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ather\Google Drive\PhD\V cat paper\"/>
    </mc:Choice>
  </mc:AlternateContent>
  <bookViews>
    <workbookView xWindow="-3978" yWindow="408" windowWidth="9690" windowHeight="6630" tabRatio="759"/>
  </bookViews>
  <sheets>
    <sheet name="tBu" sheetId="5" r:id="rId1"/>
    <sheet name="CPh3" sheetId="6" r:id="rId2"/>
  </sheets>
  <calcPr calcId="152511"/>
</workbook>
</file>

<file path=xl/calcChain.xml><?xml version="1.0" encoding="utf-8"?>
<calcChain xmlns="http://schemas.openxmlformats.org/spreadsheetml/2006/main">
  <c r="R4" i="6" l="1"/>
  <c r="R5" i="6"/>
  <c r="V2" i="6" l="1"/>
  <c r="V7" i="6"/>
  <c r="V6" i="6"/>
  <c r="V5" i="6"/>
  <c r="V4" i="6"/>
  <c r="V3" i="6"/>
  <c r="R3" i="6"/>
  <c r="R6" i="6"/>
  <c r="R7" i="6"/>
  <c r="R2" i="6"/>
  <c r="I2" i="6" l="1"/>
  <c r="J2" i="6" s="1"/>
  <c r="I61" i="6" l="1"/>
  <c r="I60" i="6"/>
  <c r="I59" i="6"/>
  <c r="I58" i="6"/>
  <c r="I57" i="6"/>
  <c r="I56" i="6"/>
  <c r="I55" i="6"/>
  <c r="I54" i="6"/>
  <c r="I53" i="6"/>
  <c r="I52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L4" i="6"/>
  <c r="L5" i="6" s="1"/>
  <c r="I4" i="6"/>
  <c r="I3" i="6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J61" i="5" l="1"/>
  <c r="J61" i="6"/>
  <c r="J14" i="6"/>
  <c r="J18" i="6"/>
  <c r="J9" i="6"/>
  <c r="J13" i="6"/>
  <c r="J4" i="6"/>
  <c r="J6" i="6"/>
  <c r="J16" i="6"/>
  <c r="J20" i="6"/>
  <c r="J24" i="6"/>
  <c r="J28" i="6"/>
  <c r="J32" i="6"/>
  <c r="J36" i="6"/>
  <c r="J40" i="6"/>
  <c r="J44" i="6"/>
  <c r="J48" i="6"/>
  <c r="J52" i="6"/>
  <c r="J56" i="6"/>
  <c r="J60" i="6"/>
  <c r="J22" i="6"/>
  <c r="J26" i="6"/>
  <c r="J30" i="6"/>
  <c r="J34" i="6"/>
  <c r="J38" i="6"/>
  <c r="J42" i="6"/>
  <c r="J46" i="6"/>
  <c r="J54" i="6"/>
  <c r="J58" i="6"/>
  <c r="J3" i="6"/>
  <c r="J11" i="6"/>
  <c r="J7" i="6"/>
  <c r="J5" i="6"/>
  <c r="J8" i="6"/>
  <c r="J10" i="6"/>
  <c r="J12" i="6"/>
  <c r="J15" i="6"/>
  <c r="J17" i="6"/>
  <c r="J19" i="6"/>
  <c r="J21" i="6"/>
  <c r="J23" i="6"/>
  <c r="J25" i="6"/>
  <c r="J27" i="6"/>
  <c r="J29" i="6"/>
  <c r="J31" i="6"/>
  <c r="J33" i="6"/>
  <c r="J35" i="6"/>
  <c r="J37" i="6"/>
  <c r="J39" i="6"/>
  <c r="J41" i="6"/>
  <c r="J43" i="6"/>
  <c r="J45" i="6"/>
  <c r="J47" i="6"/>
  <c r="J49" i="6"/>
  <c r="J53" i="6"/>
  <c r="J55" i="6"/>
  <c r="J57" i="6"/>
  <c r="J59" i="6"/>
  <c r="J4" i="5"/>
  <c r="J8" i="5"/>
  <c r="J12" i="5"/>
  <c r="J14" i="5"/>
  <c r="J16" i="5"/>
  <c r="J18" i="5"/>
  <c r="J22" i="5"/>
  <c r="J26" i="5"/>
  <c r="J30" i="5"/>
  <c r="J34" i="5"/>
  <c r="J38" i="5"/>
  <c r="J42" i="5"/>
  <c r="J58" i="5"/>
  <c r="J2" i="5"/>
  <c r="J6" i="5"/>
  <c r="J10" i="5"/>
  <c r="J20" i="5"/>
  <c r="J24" i="5"/>
  <c r="J28" i="5"/>
  <c r="J32" i="5"/>
  <c r="J36" i="5"/>
  <c r="J40" i="5"/>
  <c r="J44" i="5"/>
  <c r="J46" i="5"/>
  <c r="J48" i="5"/>
  <c r="J50" i="5"/>
  <c r="J52" i="5"/>
  <c r="J54" i="5"/>
  <c r="J56" i="5"/>
  <c r="J60" i="5"/>
  <c r="J3" i="5"/>
  <c r="J5" i="5"/>
  <c r="J7" i="5"/>
  <c r="J9" i="5"/>
  <c r="J11" i="5"/>
  <c r="J13" i="5"/>
  <c r="J15" i="5"/>
  <c r="J17" i="5"/>
  <c r="J19" i="5"/>
  <c r="J21" i="5"/>
  <c r="J23" i="5"/>
  <c r="J25" i="5"/>
  <c r="J27" i="5"/>
  <c r="J29" i="5"/>
  <c r="J31" i="5"/>
  <c r="J33" i="5"/>
  <c r="J35" i="5"/>
  <c r="J37" i="5"/>
  <c r="J39" i="5"/>
  <c r="J41" i="5"/>
  <c r="J43" i="5"/>
  <c r="J45" i="5"/>
  <c r="J47" i="5"/>
  <c r="J49" i="5"/>
  <c r="J51" i="5"/>
  <c r="J53" i="5"/>
  <c r="J55" i="5"/>
  <c r="J57" i="5"/>
  <c r="J59" i="5"/>
  <c r="X7" i="5"/>
  <c r="V7" i="5"/>
  <c r="W7" i="5" s="1"/>
  <c r="X6" i="5"/>
  <c r="V6" i="5"/>
  <c r="W6" i="5" s="1"/>
  <c r="X5" i="5"/>
  <c r="V5" i="5"/>
  <c r="W5" i="5" s="1"/>
  <c r="X4" i="5"/>
  <c r="V4" i="5"/>
  <c r="W4" i="5" s="1"/>
  <c r="L4" i="5"/>
  <c r="L5" i="5" s="1"/>
  <c r="X3" i="5"/>
  <c r="V3" i="5"/>
  <c r="W3" i="5" s="1"/>
  <c r="X2" i="5"/>
  <c r="V2" i="5"/>
  <c r="W2" i="5" s="1"/>
</calcChain>
</file>

<file path=xl/sharedStrings.xml><?xml version="1.0" encoding="utf-8"?>
<sst xmlns="http://schemas.openxmlformats.org/spreadsheetml/2006/main" count="170" uniqueCount="34">
  <si>
    <t>Experiment</t>
  </si>
  <si>
    <t>A</t>
  </si>
  <si>
    <t>B</t>
  </si>
  <si>
    <t>C</t>
  </si>
  <si>
    <t>D</t>
  </si>
  <si>
    <t>E</t>
  </si>
  <si>
    <t>conversion</t>
  </si>
  <si>
    <t>oxidation</t>
  </si>
  <si>
    <t>acetophenone</t>
  </si>
  <si>
    <t>phenol</t>
  </si>
  <si>
    <t>Repeat</t>
  </si>
  <si>
    <t>Model compound</t>
  </si>
  <si>
    <t>mg</t>
  </si>
  <si>
    <t>Mw</t>
  </si>
  <si>
    <t>mmol</t>
  </si>
  <si>
    <t>[Model]/M</t>
  </si>
  <si>
    <t>conc / M</t>
  </si>
  <si>
    <t>ln([Mod]0/[Mod]t)</t>
  </si>
  <si>
    <t>Exp 1</t>
  </si>
  <si>
    <t>Exp 2</t>
  </si>
  <si>
    <t>Exp 1 k'</t>
  </si>
  <si>
    <t>Exp 2 k'</t>
  </si>
  <si>
    <r>
      <t>Exp 1 R</t>
    </r>
    <r>
      <rPr>
        <b/>
        <vertAlign val="superscript"/>
        <sz val="11"/>
        <rFont val="Calibri"/>
        <family val="2"/>
        <scheme val="minor"/>
      </rPr>
      <t>2</t>
    </r>
  </si>
  <si>
    <r>
      <t>Exp 2 R</t>
    </r>
    <r>
      <rPr>
        <b/>
        <vertAlign val="superscript"/>
        <sz val="11"/>
        <rFont val="Calibri"/>
        <family val="2"/>
        <scheme val="minor"/>
      </rPr>
      <t>2</t>
    </r>
  </si>
  <si>
    <t>k' avg</t>
  </si>
  <si>
    <t>ln(k')</t>
  </si>
  <si>
    <t>F</t>
  </si>
  <si>
    <r>
      <t xml:space="preserve">Temperature / </t>
    </r>
    <r>
      <rPr>
        <b/>
        <sz val="11"/>
        <rFont val="Calibri"/>
        <family val="2"/>
      </rPr>
      <t>°C</t>
    </r>
  </si>
  <si>
    <t>1/T (in K)</t>
  </si>
  <si>
    <t>Temp / C</t>
  </si>
  <si>
    <t>Day</t>
  </si>
  <si>
    <t>SAMPLE DROPPED</t>
  </si>
  <si>
    <t>Exp 1 lnk'</t>
  </si>
  <si>
    <t>Exp 2 lnk'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</si>
</sst>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1" fontId="1" fillId="0" borderId="0" xfId="0" applyNumberFormat="1" applyFont="1"/>
    <xf numFmtId="0" fontId="1" fillId="0" borderId="7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4" xfId="0" applyFont="1" applyBorder="1"/>
    <xf numFmtId="0" fontId="2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 readingOrder="1"/>
    </xf>
    <xf numFmtId="0" fontId="0" fillId="0" borderId="0" xfId="0"/>
    <xf numFmtId="0" fontId="2" fillId="0" borderId="0" xfId="0" applyFont="1" applyBorder="1"/>
    <xf numFmtId="0" fontId="2" fillId="0" borderId="0" xfId="0" applyFont="1"/>
    <xf numFmtId="0" fontId="1" fillId="0" borderId="0" xfId="0" applyFont="1"/>
    <xf numFmtId="0" fontId="1" fillId="0" borderId="0" xfId="0" applyFont="1" applyBorder="1"/>
    <xf numFmtId="0" fontId="8" fillId="0" borderId="0" xfId="0" applyFont="1"/>
    <xf numFmtId="0" fontId="8" fillId="0" borderId="1" xfId="0" applyFont="1" applyBorder="1"/>
    <xf numFmtId="0" fontId="0" fillId="0" borderId="1" xfId="0" applyBorder="1"/>
    <xf numFmtId="1" fontId="0" fillId="0" borderId="0" xfId="0" applyNumberFormat="1"/>
    <xf numFmtId="1" fontId="0" fillId="0" borderId="1" xfId="0" applyNumberFormat="1" applyBorder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 applyFill="1"/>
    <xf numFmtId="1" fontId="0" fillId="0" borderId="1" xfId="0" applyNumberFormat="1" applyFill="1" applyBorder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1" xfId="0" applyFill="1" applyBorder="1"/>
    <xf numFmtId="0" fontId="0" fillId="0" borderId="0" xfId="0" applyFill="1"/>
    <xf numFmtId="0" fontId="1" fillId="0" borderId="0" xfId="0" applyFont="1" applyFill="1"/>
    <xf numFmtId="0" fontId="1" fillId="0" borderId="2" xfId="0" applyFont="1" applyFill="1" applyBorder="1"/>
    <xf numFmtId="0" fontId="1" fillId="0" borderId="0" xfId="0" applyFont="1" applyFill="1" applyBorder="1"/>
  </cellXfs>
  <cellStyles count="1">
    <cellStyle name="Normal" xfId="0" builtinId="0"/>
  </cellStyles>
  <dxfs count="10">
    <dxf>
      <numFmt numFmtId="0" formatCode="General"/>
    </dxf>
    <dxf>
      <numFmt numFmtId="0" formatCode="General"/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70 </a:t>
            </a:r>
            <a:r>
              <a:rPr lang="en-US" sz="1200">
                <a:latin typeface="Calibri"/>
                <a:cs typeface="Calibri"/>
              </a:rPr>
              <a:t>°C</a:t>
            </a:r>
            <a:endParaRPr lang="en-US" sz="1200"/>
          </a:p>
        </c:rich>
      </c:tx>
      <c:layout>
        <c:manualLayout>
          <c:xMode val="edge"/>
          <c:yMode val="edge"/>
          <c:x val="0.37240114507097194"/>
          <c:y val="2.8368794326241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464143350957211E-2"/>
          <c:y val="4.4057617797775277E-2"/>
          <c:w val="0.89875392377105601"/>
          <c:h val="0.85653105861767276"/>
        </c:manualLayout>
      </c:layout>
      <c:scatterChart>
        <c:scatterStyle val="lineMarker"/>
        <c:varyColors val="0"/>
        <c:ser>
          <c:idx val="1"/>
          <c:order val="0"/>
          <c:tx>
            <c:v>70 (173)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15929867708601916"/>
                  <c:y val="7.8873810986392665E-2"/>
                </c:manualLayout>
              </c:layout>
              <c:numFmt formatCode="#,##0.0000" sourceLinked="0"/>
              <c:spPr>
                <a:ln>
                  <a:solidFill>
                    <a:schemeClr val="accent1"/>
                  </a:solidFill>
                </a:ln>
              </c:spPr>
            </c:trendlineLbl>
          </c:trendline>
          <c:xVal>
            <c:numRef>
              <c:f>tBu!$D$2:$D$6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tBu!$J$2:$J$6</c:f>
              <c:numCache>
                <c:formatCode>General</c:formatCode>
                <c:ptCount val="5"/>
                <c:pt idx="0">
                  <c:v>0</c:v>
                </c:pt>
                <c:pt idx="1">
                  <c:v>3.3535791763292723E-2</c:v>
                </c:pt>
                <c:pt idx="2">
                  <c:v>0.11437819640367858</c:v>
                </c:pt>
                <c:pt idx="3">
                  <c:v>0.13372615713184094</c:v>
                </c:pt>
                <c:pt idx="4">
                  <c:v>0.15458578015125268</c:v>
                </c:pt>
              </c:numCache>
            </c:numRef>
          </c:yVal>
          <c:smooth val="0"/>
        </c:ser>
        <c:ser>
          <c:idx val="0"/>
          <c:order val="1"/>
          <c:tx>
            <c:v>70 (??)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trendline>
            <c:spPr>
              <a:ln>
                <a:solidFill>
                  <a:schemeClr val="accent2"/>
                </a:solidFill>
              </a:ln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ln>
                  <a:solidFill>
                    <a:schemeClr val="accent2"/>
                  </a:solidFill>
                </a:ln>
              </c:spPr>
            </c:trendlineLbl>
          </c:trendline>
          <c:xVal>
            <c:numRef>
              <c:f>tBu!$D$7:$D$11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tBu!$J$7:$J$11</c:f>
              <c:numCache>
                <c:formatCode>General</c:formatCode>
                <c:ptCount val="5"/>
                <c:pt idx="0">
                  <c:v>0</c:v>
                </c:pt>
                <c:pt idx="1">
                  <c:v>0.13318274348124248</c:v>
                </c:pt>
                <c:pt idx="2">
                  <c:v>0.16802312292891242</c:v>
                </c:pt>
                <c:pt idx="3">
                  <c:v>0.15886016642612427</c:v>
                </c:pt>
                <c:pt idx="4">
                  <c:v>0.19206364591269284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609768"/>
        <c:axId val="603607416"/>
      </c:scatterChart>
      <c:valAx>
        <c:axId val="60360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3607416"/>
        <c:crosses val="autoZero"/>
        <c:crossBetween val="midCat"/>
      </c:valAx>
      <c:valAx>
        <c:axId val="603607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036097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110 °C</a:t>
            </a:r>
            <a:endParaRPr lang="en-GB" sz="10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 sz="120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5.464143350957211E-2"/>
          <c:y val="4.4057617797775277E-2"/>
          <c:w val="0.85629905223150582"/>
          <c:h val="0.85653105861767276"/>
        </c:manualLayout>
      </c:layout>
      <c:scatterChart>
        <c:scatterStyle val="lineMarker"/>
        <c:varyColors val="0"/>
        <c:ser>
          <c:idx val="8"/>
          <c:order val="0"/>
          <c:tx>
            <c:v>110 (173)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18123492903991792"/>
                  <c:y val="0.25596381990712702"/>
                </c:manualLayout>
              </c:layout>
              <c:numFmt formatCode="General" sourceLinked="0"/>
              <c:spPr>
                <a:ln>
                  <a:solidFill>
                    <a:schemeClr val="accent1"/>
                  </a:solidFill>
                </a:ln>
              </c:spPr>
            </c:trendlineLbl>
          </c:trendline>
          <c:xVal>
            <c:numRef>
              <c:f>'CPh3'!$D$42:$D$46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'CPh3'!$J$42:$J$46</c:f>
              <c:numCache>
                <c:formatCode>General</c:formatCode>
                <c:ptCount val="5"/>
                <c:pt idx="0">
                  <c:v>0</c:v>
                </c:pt>
                <c:pt idx="1">
                  <c:v>0.16300514982417669</c:v>
                </c:pt>
                <c:pt idx="2">
                  <c:v>0.38374194706953935</c:v>
                </c:pt>
                <c:pt idx="3">
                  <c:v>0.52019256224101118</c:v>
                </c:pt>
                <c:pt idx="4">
                  <c:v>0.64805220349790338</c:v>
                </c:pt>
              </c:numCache>
            </c:numRef>
          </c:yVal>
          <c:smooth val="0"/>
        </c:ser>
        <c:ser>
          <c:idx val="9"/>
          <c:order val="1"/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trendline>
            <c:spPr>
              <a:ln>
                <a:solidFill>
                  <a:schemeClr val="accent2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1.456821948644421E-2"/>
                  <c:y val="0.40669234807187565"/>
                </c:manualLayout>
              </c:layout>
              <c:numFmt formatCode="General" sourceLinked="0"/>
              <c:spPr>
                <a:ln>
                  <a:solidFill>
                    <a:schemeClr val="accent2"/>
                  </a:solidFill>
                </a:ln>
              </c:spPr>
            </c:trendlineLbl>
          </c:trendline>
          <c:xVal>
            <c:numRef>
              <c:f>'CPh3'!$D$47:$D$51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'CPh3'!$J$47:$J$49</c:f>
              <c:numCache>
                <c:formatCode>General</c:formatCode>
                <c:ptCount val="3"/>
                <c:pt idx="0">
                  <c:v>0</c:v>
                </c:pt>
                <c:pt idx="1">
                  <c:v>0.70764041221161511</c:v>
                </c:pt>
                <c:pt idx="2">
                  <c:v>1.0690501356691995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118240"/>
        <c:axId val="604112752"/>
      </c:scatterChart>
      <c:valAx>
        <c:axId val="60411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4112752"/>
        <c:crosses val="autoZero"/>
        <c:crossBetween val="midCat"/>
      </c:valAx>
      <c:valAx>
        <c:axId val="604112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041182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400" b="1" i="0" baseline="0">
                <a:effectLst/>
              </a:rPr>
              <a:t>90 °C</a:t>
            </a:r>
            <a:endParaRPr lang="en-GB" sz="1050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8695964786138925E-2"/>
          <c:y val="2.6963456491015544E-2"/>
          <c:w val="0.87954162790169965"/>
          <c:h val="0.85653105861767276"/>
        </c:manualLayout>
      </c:layout>
      <c:scatterChart>
        <c:scatterStyle val="lineMarker"/>
        <c:varyColors val="0"/>
        <c:ser>
          <c:idx val="2"/>
          <c:order val="0"/>
          <c:tx>
            <c:v>90 (173)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21185693893526467"/>
                  <c:y val="5.9870448886196921E-2"/>
                </c:manualLayout>
              </c:layout>
              <c:numFmt formatCode="General" sourceLinked="0"/>
              <c:spPr>
                <a:ln>
                  <a:solidFill>
                    <a:schemeClr val="accent1"/>
                  </a:solidFill>
                </a:ln>
              </c:spPr>
            </c:trendlineLbl>
          </c:trendline>
          <c:xVal>
            <c:numRef>
              <c:f>'CPh3'!$D$22:$D$26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'CPh3'!$J$22:$J$26</c:f>
              <c:numCache>
                <c:formatCode>General</c:formatCode>
                <c:ptCount val="5"/>
                <c:pt idx="0">
                  <c:v>0</c:v>
                </c:pt>
                <c:pt idx="1">
                  <c:v>0.21646248890084746</c:v>
                </c:pt>
                <c:pt idx="2">
                  <c:v>0.41606646379702783</c:v>
                </c:pt>
                <c:pt idx="3">
                  <c:v>0.65303842681793622</c:v>
                </c:pt>
                <c:pt idx="4">
                  <c:v>0.89664620735068457</c:v>
                </c:pt>
              </c:numCache>
            </c:numRef>
          </c:yVal>
          <c:smooth val="0"/>
        </c:ser>
        <c:ser>
          <c:idx val="3"/>
          <c:order val="1"/>
          <c:tx>
            <c:v>90 (??)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trendline>
            <c:spPr>
              <a:ln>
                <a:solidFill>
                  <a:schemeClr val="accent2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19030613378227498"/>
                  <c:y val="-0.11592300962379702"/>
                </c:manualLayout>
              </c:layout>
              <c:numFmt formatCode="General" sourceLinked="0"/>
              <c:spPr>
                <a:ln>
                  <a:solidFill>
                    <a:schemeClr val="accent2"/>
                  </a:solidFill>
                </a:ln>
              </c:spPr>
            </c:trendlineLbl>
          </c:trendline>
          <c:xVal>
            <c:numRef>
              <c:f>'CPh3'!$D$27:$D$31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'CPh3'!$J$27:$J$31</c:f>
              <c:numCache>
                <c:formatCode>General</c:formatCode>
                <c:ptCount val="5"/>
                <c:pt idx="0">
                  <c:v>0</c:v>
                </c:pt>
                <c:pt idx="1">
                  <c:v>0.23599896784187652</c:v>
                </c:pt>
                <c:pt idx="2">
                  <c:v>0.28885162698863831</c:v>
                </c:pt>
                <c:pt idx="3">
                  <c:v>0.32695870938012989</c:v>
                </c:pt>
                <c:pt idx="4">
                  <c:v>0.35975532106270963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110792"/>
        <c:axId val="604117848"/>
      </c:scatterChart>
      <c:valAx>
        <c:axId val="604110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4117848"/>
        <c:crosses val="autoZero"/>
        <c:crossBetween val="midCat"/>
      </c:valAx>
      <c:valAx>
        <c:axId val="604117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041107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120 °C</a:t>
            </a:r>
            <a:endParaRPr lang="en-GB" sz="10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 sz="120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5.464143350957211E-2"/>
          <c:y val="4.4057617797775277E-2"/>
          <c:w val="0.85629905223150582"/>
          <c:h val="0.85653105861767276"/>
        </c:manualLayout>
      </c:layout>
      <c:scatterChart>
        <c:scatterStyle val="lineMarker"/>
        <c:varyColors val="0"/>
        <c:ser>
          <c:idx val="8"/>
          <c:order val="0"/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2288639876650681"/>
                  <c:y val="7.4356874621441554E-2"/>
                </c:manualLayout>
              </c:layout>
              <c:numFmt formatCode="General" sourceLinked="0"/>
              <c:spPr>
                <a:ln>
                  <a:solidFill>
                    <a:schemeClr val="accent1"/>
                  </a:solidFill>
                </a:ln>
              </c:spPr>
            </c:trendlineLbl>
          </c:trendline>
          <c:xVal>
            <c:numRef>
              <c:f>'CPh3'!$D$52:$D$56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'CPh3'!$J$52:$J$55</c:f>
              <c:numCache>
                <c:formatCode>General</c:formatCode>
                <c:ptCount val="4"/>
                <c:pt idx="0">
                  <c:v>0</c:v>
                </c:pt>
                <c:pt idx="1">
                  <c:v>0.3185453299565455</c:v>
                </c:pt>
                <c:pt idx="2">
                  <c:v>0.62965961463232401</c:v>
                </c:pt>
                <c:pt idx="3">
                  <c:v>1.0078856681383688</c:v>
                </c:pt>
              </c:numCache>
            </c:numRef>
          </c:yVal>
          <c:smooth val="0"/>
        </c:ser>
        <c:ser>
          <c:idx val="9"/>
          <c:order val="1"/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trendline>
            <c:spPr>
              <a:ln>
                <a:solidFill>
                  <a:schemeClr val="accent2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1.456821948644421E-2"/>
                  <c:y val="0.40669234807187565"/>
                </c:manualLayout>
              </c:layout>
              <c:numFmt formatCode="General" sourceLinked="0"/>
              <c:spPr>
                <a:ln>
                  <a:solidFill>
                    <a:schemeClr val="accent2"/>
                  </a:solidFill>
                </a:ln>
              </c:spPr>
            </c:trendlineLbl>
          </c:trendline>
          <c:xVal>
            <c:numRef>
              <c:f>'CPh3'!$D$57:$D$61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'CPh3'!$J$57:$J$61</c:f>
              <c:numCache>
                <c:formatCode>General</c:formatCode>
                <c:ptCount val="5"/>
                <c:pt idx="0">
                  <c:v>0</c:v>
                </c:pt>
                <c:pt idx="1">
                  <c:v>0.54092366238666867</c:v>
                </c:pt>
                <c:pt idx="2">
                  <c:v>0.82492048655580275</c:v>
                </c:pt>
                <c:pt idx="3">
                  <c:v>1.1349728002180641</c:v>
                </c:pt>
                <c:pt idx="4">
                  <c:v>1.3402625284743093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963376"/>
        <c:axId val="604965336"/>
      </c:scatterChart>
      <c:valAx>
        <c:axId val="60496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4965336"/>
        <c:crosses val="autoZero"/>
        <c:crossBetween val="midCat"/>
      </c:valAx>
      <c:valAx>
        <c:axId val="604965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049633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/>
            </a:pPr>
            <a:r>
              <a:rPr lang="en-US" sz="1400" b="1" i="0" baseline="0">
                <a:effectLst/>
              </a:rPr>
              <a:t>80 °C</a:t>
            </a:r>
            <a:endParaRPr lang="en-GB" sz="1050">
              <a:effectLst/>
            </a:endParaRPr>
          </a:p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/>
            </a:pPr>
            <a:endParaRPr lang="en-GB" sz="1050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5.464143350957211E-2"/>
          <c:y val="4.4057617797775277E-2"/>
          <c:w val="0.87954162790169965"/>
          <c:h val="0.85653105861767276"/>
        </c:manualLayout>
      </c:layout>
      <c:scatterChart>
        <c:scatterStyle val="lineMarker"/>
        <c:varyColors val="0"/>
        <c:ser>
          <c:idx val="2"/>
          <c:order val="0"/>
          <c:tx>
            <c:v>80 (173)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26062162051569837"/>
                  <c:y val="-8.3719967696345654E-2"/>
                </c:manualLayout>
              </c:layout>
              <c:numFmt formatCode="General" sourceLinked="0"/>
              <c:spPr>
                <a:ln>
                  <a:solidFill>
                    <a:schemeClr val="accent1"/>
                  </a:solidFill>
                </a:ln>
              </c:spPr>
            </c:trendlineLbl>
          </c:trendline>
          <c:xVal>
            <c:numRef>
              <c:f>tBu!$D$12:$D$16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tBu!$J$12:$J$16</c:f>
              <c:numCache>
                <c:formatCode>General</c:formatCode>
                <c:ptCount val="5"/>
                <c:pt idx="0">
                  <c:v>0</c:v>
                </c:pt>
                <c:pt idx="1">
                  <c:v>8.9477476383779508E-2</c:v>
                </c:pt>
                <c:pt idx="2">
                  <c:v>0.19015413057515326</c:v>
                </c:pt>
                <c:pt idx="3">
                  <c:v>0.29393001355814891</c:v>
                </c:pt>
                <c:pt idx="4">
                  <c:v>0.40183790226540561</c:v>
                </c:pt>
              </c:numCache>
            </c:numRef>
          </c:yVal>
          <c:smooth val="0"/>
        </c:ser>
        <c:ser>
          <c:idx val="3"/>
          <c:order val="1"/>
          <c:tx>
            <c:v>80 (??)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trendline>
            <c:spPr>
              <a:ln>
                <a:solidFill>
                  <a:schemeClr val="accent2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38260033285313022"/>
                  <c:y val="-0.11899757722592368"/>
                </c:manualLayout>
              </c:layout>
              <c:numFmt formatCode="General" sourceLinked="0"/>
              <c:spPr>
                <a:ln>
                  <a:solidFill>
                    <a:schemeClr val="accent2"/>
                  </a:solidFill>
                </a:ln>
              </c:spPr>
            </c:trendlineLbl>
          </c:trendline>
          <c:xVal>
            <c:numRef>
              <c:f>tBu!$D$17:$D$21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tBu!$J$17:$J$21</c:f>
              <c:numCache>
                <c:formatCode>General</c:formatCode>
                <c:ptCount val="5"/>
                <c:pt idx="0">
                  <c:v>0</c:v>
                </c:pt>
                <c:pt idx="1">
                  <c:v>0.25531500017308545</c:v>
                </c:pt>
                <c:pt idx="2">
                  <c:v>0.38661358984615141</c:v>
                </c:pt>
                <c:pt idx="3">
                  <c:v>0.51844708539495332</c:v>
                </c:pt>
                <c:pt idx="4">
                  <c:v>0.60656945162876308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603104"/>
        <c:axId val="603605848"/>
      </c:scatterChart>
      <c:valAx>
        <c:axId val="6036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3605848"/>
        <c:crosses val="autoZero"/>
        <c:crossBetween val="midCat"/>
      </c:valAx>
      <c:valAx>
        <c:axId val="603605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036031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100 °C</a:t>
            </a:r>
            <a:endParaRPr lang="en-GB" sz="105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 sz="105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2944958897252752E-2"/>
          <c:y val="4.8639590154323495E-2"/>
          <c:w val="0.81687850630045655"/>
          <c:h val="0.85653105861767276"/>
        </c:manualLayout>
      </c:layout>
      <c:scatterChart>
        <c:scatterStyle val="lineMarker"/>
        <c:varyColors val="0"/>
        <c:ser>
          <c:idx val="6"/>
          <c:order val="0"/>
          <c:tx>
            <c:v>100 (173)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20213365782959913"/>
                  <c:y val="-1.7533937290096804E-2"/>
                </c:manualLayout>
              </c:layout>
              <c:numFmt formatCode="General" sourceLinked="0"/>
              <c:spPr>
                <a:ln>
                  <a:solidFill>
                    <a:schemeClr val="accent1"/>
                  </a:solidFill>
                </a:ln>
              </c:spPr>
            </c:trendlineLbl>
          </c:trendline>
          <c:xVal>
            <c:numRef>
              <c:f>tBu!$D$32:$D$36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tBu!$J$32:$J$36</c:f>
              <c:numCache>
                <c:formatCode>General</c:formatCode>
                <c:ptCount val="5"/>
                <c:pt idx="0">
                  <c:v>0</c:v>
                </c:pt>
                <c:pt idx="1">
                  <c:v>0.48344280742485013</c:v>
                </c:pt>
                <c:pt idx="2">
                  <c:v>0.8936624391226814</c:v>
                </c:pt>
                <c:pt idx="3">
                  <c:v>1.6907258341182587</c:v>
                </c:pt>
                <c:pt idx="4">
                  <c:v>2.5270817775001073</c:v>
                </c:pt>
              </c:numCache>
            </c:numRef>
          </c:yVal>
          <c:smooth val="0"/>
        </c:ser>
        <c:ser>
          <c:idx val="7"/>
          <c:order val="1"/>
          <c:tx>
            <c:v>100 (??)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trendline>
            <c:spPr>
              <a:ln>
                <a:solidFill>
                  <a:schemeClr val="accent2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14406305854334861"/>
                  <c:y val="0.23932943865887732"/>
                </c:manualLayout>
              </c:layout>
              <c:numFmt formatCode="General" sourceLinked="0"/>
              <c:spPr>
                <a:ln>
                  <a:solidFill>
                    <a:schemeClr val="accent2"/>
                  </a:solidFill>
                </a:ln>
              </c:spPr>
            </c:trendlineLbl>
          </c:trendline>
          <c:xVal>
            <c:numRef>
              <c:f>tBu!$D$37:$D$41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tBu!$J$37:$J$41</c:f>
              <c:numCache>
                <c:formatCode>General</c:formatCode>
                <c:ptCount val="5"/>
                <c:pt idx="0">
                  <c:v>0</c:v>
                </c:pt>
                <c:pt idx="1">
                  <c:v>0.46794577621625189</c:v>
                </c:pt>
                <c:pt idx="2">
                  <c:v>0.78090967695255387</c:v>
                </c:pt>
                <c:pt idx="3">
                  <c:v>1.1341972749152052</c:v>
                </c:pt>
                <c:pt idx="4">
                  <c:v>1.5605394074935124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603888"/>
        <c:axId val="603604280"/>
      </c:scatterChart>
      <c:valAx>
        <c:axId val="60360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3604280"/>
        <c:crosses val="autoZero"/>
        <c:crossBetween val="midCat"/>
      </c:valAx>
      <c:valAx>
        <c:axId val="603604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036038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110 °C</a:t>
            </a:r>
            <a:endParaRPr lang="en-GB" sz="10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 sz="120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5.464143350957211E-2"/>
          <c:y val="4.4057617797775277E-2"/>
          <c:w val="0.85629905223150582"/>
          <c:h val="0.85653105861767276"/>
        </c:manualLayout>
      </c:layout>
      <c:scatterChart>
        <c:scatterStyle val="lineMarker"/>
        <c:varyColors val="0"/>
        <c:ser>
          <c:idx val="8"/>
          <c:order val="0"/>
          <c:tx>
            <c:v>110 (173)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2629342964680913"/>
                  <c:y val="0.17127752877044217"/>
                </c:manualLayout>
              </c:layout>
              <c:numFmt formatCode="General" sourceLinked="0"/>
              <c:spPr>
                <a:ln>
                  <a:solidFill>
                    <a:schemeClr val="accent1"/>
                  </a:solidFill>
                </a:ln>
              </c:spPr>
            </c:trendlineLbl>
          </c:trendline>
          <c:xVal>
            <c:numRef>
              <c:f>tBu!$D$42:$D$46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tBu!$J$42:$J$46</c:f>
              <c:numCache>
                <c:formatCode>General</c:formatCode>
                <c:ptCount val="5"/>
                <c:pt idx="0">
                  <c:v>0</c:v>
                </c:pt>
                <c:pt idx="1">
                  <c:v>0.60311790427375356</c:v>
                </c:pt>
                <c:pt idx="2">
                  <c:v>1.469838640397823</c:v>
                </c:pt>
                <c:pt idx="3">
                  <c:v>2.9768551959765586</c:v>
                </c:pt>
                <c:pt idx="4">
                  <c:v>4.6356073038171797</c:v>
                </c:pt>
              </c:numCache>
            </c:numRef>
          </c:yVal>
          <c:smooth val="0"/>
        </c:ser>
        <c:ser>
          <c:idx val="9"/>
          <c:order val="1"/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trendline>
            <c:spPr>
              <a:ln>
                <a:solidFill>
                  <a:schemeClr val="accent2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1.456821948644421E-2"/>
                  <c:y val="0.40669234807187565"/>
                </c:manualLayout>
              </c:layout>
              <c:numFmt formatCode="General" sourceLinked="0"/>
              <c:spPr>
                <a:ln>
                  <a:solidFill>
                    <a:schemeClr val="accent2"/>
                  </a:solidFill>
                </a:ln>
              </c:spPr>
            </c:trendlineLbl>
          </c:trendline>
          <c:xVal>
            <c:numRef>
              <c:f>tBu!$D$47:$D$51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tBu!$J$47:$J$49</c:f>
              <c:numCache>
                <c:formatCode>General</c:formatCode>
                <c:ptCount val="3"/>
                <c:pt idx="0">
                  <c:v>0</c:v>
                </c:pt>
                <c:pt idx="1">
                  <c:v>3.0631976534623404</c:v>
                </c:pt>
                <c:pt idx="2">
                  <c:v>4.4282000061850475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605456"/>
        <c:axId val="603606632"/>
      </c:scatterChart>
      <c:valAx>
        <c:axId val="60360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3606632"/>
        <c:crosses val="autoZero"/>
        <c:crossBetween val="midCat"/>
      </c:valAx>
      <c:valAx>
        <c:axId val="603606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036054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400" b="1" i="0" baseline="0">
                <a:effectLst/>
              </a:rPr>
              <a:t>90 °C</a:t>
            </a:r>
            <a:endParaRPr lang="en-GB" sz="1050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5.464143350957211E-2"/>
          <c:y val="4.4057617797775277E-2"/>
          <c:w val="0.87954162790169965"/>
          <c:h val="0.85653105861767276"/>
        </c:manualLayout>
      </c:layout>
      <c:scatterChart>
        <c:scatterStyle val="lineMarker"/>
        <c:varyColors val="0"/>
        <c:ser>
          <c:idx val="2"/>
          <c:order val="0"/>
          <c:tx>
            <c:v>90 (173)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21185693893526467"/>
                  <c:y val="5.9870448886196921E-2"/>
                </c:manualLayout>
              </c:layout>
              <c:numFmt formatCode="General" sourceLinked="0"/>
              <c:spPr>
                <a:ln>
                  <a:solidFill>
                    <a:schemeClr val="accent1"/>
                  </a:solidFill>
                </a:ln>
              </c:spPr>
            </c:trendlineLbl>
          </c:trendline>
          <c:xVal>
            <c:numRef>
              <c:f>tBu!$D$22:$D$26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tBu!$J$22:$J$26</c:f>
              <c:numCache>
                <c:formatCode>General</c:formatCode>
                <c:ptCount val="5"/>
                <c:pt idx="0">
                  <c:v>0</c:v>
                </c:pt>
                <c:pt idx="1">
                  <c:v>0.21646248890084746</c:v>
                </c:pt>
                <c:pt idx="2">
                  <c:v>0.41606646379702783</c:v>
                </c:pt>
                <c:pt idx="3">
                  <c:v>0.65303842681793622</c:v>
                </c:pt>
                <c:pt idx="4">
                  <c:v>0.89664620735068457</c:v>
                </c:pt>
              </c:numCache>
            </c:numRef>
          </c:yVal>
          <c:smooth val="0"/>
        </c:ser>
        <c:ser>
          <c:idx val="3"/>
          <c:order val="1"/>
          <c:tx>
            <c:v>90 (??)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trendline>
            <c:spPr>
              <a:ln>
                <a:solidFill>
                  <a:schemeClr val="accent2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32448575507008992"/>
                  <c:y val="7.6035062924826702E-2"/>
                </c:manualLayout>
              </c:layout>
              <c:numFmt formatCode="General" sourceLinked="0"/>
              <c:spPr>
                <a:ln>
                  <a:solidFill>
                    <a:schemeClr val="accent2"/>
                  </a:solidFill>
                </a:ln>
              </c:spPr>
            </c:trendlineLbl>
          </c:trendline>
          <c:xVal>
            <c:numRef>
              <c:f>tBu!$D$27:$D$31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tBu!$J$27:$J$31</c:f>
              <c:numCache>
                <c:formatCode>General</c:formatCode>
                <c:ptCount val="5"/>
                <c:pt idx="0">
                  <c:v>0</c:v>
                </c:pt>
                <c:pt idx="1">
                  <c:v>0.35926843031049416</c:v>
                </c:pt>
                <c:pt idx="2">
                  <c:v>0.6102669469240305</c:v>
                </c:pt>
                <c:pt idx="3">
                  <c:v>0.98635219204226399</c:v>
                </c:pt>
                <c:pt idx="4">
                  <c:v>1.4357801673209001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213256"/>
        <c:axId val="427209336"/>
      </c:scatterChart>
      <c:valAx>
        <c:axId val="427213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7209336"/>
        <c:crosses val="autoZero"/>
        <c:crossBetween val="midCat"/>
      </c:valAx>
      <c:valAx>
        <c:axId val="427209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272132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120 °C</a:t>
            </a:r>
            <a:endParaRPr lang="en-GB" sz="10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 sz="120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5.464143350957211E-2"/>
          <c:y val="4.4057617797775277E-2"/>
          <c:w val="0.85629905223150582"/>
          <c:h val="0.85653105861767276"/>
        </c:manualLayout>
      </c:layout>
      <c:scatterChart>
        <c:scatterStyle val="lineMarker"/>
        <c:varyColors val="0"/>
        <c:ser>
          <c:idx val="8"/>
          <c:order val="0"/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2629342964680913"/>
                  <c:y val="0.17127752877044217"/>
                </c:manualLayout>
              </c:layout>
              <c:numFmt formatCode="General" sourceLinked="0"/>
              <c:spPr>
                <a:ln>
                  <a:solidFill>
                    <a:schemeClr val="accent1"/>
                  </a:solidFill>
                </a:ln>
              </c:spPr>
            </c:trendlineLbl>
          </c:trendline>
          <c:xVal>
            <c:numRef>
              <c:f>tBu!$D$52:$D$56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tBu!$J$52:$J$55</c:f>
              <c:numCache>
                <c:formatCode>General</c:formatCode>
                <c:ptCount val="4"/>
                <c:pt idx="0">
                  <c:v>0</c:v>
                </c:pt>
                <c:pt idx="1">
                  <c:v>0.98559703010484556</c:v>
                </c:pt>
                <c:pt idx="2">
                  <c:v>2.7489027350877966</c:v>
                </c:pt>
                <c:pt idx="3">
                  <c:v>4.869077699170516</c:v>
                </c:pt>
              </c:numCache>
            </c:numRef>
          </c:yVal>
          <c:smooth val="0"/>
        </c:ser>
        <c:ser>
          <c:idx val="9"/>
          <c:order val="1"/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trendline>
            <c:spPr>
              <a:ln>
                <a:solidFill>
                  <a:schemeClr val="accent2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1.456821948644421E-2"/>
                  <c:y val="0.40669234807187565"/>
                </c:manualLayout>
              </c:layout>
              <c:numFmt formatCode="General" sourceLinked="0"/>
              <c:spPr>
                <a:ln>
                  <a:solidFill>
                    <a:schemeClr val="accent2"/>
                  </a:solidFill>
                </a:ln>
              </c:spPr>
            </c:trendlineLbl>
          </c:trendline>
          <c:xVal>
            <c:numRef>
              <c:f>tBu!$D$57:$D$61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tBu!$J$57:$J$59</c:f>
              <c:numCache>
                <c:formatCode>General</c:formatCode>
                <c:ptCount val="3"/>
                <c:pt idx="0">
                  <c:v>0</c:v>
                </c:pt>
                <c:pt idx="1">
                  <c:v>1.6843021659852306</c:v>
                </c:pt>
                <c:pt idx="2">
                  <c:v>4.3081452546968242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727112"/>
        <c:axId val="604111576"/>
      </c:scatterChart>
      <c:valAx>
        <c:axId val="425727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4111576"/>
        <c:crosses val="autoZero"/>
        <c:crossBetween val="midCat"/>
      </c:valAx>
      <c:valAx>
        <c:axId val="604111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257271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70 </a:t>
            </a:r>
            <a:r>
              <a:rPr lang="en-US" sz="1200">
                <a:latin typeface="Calibri"/>
                <a:cs typeface="Calibri"/>
              </a:rPr>
              <a:t>°C</a:t>
            </a:r>
            <a:endParaRPr lang="en-US" sz="1200"/>
          </a:p>
        </c:rich>
      </c:tx>
      <c:layout>
        <c:manualLayout>
          <c:xMode val="edge"/>
          <c:yMode val="edge"/>
          <c:x val="0.37240114507097194"/>
          <c:y val="2.8368794326241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464143350957211E-2"/>
          <c:y val="4.4057617797775277E-2"/>
          <c:w val="0.89875392377105601"/>
          <c:h val="0.8565310586176727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15929867708601916"/>
                  <c:y val="7.8873810986392665E-2"/>
                </c:manualLayout>
              </c:layout>
              <c:numFmt formatCode="#,##0.0000" sourceLinked="0"/>
              <c:spPr>
                <a:ln>
                  <a:solidFill>
                    <a:schemeClr val="accent1"/>
                  </a:solidFill>
                </a:ln>
              </c:spPr>
            </c:trendlineLbl>
          </c:trendline>
          <c:xVal>
            <c:numRef>
              <c:f>'CPh3'!$D$2:$D$6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'CPh3'!$J$2:$J$5</c:f>
              <c:numCache>
                <c:formatCode>General</c:formatCode>
                <c:ptCount val="4"/>
                <c:pt idx="0">
                  <c:v>0</c:v>
                </c:pt>
                <c:pt idx="1">
                  <c:v>3.740162530173597E-2</c:v>
                </c:pt>
                <c:pt idx="2">
                  <c:v>4.5294705575382455E-2</c:v>
                </c:pt>
                <c:pt idx="3">
                  <c:v>5.8854155526882779E-2</c:v>
                </c:pt>
              </c:numCache>
            </c:numRef>
          </c:yVal>
          <c:smooth val="0"/>
        </c:ser>
        <c:ser>
          <c:idx val="0"/>
          <c:order val="1"/>
          <c:tx>
            <c:v>70 (??)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trendline>
            <c:spPr>
              <a:ln>
                <a:solidFill>
                  <a:schemeClr val="accent2"/>
                </a:solidFill>
              </a:ln>
            </c:spPr>
            <c:trendlineType val="linear"/>
            <c:intercept val="0"/>
            <c:dispRSqr val="1"/>
            <c:dispEq val="1"/>
            <c:trendlineLbl>
              <c:layout/>
              <c:numFmt formatCode="General" sourceLinked="0"/>
              <c:spPr>
                <a:ln>
                  <a:solidFill>
                    <a:schemeClr val="accent2"/>
                  </a:solidFill>
                </a:ln>
              </c:spPr>
            </c:trendlineLbl>
          </c:trendline>
          <c:xVal>
            <c:numRef>
              <c:f>'CPh3'!$D$7:$D$11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'CPh3'!$J$7:$J$11</c:f>
              <c:numCache>
                <c:formatCode>General</c:formatCode>
                <c:ptCount val="5"/>
                <c:pt idx="0">
                  <c:v>0</c:v>
                </c:pt>
                <c:pt idx="1">
                  <c:v>9.4290663826849919E-2</c:v>
                </c:pt>
                <c:pt idx="2">
                  <c:v>6.61057908692496E-2</c:v>
                </c:pt>
                <c:pt idx="3">
                  <c:v>5.2132370152259265E-2</c:v>
                </c:pt>
                <c:pt idx="4">
                  <c:v>5.7233278630467399E-2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115104"/>
        <c:axId val="604115888"/>
      </c:scatterChart>
      <c:valAx>
        <c:axId val="6041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4115888"/>
        <c:crosses val="autoZero"/>
        <c:crossBetween val="midCat"/>
      </c:valAx>
      <c:valAx>
        <c:axId val="604115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041151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/>
            </a:pPr>
            <a:r>
              <a:rPr lang="en-US" sz="1400" b="1" i="0" baseline="0">
                <a:effectLst/>
              </a:rPr>
              <a:t>80 °C</a:t>
            </a:r>
            <a:endParaRPr lang="en-GB" sz="1050">
              <a:effectLst/>
            </a:endParaRPr>
          </a:p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/>
            </a:pPr>
            <a:endParaRPr lang="en-GB" sz="1050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5.464143350957211E-2"/>
          <c:y val="4.4057617797775277E-2"/>
          <c:w val="0.87954162790169965"/>
          <c:h val="0.85653105861767276"/>
        </c:manualLayout>
      </c:layout>
      <c:scatterChart>
        <c:scatterStyle val="lineMarker"/>
        <c:varyColors val="0"/>
        <c:ser>
          <c:idx val="2"/>
          <c:order val="0"/>
          <c:tx>
            <c:v>80 (173)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18463902538498478"/>
                  <c:y val="5.0345581802274712E-2"/>
                </c:manualLayout>
              </c:layout>
              <c:numFmt formatCode="General" sourceLinked="0"/>
              <c:spPr>
                <a:ln>
                  <a:solidFill>
                    <a:schemeClr val="accent1"/>
                  </a:solidFill>
                </a:ln>
              </c:spPr>
            </c:trendlineLbl>
          </c:trendline>
          <c:xVal>
            <c:numRef>
              <c:f>'CPh3'!$D$12:$D$16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'CPh3'!$J$12:$J$16</c:f>
              <c:numCache>
                <c:formatCode>General</c:formatCode>
                <c:ptCount val="5"/>
                <c:pt idx="0">
                  <c:v>0</c:v>
                </c:pt>
                <c:pt idx="1">
                  <c:v>8.3075035309889911E-2</c:v>
                </c:pt>
                <c:pt idx="2">
                  <c:v>8.0825188784073465E-2</c:v>
                </c:pt>
                <c:pt idx="3">
                  <c:v>0.10032533888378785</c:v>
                </c:pt>
                <c:pt idx="4">
                  <c:v>0.11051424980598293</c:v>
                </c:pt>
              </c:numCache>
            </c:numRef>
          </c:yVal>
          <c:smooth val="0"/>
        </c:ser>
        <c:ser>
          <c:idx val="3"/>
          <c:order val="1"/>
          <c:tx>
            <c:v>80 (??)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trendline>
            <c:spPr>
              <a:ln>
                <a:solidFill>
                  <a:schemeClr val="accent2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38260033285313022"/>
                  <c:y val="-0.11899757722592368"/>
                </c:manualLayout>
              </c:layout>
              <c:numFmt formatCode="General" sourceLinked="0"/>
              <c:spPr>
                <a:ln>
                  <a:solidFill>
                    <a:schemeClr val="accent2"/>
                  </a:solidFill>
                </a:ln>
              </c:spPr>
            </c:trendlineLbl>
          </c:trendline>
          <c:xVal>
            <c:numRef>
              <c:f>'CPh3'!$D$17:$D$21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'CPh3'!$J$17:$J$21</c:f>
              <c:numCache>
                <c:formatCode>General</c:formatCode>
                <c:ptCount val="5"/>
                <c:pt idx="0">
                  <c:v>0</c:v>
                </c:pt>
                <c:pt idx="1">
                  <c:v>0.12992070735177863</c:v>
                </c:pt>
                <c:pt idx="2">
                  <c:v>0.15079648193247874</c:v>
                </c:pt>
                <c:pt idx="3">
                  <c:v>0.17385268947276158</c:v>
                </c:pt>
                <c:pt idx="4">
                  <c:v>0.17039607436390983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116672"/>
        <c:axId val="604114712"/>
      </c:scatterChart>
      <c:valAx>
        <c:axId val="60411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4114712"/>
        <c:crosses val="autoZero"/>
        <c:crossBetween val="midCat"/>
      </c:valAx>
      <c:valAx>
        <c:axId val="604114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041166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100 °C</a:t>
            </a:r>
            <a:endParaRPr lang="en-GB" sz="105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 sz="1050"/>
          </a:p>
        </c:rich>
      </c:tx>
      <c:layout>
        <c:manualLayout>
          <c:xMode val="edge"/>
          <c:yMode val="edge"/>
          <c:x val="0.37832110839445809"/>
          <c:y val="2.749140893470790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2944958897252752E-2"/>
          <c:y val="4.8639590154323495E-2"/>
          <c:w val="0.81687850630045655"/>
          <c:h val="0.85653105861767276"/>
        </c:manualLayout>
      </c:layout>
      <c:scatterChart>
        <c:scatterStyle val="lineMarker"/>
        <c:varyColors val="0"/>
        <c:ser>
          <c:idx val="6"/>
          <c:order val="0"/>
          <c:tx>
            <c:v>100 (173)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24569778410950466"/>
                  <c:y val="7.0489848562744095E-2"/>
                </c:manualLayout>
              </c:layout>
              <c:numFmt formatCode="General" sourceLinked="0"/>
              <c:spPr>
                <a:ln>
                  <a:solidFill>
                    <a:schemeClr val="accent1"/>
                  </a:solidFill>
                </a:ln>
              </c:spPr>
            </c:trendlineLbl>
          </c:trendline>
          <c:xVal>
            <c:numRef>
              <c:f>'CPh3'!$D$32:$D$36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'CPh3'!$J$32:$J$36</c:f>
              <c:numCache>
                <c:formatCode>General</c:formatCode>
                <c:ptCount val="5"/>
                <c:pt idx="0">
                  <c:v>0</c:v>
                </c:pt>
                <c:pt idx="1">
                  <c:v>0.25531622871945731</c:v>
                </c:pt>
                <c:pt idx="2">
                  <c:v>0.34289108997462819</c:v>
                </c:pt>
                <c:pt idx="3">
                  <c:v>0.48770548612728315</c:v>
                </c:pt>
                <c:pt idx="4">
                  <c:v>0.55341629368650425</c:v>
                </c:pt>
              </c:numCache>
            </c:numRef>
          </c:yVal>
          <c:smooth val="0"/>
        </c:ser>
        <c:ser>
          <c:idx val="7"/>
          <c:order val="1"/>
          <c:tx>
            <c:v>100 (??)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trendline>
            <c:spPr>
              <a:ln>
                <a:solidFill>
                  <a:schemeClr val="accent2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7.9344301911110221E-2"/>
                  <c:y val="0.14921984214338799"/>
                </c:manualLayout>
              </c:layout>
              <c:numFmt formatCode="General" sourceLinked="0"/>
              <c:spPr>
                <a:ln>
                  <a:solidFill>
                    <a:schemeClr val="accent2"/>
                  </a:solidFill>
                </a:ln>
              </c:spPr>
            </c:trendlineLbl>
          </c:trendline>
          <c:xVal>
            <c:numRef>
              <c:f>'CPh3'!$D$37:$D$41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'CPh3'!$J$37:$J$41</c:f>
              <c:numCache>
                <c:formatCode>General</c:formatCode>
                <c:ptCount val="5"/>
                <c:pt idx="0">
                  <c:v>0</c:v>
                </c:pt>
                <c:pt idx="1">
                  <c:v>0.2569697601722476</c:v>
                </c:pt>
                <c:pt idx="2">
                  <c:v>0.32005273123036021</c:v>
                </c:pt>
                <c:pt idx="3">
                  <c:v>0.37738424079967942</c:v>
                </c:pt>
                <c:pt idx="4">
                  <c:v>0.44053913040215759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112360"/>
        <c:axId val="604115496"/>
      </c:scatterChart>
      <c:valAx>
        <c:axId val="604112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4115496"/>
        <c:crosses val="autoZero"/>
        <c:crossBetween val="midCat"/>
      </c:valAx>
      <c:valAx>
        <c:axId val="604115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041123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323850</xdr:colOff>
      <xdr:row>24</xdr:row>
      <xdr:rowOff>123826</xdr:rowOff>
    </xdr:from>
    <xdr:to>
      <xdr:col>16</xdr:col>
      <xdr:colOff>447675</xdr:colOff>
      <xdr:row>38</xdr:row>
      <xdr:rowOff>142876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276225</xdr:colOff>
      <xdr:row>39</xdr:row>
      <xdr:rowOff>47626</xdr:rowOff>
    </xdr:from>
    <xdr:to>
      <xdr:col>16</xdr:col>
      <xdr:colOff>419100</xdr:colOff>
      <xdr:row>54</xdr:row>
      <xdr:rowOff>161926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85725</xdr:colOff>
      <xdr:row>24</xdr:row>
      <xdr:rowOff>152400</xdr:rowOff>
    </xdr:from>
    <xdr:to>
      <xdr:col>23</xdr:col>
      <xdr:colOff>323850</xdr:colOff>
      <xdr:row>39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47625</xdr:colOff>
      <xdr:row>39</xdr:row>
      <xdr:rowOff>114299</xdr:rowOff>
    </xdr:from>
    <xdr:to>
      <xdr:col>23</xdr:col>
      <xdr:colOff>276224</xdr:colOff>
      <xdr:row>55</xdr:row>
      <xdr:rowOff>161924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161925</xdr:colOff>
      <xdr:row>56</xdr:row>
      <xdr:rowOff>76200</xdr:rowOff>
    </xdr:from>
    <xdr:to>
      <xdr:col>16</xdr:col>
      <xdr:colOff>304800</xdr:colOff>
      <xdr:row>72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28575</xdr:colOff>
      <xdr:row>56</xdr:row>
      <xdr:rowOff>85725</xdr:rowOff>
    </xdr:from>
    <xdr:to>
      <xdr:col>23</xdr:col>
      <xdr:colOff>257174</xdr:colOff>
      <xdr:row>72</xdr:row>
      <xdr:rowOff>133350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323850</xdr:colOff>
      <xdr:row>24</xdr:row>
      <xdr:rowOff>123826</xdr:rowOff>
    </xdr:from>
    <xdr:to>
      <xdr:col>16</xdr:col>
      <xdr:colOff>447675</xdr:colOff>
      <xdr:row>38</xdr:row>
      <xdr:rowOff>142876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276225</xdr:colOff>
      <xdr:row>39</xdr:row>
      <xdr:rowOff>47626</xdr:rowOff>
    </xdr:from>
    <xdr:to>
      <xdr:col>16</xdr:col>
      <xdr:colOff>419100</xdr:colOff>
      <xdr:row>54</xdr:row>
      <xdr:rowOff>161926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85725</xdr:colOff>
      <xdr:row>24</xdr:row>
      <xdr:rowOff>152400</xdr:rowOff>
    </xdr:from>
    <xdr:to>
      <xdr:col>30</xdr:col>
      <xdr:colOff>323850</xdr:colOff>
      <xdr:row>39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</xdr:colOff>
      <xdr:row>39</xdr:row>
      <xdr:rowOff>114299</xdr:rowOff>
    </xdr:from>
    <xdr:to>
      <xdr:col>30</xdr:col>
      <xdr:colOff>276224</xdr:colOff>
      <xdr:row>55</xdr:row>
      <xdr:rowOff>161924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161925</xdr:colOff>
      <xdr:row>56</xdr:row>
      <xdr:rowOff>76200</xdr:rowOff>
    </xdr:from>
    <xdr:to>
      <xdr:col>16</xdr:col>
      <xdr:colOff>304800</xdr:colOff>
      <xdr:row>72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28575</xdr:colOff>
      <xdr:row>56</xdr:row>
      <xdr:rowOff>85725</xdr:rowOff>
    </xdr:from>
    <xdr:to>
      <xdr:col>30</xdr:col>
      <xdr:colOff>257174</xdr:colOff>
      <xdr:row>72</xdr:row>
      <xdr:rowOff>133350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Table14" displayName="Table14" ref="A1:J61" totalsRowShown="0" headerRowDxfId="9">
  <autoFilter ref="A1:J61"/>
  <tableColumns count="10">
    <tableColumn id="1" name="Repeat"/>
    <tableColumn id="2" name="Experiment"/>
    <tableColumn id="3" name="Temp / C"/>
    <tableColumn id="5" name="Day" dataDxfId="8"/>
    <tableColumn id="6" name="conversion"/>
    <tableColumn id="7" name="oxidation"/>
    <tableColumn id="8" name="acetophenone"/>
    <tableColumn id="9" name="phenol" dataDxfId="7"/>
    <tableColumn id="10" name="[Model]/M" dataDxfId="6">
      <calculatedColumnFormula>0.155*(100-Table14[[#This Row],[conversion]])</calculatedColumnFormula>
    </tableColumn>
    <tableColumn id="11" name="ln([Mod]0/[Mod]t)" dataDxfId="5">
      <calculatedColumnFormula>LN($I$2/Table14[[#This Row],['[Model']/M]])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4" name="Table145" displayName="Table145" ref="A1:J61" totalsRowShown="0" headerRowDxfId="4">
  <autoFilter ref="A1:J61"/>
  <tableColumns count="10">
    <tableColumn id="1" name="Repeat"/>
    <tableColumn id="2" name="Experiment"/>
    <tableColumn id="3" name="Temp / C"/>
    <tableColumn id="5" name="Day" dataDxfId="3"/>
    <tableColumn id="6" name="conversion"/>
    <tableColumn id="7" name="oxidation"/>
    <tableColumn id="8" name="acetophenone"/>
    <tableColumn id="9" name="phenol" dataDxfId="2"/>
    <tableColumn id="10" name="[Model]/M" dataDxfId="1">
      <calculatedColumnFormula>0.155*(100-Table145[[#This Row],[conversion]])</calculatedColumnFormula>
    </tableColumn>
    <tableColumn id="11" name="ln([Mod]0/[Mod]t)" dataDxfId="0">
      <calculatedColumnFormula>LN($I$2/Table145[[#This Row],['[Model']/M]])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5"/>
  <sheetViews>
    <sheetView tabSelected="1" topLeftCell="H1" workbookViewId="0">
      <selection activeCell="AB33" sqref="AB33"/>
    </sheetView>
  </sheetViews>
  <sheetFormatPr defaultColWidth="9.15625" defaultRowHeight="14.4" x14ac:dyDescent="0.55000000000000004"/>
  <cols>
    <col min="1" max="1" width="9.41796875" style="17" customWidth="1"/>
    <col min="2" max="2" width="13.41796875" style="1" customWidth="1"/>
    <col min="3" max="3" width="16.68359375" style="17" customWidth="1"/>
    <col min="4" max="4" width="13.15625" style="17" customWidth="1"/>
    <col min="5" max="5" width="12.83984375" style="4" customWidth="1"/>
    <col min="6" max="6" width="11.578125" style="17" customWidth="1"/>
    <col min="7" max="7" width="16" style="17" customWidth="1"/>
    <col min="8" max="8" width="9.41796875" style="18" customWidth="1"/>
    <col min="9" max="9" width="13.26171875" style="4" bestFit="1" customWidth="1"/>
    <col min="10" max="10" width="20.41796875" style="17" bestFit="1" customWidth="1"/>
    <col min="11" max="14" width="9.15625" style="17"/>
    <col min="15" max="15" width="16.26171875" style="17" bestFit="1" customWidth="1"/>
    <col min="16" max="16384" width="9.15625" style="17"/>
  </cols>
  <sheetData>
    <row r="1" spans="1:31" ht="16.5" x14ac:dyDescent="0.55000000000000004">
      <c r="A1" s="19" t="s">
        <v>10</v>
      </c>
      <c r="B1" s="19" t="s">
        <v>0</v>
      </c>
      <c r="C1" s="19" t="s">
        <v>29</v>
      </c>
      <c r="D1" s="20" t="s">
        <v>30</v>
      </c>
      <c r="E1" s="19" t="s">
        <v>6</v>
      </c>
      <c r="F1" s="19" t="s">
        <v>7</v>
      </c>
      <c r="G1" s="19" t="s">
        <v>8</v>
      </c>
      <c r="H1" s="20" t="s">
        <v>9</v>
      </c>
      <c r="I1" s="19" t="s">
        <v>15</v>
      </c>
      <c r="J1" s="16" t="s">
        <v>17</v>
      </c>
      <c r="L1" s="7" t="s">
        <v>11</v>
      </c>
      <c r="M1" s="3"/>
      <c r="O1" s="10" t="s">
        <v>27</v>
      </c>
      <c r="P1" s="10" t="s">
        <v>18</v>
      </c>
      <c r="Q1" s="10" t="s">
        <v>20</v>
      </c>
      <c r="R1" s="10" t="s">
        <v>22</v>
      </c>
      <c r="S1" s="10" t="s">
        <v>19</v>
      </c>
      <c r="T1" s="10" t="s">
        <v>21</v>
      </c>
      <c r="U1" s="10" t="s">
        <v>23</v>
      </c>
      <c r="V1" s="10" t="s">
        <v>24</v>
      </c>
      <c r="W1" s="10" t="s">
        <v>25</v>
      </c>
      <c r="X1" s="10" t="s">
        <v>28</v>
      </c>
    </row>
    <row r="2" spans="1:31" x14ac:dyDescent="0.55000000000000004">
      <c r="A2" s="14">
        <v>220</v>
      </c>
      <c r="B2" s="14" t="s">
        <v>1</v>
      </c>
      <c r="C2" s="14">
        <v>70</v>
      </c>
      <c r="D2" s="21">
        <v>0</v>
      </c>
      <c r="E2" s="22">
        <v>0</v>
      </c>
      <c r="F2" s="22">
        <v>0.36075006625756584</v>
      </c>
      <c r="G2" s="22">
        <v>0.19897101826703961</v>
      </c>
      <c r="H2" s="23">
        <v>1.1453025853250864</v>
      </c>
      <c r="I2" s="14">
        <f>0.155*(100-Table14[[#This Row],[conversion]])</f>
        <v>15.5</v>
      </c>
      <c r="J2" s="14">
        <f>LN($I$2/Table14[[#This Row],['[Model']/M]])</f>
        <v>0</v>
      </c>
      <c r="L2" s="4">
        <v>33.299999999999997</v>
      </c>
      <c r="M2" s="1" t="s">
        <v>12</v>
      </c>
      <c r="O2" s="16">
        <v>70</v>
      </c>
      <c r="P2" s="12">
        <v>220</v>
      </c>
      <c r="Q2">
        <v>4.0899999999999999E-2</v>
      </c>
      <c r="R2">
        <v>0.93469999999999998</v>
      </c>
      <c r="S2" s="11">
        <v>222</v>
      </c>
      <c r="T2">
        <v>4.1000000000000002E-2</v>
      </c>
      <c r="U2">
        <v>0.72889999999999999</v>
      </c>
      <c r="V2" s="17">
        <f t="shared" ref="V2:V7" si="0">AVERAGE(Q2,T2)</f>
        <v>4.095E-2</v>
      </c>
      <c r="W2" s="17">
        <f t="shared" ref="W2:W7" si="1">LN(V2)</f>
        <v>-3.1954034686830588</v>
      </c>
      <c r="X2" s="17">
        <f t="shared" ref="X2:X7" si="2">1/(O2+273)</f>
        <v>2.9154518950437317E-3</v>
      </c>
    </row>
    <row r="3" spans="1:31" x14ac:dyDescent="0.55000000000000004">
      <c r="A3" s="14">
        <v>220</v>
      </c>
      <c r="B3" s="14" t="s">
        <v>1</v>
      </c>
      <c r="C3" s="14">
        <v>70</v>
      </c>
      <c r="D3" s="21">
        <v>1</v>
      </c>
      <c r="E3" s="22">
        <v>3.2979700749655199</v>
      </c>
      <c r="F3" s="22">
        <v>4.6182056773990778</v>
      </c>
      <c r="G3" s="22">
        <v>2.7604315464380229</v>
      </c>
      <c r="H3" s="23">
        <v>2.7729140920625706</v>
      </c>
      <c r="I3" s="14">
        <f>0.155*(100-Table14[[#This Row],[conversion]])</f>
        <v>14.988814638380344</v>
      </c>
      <c r="J3" s="14">
        <f>LN($I$2/Table14[[#This Row],['[Model']/M]])</f>
        <v>3.3535791763292723E-2</v>
      </c>
      <c r="L3" s="4">
        <v>214.26</v>
      </c>
      <c r="M3" s="1" t="s">
        <v>13</v>
      </c>
      <c r="O3" s="16">
        <v>80</v>
      </c>
      <c r="P3" s="12">
        <v>220</v>
      </c>
      <c r="Q3">
        <v>0.1008</v>
      </c>
      <c r="R3">
        <v>0.99880000000000002</v>
      </c>
      <c r="S3" s="11">
        <v>222</v>
      </c>
      <c r="T3">
        <v>0.14760000000000001</v>
      </c>
      <c r="U3">
        <v>0.96030000000000004</v>
      </c>
      <c r="V3" s="17">
        <f t="shared" si="0"/>
        <v>0.1242</v>
      </c>
      <c r="W3" s="17">
        <f t="shared" si="1"/>
        <v>-2.0858621094827585</v>
      </c>
      <c r="X3" s="17">
        <f t="shared" si="2"/>
        <v>2.8328611898016999E-3</v>
      </c>
      <c r="Z3" s="37"/>
      <c r="AA3" s="37"/>
      <c r="AB3" s="37"/>
    </row>
    <row r="4" spans="1:31" x14ac:dyDescent="0.55000000000000004">
      <c r="A4" s="14">
        <v>220</v>
      </c>
      <c r="B4" s="14" t="s">
        <v>1</v>
      </c>
      <c r="C4" s="14">
        <v>70</v>
      </c>
      <c r="D4" s="21">
        <v>2</v>
      </c>
      <c r="E4" s="22">
        <v>10.80794290647518</v>
      </c>
      <c r="F4" s="22">
        <v>7.61415914841721</v>
      </c>
      <c r="G4" s="22">
        <v>3.8701566981557676</v>
      </c>
      <c r="H4" s="23">
        <v>3.5733804864059402</v>
      </c>
      <c r="I4" s="14">
        <f>0.155*(100-Table14[[#This Row],[conversion]])</f>
        <v>13.824768849496348</v>
      </c>
      <c r="J4" s="14">
        <f>LN($I$2/Table14[[#This Row],['[Model']/M]])</f>
        <v>0.11437819640367858</v>
      </c>
      <c r="L4" s="5">
        <f>L2/L3</f>
        <v>0.15541865023802856</v>
      </c>
      <c r="M4" s="6" t="s">
        <v>14</v>
      </c>
      <c r="O4" s="16">
        <v>90</v>
      </c>
      <c r="P4" s="12">
        <v>220</v>
      </c>
      <c r="Q4">
        <v>0.223</v>
      </c>
      <c r="R4">
        <v>0.99850000000000005</v>
      </c>
      <c r="S4" s="11">
        <v>222</v>
      </c>
      <c r="T4">
        <v>0.34989999999999999</v>
      </c>
      <c r="U4">
        <v>0.99099999999999999</v>
      </c>
      <c r="V4" s="17">
        <f t="shared" si="0"/>
        <v>0.28644999999999998</v>
      </c>
      <c r="W4" s="17">
        <f t="shared" si="1"/>
        <v>-1.2501912781275504</v>
      </c>
      <c r="X4" s="17">
        <f t="shared" si="2"/>
        <v>2.7548209366391185E-3</v>
      </c>
      <c r="Z4" s="37"/>
      <c r="AA4" s="37"/>
      <c r="AB4" s="37"/>
    </row>
    <row r="5" spans="1:31" x14ac:dyDescent="0.55000000000000004">
      <c r="A5" s="14">
        <v>220</v>
      </c>
      <c r="B5" s="14" t="s">
        <v>1</v>
      </c>
      <c r="C5" s="14">
        <v>70</v>
      </c>
      <c r="D5" s="21">
        <v>3</v>
      </c>
      <c r="E5" s="22">
        <v>12.517040234920021</v>
      </c>
      <c r="F5" s="22">
        <v>9.2124690704909575</v>
      </c>
      <c r="G5" s="22">
        <v>4.7883244601563248</v>
      </c>
      <c r="H5" s="23">
        <v>4.2125455736953654</v>
      </c>
      <c r="I5" s="14">
        <f>0.155*(100-Table14[[#This Row],[conversion]])</f>
        <v>13.559858763587398</v>
      </c>
      <c r="J5" s="14">
        <f>LN($I$2/Table14[[#This Row],['[Model']/M]])</f>
        <v>0.13372615713184094</v>
      </c>
      <c r="L5" s="8">
        <f>(L4/1)</f>
        <v>0.15541865023802856</v>
      </c>
      <c r="M5" s="9" t="s">
        <v>16</v>
      </c>
      <c r="O5" s="16">
        <v>100</v>
      </c>
      <c r="P5" s="12">
        <v>220</v>
      </c>
      <c r="Q5">
        <v>0.62609999999999999</v>
      </c>
      <c r="R5">
        <v>0.97609999999999997</v>
      </c>
      <c r="S5" s="11">
        <v>222</v>
      </c>
      <c r="T5">
        <v>0.37869999999999998</v>
      </c>
      <c r="U5">
        <v>0.996</v>
      </c>
      <c r="V5" s="17">
        <f t="shared" si="0"/>
        <v>0.50239999999999996</v>
      </c>
      <c r="W5" s="17">
        <f t="shared" si="1"/>
        <v>-0.68835866382814825</v>
      </c>
      <c r="X5" s="17">
        <f t="shared" si="2"/>
        <v>2.6809651474530832E-3</v>
      </c>
      <c r="Z5" s="37"/>
      <c r="AA5" s="37"/>
      <c r="AB5" s="37"/>
    </row>
    <row r="6" spans="1:31" x14ac:dyDescent="0.55000000000000004">
      <c r="A6" s="14">
        <v>220</v>
      </c>
      <c r="B6" s="14" t="s">
        <v>1</v>
      </c>
      <c r="C6" s="14">
        <v>70</v>
      </c>
      <c r="D6" s="21">
        <v>4</v>
      </c>
      <c r="E6" s="22">
        <v>14.323000486992163</v>
      </c>
      <c r="F6" s="22">
        <v>11.117891359282259</v>
      </c>
      <c r="G6" s="22">
        <v>5.6743111204093735</v>
      </c>
      <c r="H6" s="23">
        <v>4.8460362399516379</v>
      </c>
      <c r="I6" s="14">
        <f>0.155*(100-Table14[[#This Row],[conversion]])</f>
        <v>13.279934924516215</v>
      </c>
      <c r="J6" s="14">
        <f>LN($I$2/Table14[[#This Row],['[Model']/M]])</f>
        <v>0.15458578015125268</v>
      </c>
      <c r="O6" s="16">
        <v>110</v>
      </c>
      <c r="P6" s="12">
        <v>220</v>
      </c>
      <c r="Q6">
        <v>1.1645000000000001</v>
      </c>
      <c r="R6">
        <v>0.96079999999999999</v>
      </c>
      <c r="S6" s="11">
        <v>222</v>
      </c>
      <c r="T6">
        <v>2.2141000000000002</v>
      </c>
      <c r="U6">
        <v>0.95330000000000004</v>
      </c>
      <c r="V6" s="17">
        <f t="shared" si="0"/>
        <v>1.6893000000000002</v>
      </c>
      <c r="W6" s="17">
        <f t="shared" si="1"/>
        <v>0.52431424194654563</v>
      </c>
      <c r="X6" s="17">
        <f t="shared" si="2"/>
        <v>2.6109660574412533E-3</v>
      </c>
      <c r="Z6" s="37"/>
      <c r="AA6" s="37"/>
      <c r="AB6" s="37"/>
    </row>
    <row r="7" spans="1:31" x14ac:dyDescent="0.55000000000000004">
      <c r="A7" s="14">
        <v>222</v>
      </c>
      <c r="B7" s="14" t="s">
        <v>1</v>
      </c>
      <c r="C7" s="14">
        <v>70</v>
      </c>
      <c r="D7" s="21">
        <v>0</v>
      </c>
      <c r="E7" s="22">
        <v>0</v>
      </c>
      <c r="F7" s="22">
        <v>0.30499765910100196</v>
      </c>
      <c r="G7" s="22">
        <v>0.27824275461913739</v>
      </c>
      <c r="H7" s="23">
        <v>0.81794652936451817</v>
      </c>
      <c r="I7" s="14">
        <f>0.155*(100-Table14[[#This Row],[conversion]])</f>
        <v>15.5</v>
      </c>
      <c r="J7" s="14">
        <f>LN($I$2/Table14[[#This Row],['[Model']/M]])</f>
        <v>0</v>
      </c>
      <c r="O7" s="16">
        <v>120</v>
      </c>
      <c r="P7" s="12">
        <v>220</v>
      </c>
      <c r="Q7">
        <v>1.6371</v>
      </c>
      <c r="R7">
        <v>0.97589999999999999</v>
      </c>
      <c r="S7" s="11">
        <v>222</v>
      </c>
      <c r="T7">
        <v>2.1541000000000001</v>
      </c>
      <c r="U7">
        <v>0.98440000000000005</v>
      </c>
      <c r="V7" s="17">
        <f t="shared" si="0"/>
        <v>1.8956</v>
      </c>
      <c r="W7" s="17">
        <f t="shared" si="1"/>
        <v>0.63953541111129619</v>
      </c>
      <c r="X7" s="17">
        <f t="shared" si="2"/>
        <v>2.5445292620865142E-3</v>
      </c>
      <c r="Z7" s="37"/>
      <c r="AA7" s="37"/>
      <c r="AB7" s="37"/>
    </row>
    <row r="8" spans="1:31" x14ac:dyDescent="0.55000000000000004">
      <c r="A8" s="14">
        <v>222</v>
      </c>
      <c r="B8" s="14" t="s">
        <v>1</v>
      </c>
      <c r="C8" s="14">
        <v>70</v>
      </c>
      <c r="D8" s="21">
        <v>1</v>
      </c>
      <c r="E8" s="22">
        <v>12.469487881260036</v>
      </c>
      <c r="F8" s="22">
        <v>7.0708373054012927</v>
      </c>
      <c r="G8" s="22">
        <v>5.0618290750822581</v>
      </c>
      <c r="H8" s="23">
        <v>4.3319460627378374</v>
      </c>
      <c r="I8" s="14">
        <f>0.155*(100-Table14[[#This Row],[conversion]])</f>
        <v>13.567229378404694</v>
      </c>
      <c r="J8" s="14">
        <f>LN($I$2/Table14[[#This Row],['[Model']/M]])</f>
        <v>0.13318274348124248</v>
      </c>
      <c r="N8" s="16"/>
      <c r="O8" s="15"/>
      <c r="P8" s="15"/>
      <c r="Q8" s="15"/>
      <c r="R8" s="15"/>
      <c r="S8" s="15"/>
      <c r="T8" s="15"/>
      <c r="U8" s="15"/>
      <c r="V8" s="15"/>
    </row>
    <row r="9" spans="1:31" x14ac:dyDescent="0.55000000000000004">
      <c r="A9" s="14">
        <v>222</v>
      </c>
      <c r="B9" s="14" t="s">
        <v>1</v>
      </c>
      <c r="C9" s="14">
        <v>70</v>
      </c>
      <c r="D9" s="21">
        <v>2</v>
      </c>
      <c r="E9" s="22">
        <v>15.466571214597563</v>
      </c>
      <c r="F9" s="22">
        <v>9.922401283857031</v>
      </c>
      <c r="G9" s="22">
        <v>6.2276386733964406</v>
      </c>
      <c r="H9" s="23">
        <v>5.2295924130700158</v>
      </c>
      <c r="I9" s="14">
        <f>0.155*(100-Table14[[#This Row],[conversion]])</f>
        <v>13.102681461737378</v>
      </c>
      <c r="J9" s="14">
        <f>LN($I$2/Table14[[#This Row],['[Model']/M]])</f>
        <v>0.16802312292891242</v>
      </c>
      <c r="L9"/>
      <c r="O9" s="16"/>
      <c r="P9" s="12"/>
      <c r="Q9" s="14"/>
      <c r="S9" s="11"/>
      <c r="T9" s="14"/>
      <c r="U9" s="13"/>
      <c r="W9" s="18"/>
      <c r="X9" s="18"/>
      <c r="Y9" s="18"/>
      <c r="Z9" s="18"/>
      <c r="AA9" s="18"/>
      <c r="AB9" s="18"/>
      <c r="AC9" s="18"/>
      <c r="AD9" s="18"/>
      <c r="AE9" s="18"/>
    </row>
    <row r="10" spans="1:31" x14ac:dyDescent="0.55000000000000004">
      <c r="A10" s="14">
        <v>222</v>
      </c>
      <c r="B10" s="14" t="s">
        <v>1</v>
      </c>
      <c r="C10" s="14">
        <v>70</v>
      </c>
      <c r="D10" s="21">
        <v>3</v>
      </c>
      <c r="E10" s="22">
        <v>14.688435516160055</v>
      </c>
      <c r="F10" s="22">
        <v>13.373509734226172</v>
      </c>
      <c r="G10" s="22">
        <v>7.6637714618929929</v>
      </c>
      <c r="H10" s="23">
        <v>6.1780401745827707</v>
      </c>
      <c r="I10" s="14">
        <f>0.155*(100-Table14[[#This Row],[conversion]])</f>
        <v>13.223292494995192</v>
      </c>
      <c r="J10" s="14">
        <f>LN($I$2/Table14[[#This Row],['[Model']/M]])</f>
        <v>0.15886016642612427</v>
      </c>
      <c r="O10" s="16"/>
      <c r="P10" s="12"/>
      <c r="Q10" s="14"/>
      <c r="R10" s="13"/>
      <c r="S10" s="11"/>
      <c r="T10" s="14"/>
      <c r="U10" s="14"/>
      <c r="W10" s="18"/>
      <c r="X10" s="18"/>
      <c r="Y10" s="18"/>
      <c r="Z10" s="18"/>
      <c r="AA10" s="18"/>
      <c r="AB10" s="18"/>
      <c r="AC10" s="18"/>
      <c r="AD10" s="18"/>
      <c r="AE10" s="18"/>
    </row>
    <row r="11" spans="1:31" x14ac:dyDescent="0.55000000000000004">
      <c r="A11" s="14">
        <v>222</v>
      </c>
      <c r="B11" s="14" t="s">
        <v>1</v>
      </c>
      <c r="C11" s="14">
        <v>70</v>
      </c>
      <c r="D11" s="21">
        <v>4</v>
      </c>
      <c r="E11" s="22">
        <v>17.474565724567238</v>
      </c>
      <c r="F11" s="22">
        <v>15.238767924019037</v>
      </c>
      <c r="G11" s="22">
        <v>8.3890491245761662</v>
      </c>
      <c r="H11" s="23">
        <v>6.7805214835771146</v>
      </c>
      <c r="I11" s="14">
        <f>0.155*(100-Table14[[#This Row],[conversion]])</f>
        <v>12.791442312692077</v>
      </c>
      <c r="J11" s="14">
        <f>LN($I$2/Table14[[#This Row],['[Model']/M]])</f>
        <v>0.19206364591269284</v>
      </c>
      <c r="O11" s="16"/>
      <c r="P11" s="12"/>
      <c r="Q11" s="14"/>
      <c r="R11" s="13"/>
      <c r="S11" s="11"/>
      <c r="T11" s="14"/>
      <c r="U11" s="13"/>
      <c r="W11" s="18"/>
      <c r="X11" s="38"/>
      <c r="Y11" s="18"/>
      <c r="Z11" s="18"/>
      <c r="AA11" s="18"/>
      <c r="AB11" s="18"/>
      <c r="AC11" s="38"/>
      <c r="AD11" s="18"/>
      <c r="AE11" s="18"/>
    </row>
    <row r="12" spans="1:31" x14ac:dyDescent="0.55000000000000004">
      <c r="A12" s="14">
        <v>220</v>
      </c>
      <c r="B12" s="14" t="s">
        <v>2</v>
      </c>
      <c r="C12" s="14">
        <v>80</v>
      </c>
      <c r="D12" s="21">
        <v>0</v>
      </c>
      <c r="E12" s="22">
        <v>0</v>
      </c>
      <c r="F12" s="22">
        <v>0.27383970755202353</v>
      </c>
      <c r="G12" s="22">
        <v>0.31091233027706455</v>
      </c>
      <c r="H12" s="23">
        <v>0.81885422116004647</v>
      </c>
      <c r="I12" s="14">
        <f>0.155*(100-Table14[[#This Row],[conversion]])</f>
        <v>15.5</v>
      </c>
      <c r="J12" s="14">
        <f>LN($I$2/Table14[[#This Row],['[Model']/M]])</f>
        <v>0</v>
      </c>
      <c r="O12" s="16"/>
      <c r="P12" s="12"/>
      <c r="Q12" s="14"/>
      <c r="R12" s="14"/>
      <c r="S12" s="11"/>
      <c r="T12" s="14"/>
      <c r="U12" s="13"/>
      <c r="W12" s="18"/>
      <c r="X12" s="18"/>
      <c r="Y12" s="18"/>
      <c r="Z12" s="18"/>
      <c r="AA12" s="18"/>
      <c r="AB12" s="18"/>
      <c r="AC12" s="18"/>
      <c r="AD12" s="18"/>
      <c r="AE12" s="18"/>
    </row>
    <row r="13" spans="1:31" x14ac:dyDescent="0.55000000000000004">
      <c r="A13" s="14">
        <v>220</v>
      </c>
      <c r="B13" s="14" t="s">
        <v>2</v>
      </c>
      <c r="C13" s="14">
        <v>80</v>
      </c>
      <c r="D13" s="21">
        <v>1</v>
      </c>
      <c r="E13" s="22">
        <v>8.559113931339283</v>
      </c>
      <c r="F13" s="22">
        <v>7.6965162891945065</v>
      </c>
      <c r="G13" s="22">
        <v>5.003470134199377</v>
      </c>
      <c r="H13" s="23">
        <v>1.8788452368448327</v>
      </c>
      <c r="I13" s="14">
        <f>0.155*(100-Table14[[#This Row],[conversion]])</f>
        <v>14.17333734064241</v>
      </c>
      <c r="J13" s="14">
        <f>LN($I$2/Table14[[#This Row],['[Model']/M]])</f>
        <v>8.9477476383779508E-2</v>
      </c>
      <c r="O13" s="16"/>
      <c r="P13" s="12"/>
      <c r="Q13" s="14"/>
      <c r="R13" s="13"/>
      <c r="S13" s="11"/>
      <c r="T13" s="14"/>
      <c r="U13" s="13"/>
      <c r="W13" s="18"/>
      <c r="X13" s="18"/>
      <c r="Y13" s="18"/>
      <c r="Z13" s="18"/>
      <c r="AA13" s="18"/>
      <c r="AB13" s="18"/>
      <c r="AC13" s="18"/>
      <c r="AD13" s="18"/>
      <c r="AE13" s="18"/>
    </row>
    <row r="14" spans="1:31" x14ac:dyDescent="0.55000000000000004">
      <c r="A14" s="14">
        <v>220</v>
      </c>
      <c r="B14" s="14" t="s">
        <v>2</v>
      </c>
      <c r="C14" s="14">
        <v>80</v>
      </c>
      <c r="D14" s="21">
        <v>2</v>
      </c>
      <c r="E14" s="22">
        <v>17.316831592136786</v>
      </c>
      <c r="F14" s="22">
        <v>11.933682127685374</v>
      </c>
      <c r="G14" s="22">
        <v>7.8174431325852822</v>
      </c>
      <c r="H14" s="23">
        <v>6.2856545325873068</v>
      </c>
      <c r="I14" s="14">
        <f>0.155*(100-Table14[[#This Row],[conversion]])</f>
        <v>12.815891103218798</v>
      </c>
      <c r="J14" s="14">
        <f>LN($I$2/Table14[[#This Row],['[Model']/M]])</f>
        <v>0.19015413057515326</v>
      </c>
      <c r="W14" s="18"/>
      <c r="X14" s="18"/>
      <c r="Y14" s="18"/>
      <c r="Z14" s="18"/>
      <c r="AA14" s="18"/>
      <c r="AB14" s="18"/>
      <c r="AC14" s="18"/>
      <c r="AD14" s="18"/>
      <c r="AE14" s="18"/>
    </row>
    <row r="15" spans="1:31" x14ac:dyDescent="0.55000000000000004">
      <c r="A15" s="14">
        <v>220</v>
      </c>
      <c r="B15" s="14" t="s">
        <v>2</v>
      </c>
      <c r="C15" s="14">
        <v>80</v>
      </c>
      <c r="D15" s="21">
        <v>3</v>
      </c>
      <c r="E15" s="22">
        <v>25.467134748161733</v>
      </c>
      <c r="F15" s="22">
        <v>17.257321908307869</v>
      </c>
      <c r="G15" s="22">
        <v>10.562609162416896</v>
      </c>
      <c r="H15" s="23">
        <v>8.2934528119865742</v>
      </c>
      <c r="I15" s="14">
        <f>0.155*(100-Table14[[#This Row],[conversion]])</f>
        <v>11.552594114034932</v>
      </c>
      <c r="J15" s="14">
        <f>LN($I$2/Table14[[#This Row],['[Model']/M]])</f>
        <v>0.29393001355814891</v>
      </c>
      <c r="W15" s="18"/>
      <c r="X15" s="18"/>
      <c r="Y15" s="18"/>
      <c r="Z15" s="18"/>
      <c r="AA15" s="18"/>
      <c r="AB15" s="18"/>
      <c r="AC15" s="18"/>
      <c r="AD15" s="18"/>
      <c r="AE15" s="18"/>
    </row>
    <row r="16" spans="1:31" x14ac:dyDescent="0.55000000000000004">
      <c r="A16" s="14">
        <v>220</v>
      </c>
      <c r="B16" s="14" t="s">
        <v>2</v>
      </c>
      <c r="C16" s="14">
        <v>80</v>
      </c>
      <c r="D16" s="21">
        <v>4</v>
      </c>
      <c r="E16" s="22">
        <v>33.091080525685413</v>
      </c>
      <c r="F16" s="22">
        <v>22.859744224536758</v>
      </c>
      <c r="G16" s="22">
        <v>14.097208302069925</v>
      </c>
      <c r="H16" s="23">
        <v>10.940757117030497</v>
      </c>
      <c r="I16" s="14">
        <f>0.155*(100-Table14[[#This Row],[conversion]])</f>
        <v>10.37088251851876</v>
      </c>
      <c r="J16" s="14">
        <f>LN($I$2/Table14[[#This Row],['[Model']/M]])</f>
        <v>0.40183790226540561</v>
      </c>
    </row>
    <row r="17" spans="1:10" x14ac:dyDescent="0.55000000000000004">
      <c r="A17" s="14">
        <v>222</v>
      </c>
      <c r="B17" s="14" t="s">
        <v>2</v>
      </c>
      <c r="C17" s="14">
        <v>80</v>
      </c>
      <c r="D17" s="21">
        <v>0</v>
      </c>
      <c r="E17" s="22">
        <v>0</v>
      </c>
      <c r="F17" s="22">
        <v>0.2619662787640189</v>
      </c>
      <c r="G17" s="22">
        <v>0.29371543666849231</v>
      </c>
      <c r="H17" s="23">
        <v>0.45351109577561288</v>
      </c>
      <c r="I17" s="14">
        <f>0.155*(100-Table14[[#This Row],[conversion]])</f>
        <v>15.5</v>
      </c>
      <c r="J17" s="14">
        <f>LN($I$2/Table14[[#This Row],['[Model']/M]])</f>
        <v>0</v>
      </c>
    </row>
    <row r="18" spans="1:10" x14ac:dyDescent="0.55000000000000004">
      <c r="A18" s="14">
        <v>222</v>
      </c>
      <c r="B18" s="14" t="s">
        <v>2</v>
      </c>
      <c r="C18" s="14">
        <v>80</v>
      </c>
      <c r="D18" s="21">
        <v>1</v>
      </c>
      <c r="E18" s="22">
        <v>22.532756242835308</v>
      </c>
      <c r="F18" s="22">
        <v>12.557979615104401</v>
      </c>
      <c r="G18" s="22">
        <v>11.069482970841651</v>
      </c>
      <c r="H18" s="23">
        <v>8.1467984780441949</v>
      </c>
      <c r="I18" s="14">
        <f>0.155*(100-Table14[[#This Row],[conversion]])</f>
        <v>12.007422782360528</v>
      </c>
      <c r="J18" s="14">
        <f>LN($I$2/Table14[[#This Row],['[Model']/M]])</f>
        <v>0.25531500017308545</v>
      </c>
    </row>
    <row r="19" spans="1:10" x14ac:dyDescent="0.55000000000000004">
      <c r="A19" s="14">
        <v>222</v>
      </c>
      <c r="B19" s="14" t="s">
        <v>2</v>
      </c>
      <c r="C19" s="14">
        <v>80</v>
      </c>
      <c r="D19" s="21">
        <v>2</v>
      </c>
      <c r="E19" s="22">
        <v>32.064644667386567</v>
      </c>
      <c r="F19" s="22">
        <v>20.493661808616448</v>
      </c>
      <c r="G19" s="22">
        <v>15.500176161915144</v>
      </c>
      <c r="H19" s="23">
        <v>12.274202170134647</v>
      </c>
      <c r="I19" s="14">
        <f>0.155*(100-Table14[[#This Row],[conversion]])</f>
        <v>10.529980076555081</v>
      </c>
      <c r="J19" s="14">
        <f>LN($I$2/Table14[[#This Row],['[Model']/M]])</f>
        <v>0.38661358984615141</v>
      </c>
    </row>
    <row r="20" spans="1:10" x14ac:dyDescent="0.55000000000000004">
      <c r="A20" s="14">
        <v>222</v>
      </c>
      <c r="B20" s="14" t="s">
        <v>2</v>
      </c>
      <c r="C20" s="14">
        <v>80</v>
      </c>
      <c r="D20" s="21">
        <v>3</v>
      </c>
      <c r="E20" s="22">
        <v>40.455549516048414</v>
      </c>
      <c r="F20" s="22">
        <v>27.642464583140626</v>
      </c>
      <c r="G20" s="22">
        <v>18.413008751973379</v>
      </c>
      <c r="H20" s="23">
        <v>14.258991619404346</v>
      </c>
      <c r="I20" s="14">
        <f>0.155*(100-Table14[[#This Row],[conversion]])</f>
        <v>9.2293898250124951</v>
      </c>
      <c r="J20" s="14">
        <f>LN($I$2/Table14[[#This Row],['[Model']/M]])</f>
        <v>0.51844708539495332</v>
      </c>
    </row>
    <row r="21" spans="1:10" x14ac:dyDescent="0.55000000000000004">
      <c r="A21" s="14">
        <v>222</v>
      </c>
      <c r="B21" s="14" t="s">
        <v>2</v>
      </c>
      <c r="C21" s="14">
        <v>80</v>
      </c>
      <c r="D21" s="21">
        <v>4</v>
      </c>
      <c r="E21" s="22">
        <v>45.478193857093714</v>
      </c>
      <c r="F21" s="22">
        <v>31.735508733785565</v>
      </c>
      <c r="G21" s="22">
        <v>20.3564505573957</v>
      </c>
      <c r="H21" s="23">
        <v>16.003079802213644</v>
      </c>
      <c r="I21" s="14">
        <f>0.155*(100-Table14[[#This Row],[conversion]])</f>
        <v>8.4508799521504745</v>
      </c>
      <c r="J21" s="14">
        <f>LN($I$2/Table14[[#This Row],['[Model']/M]])</f>
        <v>0.60656945162876308</v>
      </c>
    </row>
    <row r="22" spans="1:10" x14ac:dyDescent="0.55000000000000004">
      <c r="A22" s="14">
        <v>220</v>
      </c>
      <c r="B22" s="14" t="s">
        <v>3</v>
      </c>
      <c r="C22" s="14">
        <v>90</v>
      </c>
      <c r="D22" s="21">
        <v>0</v>
      </c>
      <c r="E22" s="22">
        <v>0</v>
      </c>
      <c r="F22" s="22">
        <v>0.68757613334717271</v>
      </c>
      <c r="G22" s="22">
        <v>0.28284901815140834</v>
      </c>
      <c r="H22" s="23">
        <v>0.75733388902413434</v>
      </c>
      <c r="I22" s="14">
        <f>0.155*(100-Table14[[#This Row],[conversion]])</f>
        <v>15.5</v>
      </c>
      <c r="J22" s="14">
        <f>LN($I$2/Table14[[#This Row],['[Model']/M]])</f>
        <v>0</v>
      </c>
    </row>
    <row r="23" spans="1:10" x14ac:dyDescent="0.55000000000000004">
      <c r="A23" s="14">
        <v>220</v>
      </c>
      <c r="B23" s="14" t="s">
        <v>3</v>
      </c>
      <c r="C23" s="14">
        <v>90</v>
      </c>
      <c r="D23" s="21">
        <v>1</v>
      </c>
      <c r="E23" s="22">
        <v>19.46372556021683</v>
      </c>
      <c r="F23" s="22">
        <v>10.381959222202966</v>
      </c>
      <c r="G23" s="22">
        <v>7.4734484624395234</v>
      </c>
      <c r="H23" s="23">
        <v>2.2694644463676967</v>
      </c>
      <c r="I23" s="14">
        <f>0.155*(100-Table14[[#This Row],[conversion]])</f>
        <v>12.483122538166391</v>
      </c>
      <c r="J23" s="14">
        <f>LN($I$2/Table14[[#This Row],['[Model']/M]])</f>
        <v>0.21646248890084746</v>
      </c>
    </row>
    <row r="24" spans="1:10" x14ac:dyDescent="0.55000000000000004">
      <c r="A24" s="14">
        <v>220</v>
      </c>
      <c r="B24" s="14" t="s">
        <v>3</v>
      </c>
      <c r="C24" s="14">
        <v>90</v>
      </c>
      <c r="D24" s="21">
        <v>2</v>
      </c>
      <c r="E24" s="22">
        <v>34.036357291419627</v>
      </c>
      <c r="F24" s="22">
        <v>17.468889845081755</v>
      </c>
      <c r="G24" s="22">
        <v>12.467521662467885</v>
      </c>
      <c r="H24" s="23">
        <v>9.6886467696607959</v>
      </c>
      <c r="I24" s="14">
        <f>0.155*(100-Table14[[#This Row],[conversion]])</f>
        <v>10.224364619829959</v>
      </c>
      <c r="J24" s="14">
        <f>LN($I$2/Table14[[#This Row],['[Model']/M]])</f>
        <v>0.41606646379702783</v>
      </c>
    </row>
    <row r="25" spans="1:10" x14ac:dyDescent="0.55000000000000004">
      <c r="A25" s="14">
        <v>220</v>
      </c>
      <c r="B25" s="14" t="s">
        <v>3</v>
      </c>
      <c r="C25" s="14">
        <v>90</v>
      </c>
      <c r="D25" s="21">
        <v>3</v>
      </c>
      <c r="E25" s="22">
        <v>47.953801379297076</v>
      </c>
      <c r="F25" s="22">
        <v>25.66145696538894</v>
      </c>
      <c r="G25" s="22">
        <v>17.608332775596214</v>
      </c>
      <c r="H25" s="23">
        <v>13.428857719531706</v>
      </c>
      <c r="I25" s="14">
        <f>0.155*(100-Table14[[#This Row],[conversion]])</f>
        <v>8.0671607862089534</v>
      </c>
      <c r="J25" s="14">
        <f>LN($I$2/Table14[[#This Row],['[Model']/M]])</f>
        <v>0.65303842681793622</v>
      </c>
    </row>
    <row r="26" spans="1:10" x14ac:dyDescent="0.55000000000000004">
      <c r="A26" s="14">
        <v>220</v>
      </c>
      <c r="B26" s="14" t="s">
        <v>3</v>
      </c>
      <c r="C26" s="14">
        <v>90</v>
      </c>
      <c r="D26" s="21">
        <v>4</v>
      </c>
      <c r="E26" s="22">
        <v>59.206450083225079</v>
      </c>
      <c r="F26" s="22">
        <v>32.199427882952101</v>
      </c>
      <c r="G26" s="22">
        <v>22.474645046107796</v>
      </c>
      <c r="H26" s="23">
        <v>17.091944566739333</v>
      </c>
      <c r="I26" s="14">
        <f>0.155*(100-Table14[[#This Row],[conversion]])</f>
        <v>6.3230002371001124</v>
      </c>
      <c r="J26" s="14">
        <f>LN($I$2/Table14[[#This Row],['[Model']/M]])</f>
        <v>0.89664620735068457</v>
      </c>
    </row>
    <row r="27" spans="1:10" x14ac:dyDescent="0.55000000000000004">
      <c r="A27" s="14">
        <v>222</v>
      </c>
      <c r="B27" s="14" t="s">
        <v>3</v>
      </c>
      <c r="C27" s="14">
        <v>90</v>
      </c>
      <c r="D27" s="21">
        <v>0</v>
      </c>
      <c r="E27" s="22">
        <v>0</v>
      </c>
      <c r="F27" s="22">
        <v>0.32925192909177703</v>
      </c>
      <c r="G27" s="22">
        <v>0.23612076421512762</v>
      </c>
      <c r="H27" s="23">
        <v>0.46723887684311172</v>
      </c>
      <c r="I27" s="14">
        <f>0.155*(100-Table14[[#This Row],[conversion]])</f>
        <v>15.5</v>
      </c>
      <c r="J27" s="14">
        <f>LN($I$2/Table14[[#This Row],['[Model']/M]])</f>
        <v>0</v>
      </c>
    </row>
    <row r="28" spans="1:10" x14ac:dyDescent="0.55000000000000004">
      <c r="A28" s="14">
        <v>222</v>
      </c>
      <c r="B28" s="14" t="s">
        <v>3</v>
      </c>
      <c r="C28" s="14">
        <v>90</v>
      </c>
      <c r="D28" s="21">
        <v>1</v>
      </c>
      <c r="E28" s="22">
        <v>30.181308833402877</v>
      </c>
      <c r="F28" s="22">
        <v>14.660261386007054</v>
      </c>
      <c r="G28" s="22">
        <v>14.631141967839312</v>
      </c>
      <c r="H28" s="23">
        <v>11.08967524301373</v>
      </c>
      <c r="I28" s="14">
        <f>0.155*(100-Table14[[#This Row],[conversion]])</f>
        <v>10.821897130822553</v>
      </c>
      <c r="J28" s="14">
        <f>LN($I$2/Table14[[#This Row],['[Model']/M]])</f>
        <v>0.35926843031049416</v>
      </c>
    </row>
    <row r="29" spans="1:10" x14ac:dyDescent="0.55000000000000004">
      <c r="A29" s="14">
        <v>222</v>
      </c>
      <c r="B29" s="14" t="s">
        <v>3</v>
      </c>
      <c r="C29" s="14">
        <v>90</v>
      </c>
      <c r="D29" s="21">
        <v>2</v>
      </c>
      <c r="E29" s="22">
        <v>45.679415741062066</v>
      </c>
      <c r="F29" s="22">
        <v>24.563036101015676</v>
      </c>
      <c r="G29" s="22">
        <v>21.774973370330592</v>
      </c>
      <c r="H29" s="23">
        <v>16.231573359410785</v>
      </c>
      <c r="I29" s="14">
        <f>0.155*(100-Table14[[#This Row],[conversion]])</f>
        <v>8.4196905601353791</v>
      </c>
      <c r="J29" s="14">
        <f>LN($I$2/Table14[[#This Row],['[Model']/M]])</f>
        <v>0.6102669469240305</v>
      </c>
    </row>
    <row r="30" spans="1:10" x14ac:dyDescent="0.55000000000000004">
      <c r="A30" s="14">
        <v>222</v>
      </c>
      <c r="B30" s="14" t="s">
        <v>3</v>
      </c>
      <c r="C30" s="14">
        <v>90</v>
      </c>
      <c r="D30" s="21">
        <v>3</v>
      </c>
      <c r="E30" s="22">
        <v>62.706539336560517</v>
      </c>
      <c r="F30" s="22">
        <v>37.486749825184184</v>
      </c>
      <c r="G30" s="22">
        <v>28.287905370468252</v>
      </c>
      <c r="H30" s="23">
        <v>21.52779627959621</v>
      </c>
      <c r="I30" s="14">
        <f>0.155*(100-Table14[[#This Row],[conversion]])</f>
        <v>5.7804864028331195</v>
      </c>
      <c r="J30" s="14">
        <f>LN($I$2/Table14[[#This Row],['[Model']/M]])</f>
        <v>0.98635219204226399</v>
      </c>
    </row>
    <row r="31" spans="1:10" x14ac:dyDescent="0.55000000000000004">
      <c r="A31" s="14">
        <v>222</v>
      </c>
      <c r="B31" s="14" t="s">
        <v>3</v>
      </c>
      <c r="C31" s="14">
        <v>90</v>
      </c>
      <c r="D31" s="21">
        <v>4</v>
      </c>
      <c r="E31" s="22">
        <v>76.207033336398936</v>
      </c>
      <c r="F31" s="22">
        <v>45.8962129745683</v>
      </c>
      <c r="G31" s="22">
        <v>34.579111235518795</v>
      </c>
      <c r="H31" s="23">
        <v>25.500607924731799</v>
      </c>
      <c r="I31" s="14">
        <f>0.155*(100-Table14[[#This Row],[conversion]])</f>
        <v>3.687909832858165</v>
      </c>
      <c r="J31" s="14">
        <f>LN($I$2/Table14[[#This Row],['[Model']/M]])</f>
        <v>1.4357801673209001</v>
      </c>
    </row>
    <row r="32" spans="1:10" x14ac:dyDescent="0.55000000000000004">
      <c r="A32" s="14">
        <v>220</v>
      </c>
      <c r="B32" s="14" t="s">
        <v>4</v>
      </c>
      <c r="C32" s="14">
        <v>100</v>
      </c>
      <c r="D32" s="21">
        <v>0</v>
      </c>
      <c r="E32" s="22">
        <v>0</v>
      </c>
      <c r="F32" s="22">
        <v>0.51191769966204137</v>
      </c>
      <c r="G32" s="22">
        <v>0.15918091574185236</v>
      </c>
      <c r="H32" s="23">
        <v>1.276470064516668</v>
      </c>
      <c r="I32" s="14">
        <f>0.155*(100-Table14[[#This Row],[conversion]])</f>
        <v>15.5</v>
      </c>
      <c r="J32" s="14">
        <f>LN($I$2/Table14[[#This Row],['[Model']/M]])</f>
        <v>0</v>
      </c>
    </row>
    <row r="33" spans="1:10" x14ac:dyDescent="0.55000000000000004">
      <c r="A33" s="14">
        <v>220</v>
      </c>
      <c r="B33" s="14" t="s">
        <v>4</v>
      </c>
      <c r="C33" s="14">
        <v>100</v>
      </c>
      <c r="D33" s="21">
        <v>1</v>
      </c>
      <c r="E33" s="22">
        <v>38.334329725846928</v>
      </c>
      <c r="F33" s="22">
        <v>15.635429458305939</v>
      </c>
      <c r="G33" s="22">
        <v>21.325408628685089</v>
      </c>
      <c r="H33" s="23">
        <v>15.898639359068975</v>
      </c>
      <c r="I33" s="14">
        <f>0.155*(100-Table14[[#This Row],[conversion]])</f>
        <v>9.5581788924937268</v>
      </c>
      <c r="J33" s="14">
        <f>LN($I$2/Table14[[#This Row],['[Model']/M]])</f>
        <v>0.48344280742485013</v>
      </c>
    </row>
    <row r="34" spans="1:10" x14ac:dyDescent="0.55000000000000004">
      <c r="A34" s="14">
        <v>220</v>
      </c>
      <c r="B34" s="14" t="s">
        <v>4</v>
      </c>
      <c r="C34" s="14">
        <v>100</v>
      </c>
      <c r="D34" s="21">
        <v>2</v>
      </c>
      <c r="E34" s="22">
        <v>59.084549814439988</v>
      </c>
      <c r="F34" s="22">
        <v>25.432546819672687</v>
      </c>
      <c r="G34" s="22">
        <v>30.951941475919853</v>
      </c>
      <c r="H34" s="23">
        <v>22.989508717542154</v>
      </c>
      <c r="I34" s="14">
        <f>0.155*(100-Table14[[#This Row],[conversion]])</f>
        <v>6.3418947787618016</v>
      </c>
      <c r="J34" s="14">
        <f>LN($I$2/Table14[[#This Row],['[Model']/M]])</f>
        <v>0.8936624391226814</v>
      </c>
    </row>
    <row r="35" spans="1:10" x14ac:dyDescent="0.55000000000000004">
      <c r="A35" s="14">
        <v>220</v>
      </c>
      <c r="B35" s="14" t="s">
        <v>4</v>
      </c>
      <c r="C35" s="14">
        <v>100</v>
      </c>
      <c r="D35" s="21">
        <v>3</v>
      </c>
      <c r="E35" s="22">
        <v>81.561435797908032</v>
      </c>
      <c r="F35" s="22">
        <v>36.949650137932515</v>
      </c>
      <c r="G35" s="22">
        <v>41.016869911882395</v>
      </c>
      <c r="H35" s="23">
        <v>30.931372149562009</v>
      </c>
      <c r="I35" s="14">
        <f>0.155*(100-Table14[[#This Row],[conversion]])</f>
        <v>2.8579774513242548</v>
      </c>
      <c r="J35" s="14">
        <f>LN($I$2/Table14[[#This Row],['[Model']/M]])</f>
        <v>1.6907258341182587</v>
      </c>
    </row>
    <row r="36" spans="1:10" x14ac:dyDescent="0.55000000000000004">
      <c r="A36" s="14">
        <v>220</v>
      </c>
      <c r="B36" s="14" t="s">
        <v>4</v>
      </c>
      <c r="C36" s="14">
        <v>100</v>
      </c>
      <c r="D36" s="21">
        <v>4</v>
      </c>
      <c r="E36" s="22">
        <v>92.010817744959354</v>
      </c>
      <c r="F36" s="22">
        <v>41.579968479784512</v>
      </c>
      <c r="G36" s="22">
        <v>45.162542407574357</v>
      </c>
      <c r="H36" s="23">
        <v>35.103357511650174</v>
      </c>
      <c r="I36" s="14">
        <f>0.155*(100-Table14[[#This Row],[conversion]])</f>
        <v>1.2383232495313001</v>
      </c>
      <c r="J36" s="14">
        <f>LN($I$2/Table14[[#This Row],['[Model']/M]])</f>
        <v>2.5270817775001073</v>
      </c>
    </row>
    <row r="37" spans="1:10" x14ac:dyDescent="0.55000000000000004">
      <c r="A37" s="14">
        <v>222</v>
      </c>
      <c r="B37" s="14" t="s">
        <v>4</v>
      </c>
      <c r="C37" s="14">
        <v>100</v>
      </c>
      <c r="D37" s="21">
        <v>0</v>
      </c>
      <c r="E37" s="22">
        <v>0</v>
      </c>
      <c r="F37" s="22">
        <v>0.28003726458766226</v>
      </c>
      <c r="G37" s="22">
        <v>0.23120323369761808</v>
      </c>
      <c r="H37" s="23">
        <v>0.63280685159999661</v>
      </c>
      <c r="I37" s="14">
        <f>0.155*(100-Table14[[#This Row],[conversion]])</f>
        <v>15.5</v>
      </c>
      <c r="J37" s="14">
        <f>LN($I$2/Table14[[#This Row],['[Model']/M]])</f>
        <v>0</v>
      </c>
    </row>
    <row r="38" spans="1:10" x14ac:dyDescent="0.55000000000000004">
      <c r="A38" s="14">
        <v>222</v>
      </c>
      <c r="B38" s="14" t="s">
        <v>4</v>
      </c>
      <c r="C38" s="14">
        <v>100</v>
      </c>
      <c r="D38" s="21">
        <v>1</v>
      </c>
      <c r="E38" s="22">
        <v>37.371251758612786</v>
      </c>
      <c r="F38" s="22">
        <v>15.289840742948765</v>
      </c>
      <c r="G38" s="22">
        <v>14.681778619241562</v>
      </c>
      <c r="H38" s="23">
        <v>11.149554634075455</v>
      </c>
      <c r="I38" s="14">
        <f>0.155*(100-Table14[[#This Row],[conversion]])</f>
        <v>9.7074559774150178</v>
      </c>
      <c r="J38" s="14">
        <f>LN($I$2/Table14[[#This Row],['[Model']/M]])</f>
        <v>0.46794577621625189</v>
      </c>
    </row>
    <row r="39" spans="1:10" x14ac:dyDescent="0.55000000000000004">
      <c r="A39" s="14">
        <v>222</v>
      </c>
      <c r="B39" s="14" t="s">
        <v>4</v>
      </c>
      <c r="C39" s="14">
        <v>100</v>
      </c>
      <c r="D39" s="21">
        <v>2</v>
      </c>
      <c r="E39" s="22">
        <v>54.201080046739833</v>
      </c>
      <c r="F39" s="22">
        <v>25.643543091394012</v>
      </c>
      <c r="G39" s="22">
        <v>21.752691049690139</v>
      </c>
      <c r="H39" s="23">
        <v>16.346999063468779</v>
      </c>
      <c r="I39" s="14">
        <f>0.155*(100-Table14[[#This Row],[conversion]])</f>
        <v>7.0988325927553255</v>
      </c>
      <c r="J39" s="14">
        <f>LN($I$2/Table14[[#This Row],['[Model']/M]])</f>
        <v>0.78090967695255387</v>
      </c>
    </row>
    <row r="40" spans="1:10" x14ac:dyDescent="0.55000000000000004">
      <c r="A40" s="14">
        <v>222</v>
      </c>
      <c r="B40" s="14" t="s">
        <v>4</v>
      </c>
      <c r="C40" s="14">
        <v>100</v>
      </c>
      <c r="D40" s="21">
        <v>3</v>
      </c>
      <c r="E40" s="22">
        <v>67.831976148129641</v>
      </c>
      <c r="F40" s="22">
        <v>35.37126691174042</v>
      </c>
      <c r="G40" s="22">
        <v>27.25643648349471</v>
      </c>
      <c r="H40" s="23">
        <v>20.151777573689202</v>
      </c>
      <c r="I40" s="14">
        <f>0.155*(100-Table14[[#This Row],[conversion]])</f>
        <v>4.9860436970399054</v>
      </c>
      <c r="J40" s="14">
        <f>LN($I$2/Table14[[#This Row],['[Model']/M]])</f>
        <v>1.1341972749152052</v>
      </c>
    </row>
    <row r="41" spans="1:10" x14ac:dyDescent="0.55000000000000004">
      <c r="A41" s="14">
        <v>222</v>
      </c>
      <c r="B41" s="14" t="s">
        <v>4</v>
      </c>
      <c r="C41" s="14">
        <v>100</v>
      </c>
      <c r="D41" s="21">
        <v>4</v>
      </c>
      <c r="E41" s="22">
        <v>78.997724720555183</v>
      </c>
      <c r="F41" s="22">
        <v>42.664280106230486</v>
      </c>
      <c r="G41" s="22">
        <v>31.609131710551729</v>
      </c>
      <c r="H41" s="23">
        <v>23.813639155329422</v>
      </c>
      <c r="I41" s="14">
        <f>0.155*(100-Table14[[#This Row],[conversion]])</f>
        <v>3.2553526683139467</v>
      </c>
      <c r="J41" s="14">
        <f>LN($I$2/Table14[[#This Row],['[Model']/M]])</f>
        <v>1.5605394074935124</v>
      </c>
    </row>
    <row r="42" spans="1:10" x14ac:dyDescent="0.55000000000000004">
      <c r="A42" s="14">
        <v>220</v>
      </c>
      <c r="B42" s="14" t="s">
        <v>5</v>
      </c>
      <c r="C42" s="14">
        <v>110</v>
      </c>
      <c r="D42" s="39">
        <v>0</v>
      </c>
      <c r="E42" s="29">
        <v>0</v>
      </c>
      <c r="F42" s="29">
        <v>0.36960004134048324</v>
      </c>
      <c r="G42" s="29">
        <v>0.26945661307326541</v>
      </c>
      <c r="H42" s="30">
        <v>0.809937270847785</v>
      </c>
      <c r="I42" s="40">
        <f>0.155*(100-Table14[[#This Row],[conversion]])</f>
        <v>15.5</v>
      </c>
      <c r="J42" s="14">
        <f>LN($I$2/Table14[[#This Row],['[Model']/M]])</f>
        <v>0</v>
      </c>
    </row>
    <row r="43" spans="1:10" x14ac:dyDescent="0.55000000000000004">
      <c r="A43" s="14">
        <v>220</v>
      </c>
      <c r="B43" s="14" t="s">
        <v>5</v>
      </c>
      <c r="C43" s="14">
        <v>110</v>
      </c>
      <c r="D43" s="39">
        <v>1</v>
      </c>
      <c r="E43" s="29">
        <v>45.289684123320136</v>
      </c>
      <c r="F43" s="29">
        <v>22.032057905888291</v>
      </c>
      <c r="G43" s="29">
        <v>21.113311040243232</v>
      </c>
      <c r="H43" s="30">
        <v>16.168034245854219</v>
      </c>
      <c r="I43" s="40">
        <f>0.155*(100-Table14[[#This Row],[conversion]])</f>
        <v>8.4800989608853783</v>
      </c>
      <c r="J43" s="14">
        <f>LN($I$2/Table14[[#This Row],['[Model']/M]])</f>
        <v>0.60311790427375356</v>
      </c>
    </row>
    <row r="44" spans="1:10" x14ac:dyDescent="0.55000000000000004">
      <c r="A44" s="14">
        <v>220</v>
      </c>
      <c r="B44" s="14" t="s">
        <v>5</v>
      </c>
      <c r="C44" s="14">
        <v>110</v>
      </c>
      <c r="D44" s="39">
        <v>2</v>
      </c>
      <c r="E44" s="29">
        <v>77.003741113501917</v>
      </c>
      <c r="F44" s="29">
        <v>36.503977864668286</v>
      </c>
      <c r="G44" s="29">
        <v>36.747416767368321</v>
      </c>
      <c r="H44" s="30">
        <v>27.399527415297648</v>
      </c>
      <c r="I44" s="40">
        <f>0.155*(100-Table14[[#This Row],[conversion]])</f>
        <v>3.5644201274072027</v>
      </c>
      <c r="J44" s="14">
        <f>LN($I$2/Table14[[#This Row],['[Model']/M]])</f>
        <v>1.469838640397823</v>
      </c>
    </row>
    <row r="45" spans="1:10" x14ac:dyDescent="0.55000000000000004">
      <c r="A45" s="14">
        <v>220</v>
      </c>
      <c r="B45" s="14" t="s">
        <v>5</v>
      </c>
      <c r="C45" s="14">
        <v>110</v>
      </c>
      <c r="D45" s="39">
        <v>3</v>
      </c>
      <c r="E45" s="29">
        <v>94.904718119801572</v>
      </c>
      <c r="F45" s="29">
        <v>44.101010190753904</v>
      </c>
      <c r="G45" s="29">
        <v>44.467841495514087</v>
      </c>
      <c r="H45" s="30">
        <v>34.224330853860664</v>
      </c>
      <c r="I45" s="40">
        <f>0.155*(100-Table14[[#This Row],[conversion]])</f>
        <v>0.78976869143075634</v>
      </c>
      <c r="J45" s="14">
        <f>LN($I$2/Table14[[#This Row],['[Model']/M]])</f>
        <v>2.9768551959765586</v>
      </c>
    </row>
    <row r="46" spans="1:10" x14ac:dyDescent="0.55000000000000004">
      <c r="A46" s="14">
        <v>220</v>
      </c>
      <c r="B46" s="14" t="s">
        <v>5</v>
      </c>
      <c r="C46" s="14">
        <v>110</v>
      </c>
      <c r="D46" s="39">
        <v>4</v>
      </c>
      <c r="E46" s="29">
        <v>99.02997857279739</v>
      </c>
      <c r="F46" s="29">
        <v>40.485559188468876</v>
      </c>
      <c r="G46" s="29">
        <v>47.18234673636573</v>
      </c>
      <c r="H46" s="30">
        <v>41.025160076514112</v>
      </c>
      <c r="I46" s="40">
        <f>0.155*(100-Table14[[#This Row],[conversion]])</f>
        <v>0.15035332121640457</v>
      </c>
      <c r="J46" s="14">
        <f>LN($I$2/Table14[[#This Row],['[Model']/M]])</f>
        <v>4.6356073038171797</v>
      </c>
    </row>
    <row r="47" spans="1:10" x14ac:dyDescent="0.55000000000000004">
      <c r="A47" s="14">
        <v>222</v>
      </c>
      <c r="B47" s="14" t="s">
        <v>5</v>
      </c>
      <c r="C47" s="14">
        <v>110</v>
      </c>
      <c r="D47" s="39">
        <v>0</v>
      </c>
      <c r="E47" s="29">
        <v>0</v>
      </c>
      <c r="F47" s="29">
        <v>0.48219378651531031</v>
      </c>
      <c r="G47" s="29">
        <v>0.15347965445064546</v>
      </c>
      <c r="H47" s="30">
        <v>0.53892497036345333</v>
      </c>
      <c r="I47" s="40">
        <f>0.155*(100-Table14[[#This Row],[conversion]])</f>
        <v>15.5</v>
      </c>
      <c r="J47" s="14">
        <f>LN($I$2/Table14[[#This Row],['[Model']/M]])</f>
        <v>0</v>
      </c>
    </row>
    <row r="48" spans="1:10" x14ac:dyDescent="0.55000000000000004">
      <c r="A48" s="14">
        <v>222</v>
      </c>
      <c r="B48" s="14" t="s">
        <v>5</v>
      </c>
      <c r="C48" s="14">
        <v>110</v>
      </c>
      <c r="D48" s="39">
        <v>1</v>
      </c>
      <c r="E48" s="29">
        <v>95.326199592322254</v>
      </c>
      <c r="F48" s="29">
        <v>29.076155014440779</v>
      </c>
      <c r="G48" s="29">
        <v>57.316448368832162</v>
      </c>
      <c r="H48" s="30">
        <v>42.672925789302873</v>
      </c>
      <c r="I48" s="40">
        <f>0.155*(100-Table14[[#This Row],[conversion]])</f>
        <v>0.72443906319005058</v>
      </c>
      <c r="J48" s="14">
        <f>LN($I$2/Table14[[#This Row],['[Model']/M]])</f>
        <v>3.0631976534623404</v>
      </c>
    </row>
    <row r="49" spans="1:10" x14ac:dyDescent="0.55000000000000004">
      <c r="A49" s="14">
        <v>222</v>
      </c>
      <c r="B49" s="14" t="s">
        <v>5</v>
      </c>
      <c r="C49" s="14">
        <v>110</v>
      </c>
      <c r="D49" s="39">
        <v>2</v>
      </c>
      <c r="E49" s="29">
        <v>98.806404500656441</v>
      </c>
      <c r="F49" s="29">
        <v>27.724276887529626</v>
      </c>
      <c r="G49" s="29">
        <v>60.221200315849011</v>
      </c>
      <c r="H49" s="30">
        <v>48.199952635447765</v>
      </c>
      <c r="I49" s="40">
        <f>0.155*(100-Table14[[#This Row],[conversion]])</f>
        <v>0.18500730239825158</v>
      </c>
      <c r="J49" s="14">
        <f>LN($I$2/Table14[[#This Row],['[Model']/M]])</f>
        <v>4.4282000061850475</v>
      </c>
    </row>
    <row r="50" spans="1:10" x14ac:dyDescent="0.55000000000000004">
      <c r="A50" s="14">
        <v>222</v>
      </c>
      <c r="B50" s="14" t="s">
        <v>5</v>
      </c>
      <c r="C50" s="14">
        <v>110</v>
      </c>
      <c r="D50" s="39">
        <v>3</v>
      </c>
      <c r="E50" s="29">
        <v>98.814662387244525</v>
      </c>
      <c r="F50" s="29">
        <v>25.029924370994351</v>
      </c>
      <c r="G50" s="29">
        <v>63.300256034653678</v>
      </c>
      <c r="H50" s="30">
        <v>53.324698738966461</v>
      </c>
      <c r="I50" s="40">
        <f>0.155*(100-Table14[[#This Row],[conversion]])</f>
        <v>0.18372732997709867</v>
      </c>
      <c r="J50" s="14">
        <f>LN($I$2/Table14[[#This Row],['[Model']/M]])</f>
        <v>4.4351425466999164</v>
      </c>
    </row>
    <row r="51" spans="1:10" x14ac:dyDescent="0.55000000000000004">
      <c r="A51" s="14">
        <v>222</v>
      </c>
      <c r="B51" s="14" t="s">
        <v>5</v>
      </c>
      <c r="C51" s="14">
        <v>110</v>
      </c>
      <c r="D51" s="39">
        <v>4</v>
      </c>
      <c r="E51" s="29">
        <v>98.821571192929426</v>
      </c>
      <c r="F51" s="29">
        <v>21.697790538410526</v>
      </c>
      <c r="G51" s="29">
        <v>64.668034797422777</v>
      </c>
      <c r="H51" s="30">
        <v>57.167150422636439</v>
      </c>
      <c r="I51" s="40">
        <f>0.155*(100-Table14[[#This Row],[conversion]])</f>
        <v>0.182656465095939</v>
      </c>
      <c r="J51" s="14">
        <f>LN($I$2/Table14[[#This Row],['[Model']/M]])</f>
        <v>4.4409881542019232</v>
      </c>
    </row>
    <row r="52" spans="1:10" x14ac:dyDescent="0.55000000000000004">
      <c r="A52" s="14">
        <v>220</v>
      </c>
      <c r="B52" s="14" t="s">
        <v>26</v>
      </c>
      <c r="C52" s="14">
        <v>120</v>
      </c>
      <c r="D52" s="39">
        <v>0</v>
      </c>
      <c r="E52" s="29">
        <v>0</v>
      </c>
      <c r="F52" s="29">
        <v>0.35260984177630389</v>
      </c>
      <c r="G52" s="29">
        <v>0.21115392204136782</v>
      </c>
      <c r="H52" s="30">
        <v>1.0448521161577609</v>
      </c>
      <c r="I52" s="40">
        <f>0.155*(100-Table14[[#This Row],[conversion]])</f>
        <v>15.5</v>
      </c>
      <c r="J52" s="14">
        <f>LN($I$2/Table14[[#This Row],['[Model']/M]])</f>
        <v>0</v>
      </c>
    </row>
    <row r="53" spans="1:10" x14ac:dyDescent="0.55000000000000004">
      <c r="A53" s="14">
        <v>220</v>
      </c>
      <c r="B53" s="14" t="s">
        <v>26</v>
      </c>
      <c r="C53" s="14">
        <v>120</v>
      </c>
      <c r="D53" s="39">
        <v>1</v>
      </c>
      <c r="E53" s="29">
        <v>62.678366098213111</v>
      </c>
      <c r="F53" s="29">
        <v>25.720547875490379</v>
      </c>
      <c r="G53" s="29">
        <v>33.608496088506158</v>
      </c>
      <c r="H53" s="30">
        <v>24.75116287033061</v>
      </c>
      <c r="I53" s="40">
        <f>0.155*(100-Table14[[#This Row],[conversion]])</f>
        <v>5.7848532547769675</v>
      </c>
      <c r="J53" s="14">
        <f>LN($I$2/Table14[[#This Row],['[Model']/M]])</f>
        <v>0.98559703010484556</v>
      </c>
    </row>
    <row r="54" spans="1:10" x14ac:dyDescent="0.55000000000000004">
      <c r="A54" s="14">
        <v>220</v>
      </c>
      <c r="B54" s="14" t="s">
        <v>26</v>
      </c>
      <c r="C54" s="14">
        <v>120</v>
      </c>
      <c r="D54" s="39">
        <v>2</v>
      </c>
      <c r="E54" s="29">
        <v>93.600195449593642</v>
      </c>
      <c r="F54" s="29">
        <v>38.57313962569188</v>
      </c>
      <c r="G54" s="29">
        <v>49.122826489422415</v>
      </c>
      <c r="H54" s="30">
        <v>36.868923797344465</v>
      </c>
      <c r="I54" s="40">
        <f>0.155*(100-Table14[[#This Row],[conversion]])</f>
        <v>0.99196970531298556</v>
      </c>
      <c r="J54" s="14">
        <f>LN($I$2/Table14[[#This Row],['[Model']/M]])</f>
        <v>2.7489027350877966</v>
      </c>
    </row>
    <row r="55" spans="1:10" x14ac:dyDescent="0.55000000000000004">
      <c r="A55" s="14">
        <v>220</v>
      </c>
      <c r="B55" s="14" t="s">
        <v>26</v>
      </c>
      <c r="C55" s="14">
        <v>120</v>
      </c>
      <c r="D55" s="39">
        <v>3</v>
      </c>
      <c r="E55" s="29">
        <v>99.231955429629977</v>
      </c>
      <c r="F55" s="29">
        <v>34.982047856540504</v>
      </c>
      <c r="G55" s="29">
        <v>52.442982761135802</v>
      </c>
      <c r="H55" s="30">
        <v>43.575795665216042</v>
      </c>
      <c r="I55" s="40">
        <f>0.155*(100-Table14[[#This Row],[conversion]])</f>
        <v>0.11904690840735356</v>
      </c>
      <c r="J55" s="14">
        <f>LN($I$2/Table14[[#This Row],['[Model']/M]])</f>
        <v>4.869077699170516</v>
      </c>
    </row>
    <row r="56" spans="1:10" x14ac:dyDescent="0.55000000000000004">
      <c r="A56" s="14">
        <v>220</v>
      </c>
      <c r="B56" s="14" t="s">
        <v>26</v>
      </c>
      <c r="C56" s="14">
        <v>120</v>
      </c>
      <c r="D56" s="39">
        <v>4</v>
      </c>
      <c r="E56" s="29">
        <v>99.295424039923034</v>
      </c>
      <c r="F56" s="29">
        <v>28.058232622444955</v>
      </c>
      <c r="G56" s="29">
        <v>52.962539691793175</v>
      </c>
      <c r="H56" s="30">
        <v>49.730195436354521</v>
      </c>
      <c r="I56" s="40">
        <f>0.155*(100-Table14[[#This Row],[conversion]])</f>
        <v>0.10920927381192967</v>
      </c>
      <c r="J56" s="14">
        <f>LN($I$2/Table14[[#This Row],['[Model']/M]])</f>
        <v>4.9553293181847877</v>
      </c>
    </row>
    <row r="57" spans="1:10" x14ac:dyDescent="0.55000000000000004">
      <c r="A57" s="14">
        <v>222</v>
      </c>
      <c r="B57" s="14" t="s">
        <v>26</v>
      </c>
      <c r="C57" s="14">
        <v>120</v>
      </c>
      <c r="D57" s="39">
        <v>0</v>
      </c>
      <c r="E57" s="29">
        <v>0</v>
      </c>
      <c r="F57" s="29">
        <v>0.38928419684634696</v>
      </c>
      <c r="G57" s="29">
        <v>0.21653731324867259</v>
      </c>
      <c r="H57" s="30">
        <v>0.67096661534493707</v>
      </c>
      <c r="I57" s="40">
        <f>0.155*(100-Table14[[#This Row],[conversion]])</f>
        <v>15.5</v>
      </c>
      <c r="J57" s="14">
        <f>LN($I$2/Table14[[#This Row],['[Model']/M]])</f>
        <v>0</v>
      </c>
    </row>
    <row r="58" spans="1:10" x14ac:dyDescent="0.55000000000000004">
      <c r="A58" s="14">
        <v>222</v>
      </c>
      <c r="B58" s="14" t="s">
        <v>26</v>
      </c>
      <c r="C58" s="14">
        <v>120</v>
      </c>
      <c r="D58" s="39">
        <v>1</v>
      </c>
      <c r="E58" s="29">
        <v>81.442611344790379</v>
      </c>
      <c r="F58" s="29">
        <v>25.479991370136656</v>
      </c>
      <c r="G58" s="29">
        <v>52.94031483136861</v>
      </c>
      <c r="H58" s="30">
        <v>38.494972615593333</v>
      </c>
      <c r="I58" s="40">
        <f>0.155*(100-Table14[[#This Row],[conversion]])</f>
        <v>2.8763952415574914</v>
      </c>
      <c r="J58" s="14">
        <f>LN($I$2/Table14[[#This Row],['[Model']/M]])</f>
        <v>1.6843021659852306</v>
      </c>
    </row>
    <row r="59" spans="1:10" x14ac:dyDescent="0.55000000000000004">
      <c r="A59" s="14">
        <v>222</v>
      </c>
      <c r="B59" s="14" t="s">
        <v>26</v>
      </c>
      <c r="C59" s="14">
        <v>120</v>
      </c>
      <c r="D59" s="39">
        <v>2</v>
      </c>
      <c r="E59" s="29">
        <v>98.654151147220418</v>
      </c>
      <c r="F59" s="29">
        <v>28.996211832866379</v>
      </c>
      <c r="G59" s="29">
        <v>62.760508100333908</v>
      </c>
      <c r="H59" s="30">
        <v>49.346111723295778</v>
      </c>
      <c r="I59" s="40">
        <f>0.155*(100-Table14[[#This Row],[conversion]])</f>
        <v>0.20860657218083525</v>
      </c>
      <c r="J59" s="14">
        <f>LN($I$2/Table14[[#This Row],['[Model']/M]])</f>
        <v>4.3081452546968242</v>
      </c>
    </row>
    <row r="60" spans="1:10" x14ac:dyDescent="0.55000000000000004">
      <c r="A60" s="14">
        <v>222</v>
      </c>
      <c r="B60" s="14" t="s">
        <v>26</v>
      </c>
      <c r="C60" s="14">
        <v>120</v>
      </c>
      <c r="D60" s="39">
        <v>3</v>
      </c>
      <c r="E60" s="29">
        <v>98.663938425524165</v>
      </c>
      <c r="F60" s="29">
        <v>23.072541600943708</v>
      </c>
      <c r="G60" s="29">
        <v>66.586617818126086</v>
      </c>
      <c r="H60" s="30">
        <v>57.042500783373185</v>
      </c>
      <c r="I60" s="40">
        <f>0.155*(100-Table14[[#This Row],[conversion]])</f>
        <v>0.2070895440437544</v>
      </c>
      <c r="J60" s="14">
        <f>LN($I$2/Table14[[#This Row],['[Model']/M]])</f>
        <v>4.3154440232561706</v>
      </c>
    </row>
    <row r="61" spans="1:10" x14ac:dyDescent="0.55000000000000004">
      <c r="A61" s="14">
        <v>222</v>
      </c>
      <c r="B61" s="14" t="s">
        <v>26</v>
      </c>
      <c r="C61" s="14">
        <v>120</v>
      </c>
      <c r="D61" s="39">
        <v>4</v>
      </c>
      <c r="E61" s="29">
        <v>98.565454737206892</v>
      </c>
      <c r="F61" s="29">
        <v>17.488365186339756</v>
      </c>
      <c r="G61" s="29">
        <v>68.418717065932881</v>
      </c>
      <c r="H61" s="30">
        <v>63.797279395351183</v>
      </c>
      <c r="I61" s="40">
        <f>0.155*(100-Table14[[#This Row],[conversion]])</f>
        <v>0.22235451573293175</v>
      </c>
      <c r="J61" s="14">
        <f>LN($I$2/Table14[[#This Row],['[Model']/M]])</f>
        <v>4.2443222770364111</v>
      </c>
    </row>
    <row r="62" spans="1:10" x14ac:dyDescent="0.55000000000000004">
      <c r="D62" s="41"/>
      <c r="E62" s="42"/>
      <c r="F62" s="41"/>
      <c r="G62" s="41"/>
      <c r="H62" s="43"/>
      <c r="I62" s="42"/>
    </row>
    <row r="63" spans="1:10" x14ac:dyDescent="0.55000000000000004">
      <c r="D63" s="41"/>
      <c r="E63" s="42"/>
      <c r="F63" s="41"/>
      <c r="G63" s="41"/>
      <c r="H63" s="43"/>
      <c r="I63" s="42"/>
    </row>
    <row r="64" spans="1:10" x14ac:dyDescent="0.55000000000000004">
      <c r="D64" s="41"/>
      <c r="E64" s="42"/>
      <c r="F64" s="41"/>
      <c r="G64" s="41"/>
      <c r="H64" s="43"/>
      <c r="I64" s="42"/>
    </row>
    <row r="65" spans="4:9" x14ac:dyDescent="0.55000000000000004">
      <c r="D65" s="41"/>
      <c r="E65" s="42"/>
      <c r="F65" s="41"/>
      <c r="G65" s="41"/>
      <c r="H65" s="43"/>
      <c r="I65" s="42"/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topLeftCell="H8" workbookViewId="0">
      <selection activeCell="U18" sqref="U18"/>
    </sheetView>
  </sheetViews>
  <sheetFormatPr defaultColWidth="9.15625" defaultRowHeight="14.4" x14ac:dyDescent="0.55000000000000004"/>
  <cols>
    <col min="1" max="1" width="9.41796875" style="17" customWidth="1"/>
    <col min="2" max="2" width="13.41796875" style="1" customWidth="1"/>
    <col min="3" max="3" width="16.68359375" style="17" customWidth="1"/>
    <col min="4" max="4" width="13.15625" style="17" customWidth="1"/>
    <col min="5" max="5" width="12.83984375" style="4" customWidth="1"/>
    <col min="6" max="6" width="11.578125" style="17" customWidth="1"/>
    <col min="7" max="7" width="16" style="17" customWidth="1"/>
    <col min="8" max="8" width="9.41796875" style="18" customWidth="1"/>
    <col min="9" max="9" width="13.26171875" style="4" bestFit="1" customWidth="1"/>
    <col min="10" max="10" width="20.41796875" style="17" bestFit="1" customWidth="1"/>
    <col min="11" max="14" width="9.15625" style="17"/>
    <col min="15" max="15" width="16.26171875" style="17" bestFit="1" customWidth="1"/>
    <col min="16" max="17" width="9.15625" style="17"/>
    <col min="18" max="18" width="9.15625" style="37"/>
    <col min="19" max="21" width="9.15625" style="17"/>
    <col min="22" max="22" width="9.15625" style="37"/>
    <col min="23" max="23" width="9.15625" style="17"/>
    <col min="24" max="27" width="9.15625" style="37"/>
    <col min="28" max="29" width="9.15625" style="17"/>
    <col min="30" max="30" width="9.15625" style="37"/>
    <col min="31" max="16384" width="9.15625" style="17"/>
  </cols>
  <sheetData>
    <row r="1" spans="1:33" ht="16.5" x14ac:dyDescent="0.55000000000000004">
      <c r="A1" s="19" t="s">
        <v>10</v>
      </c>
      <c r="B1" s="19" t="s">
        <v>0</v>
      </c>
      <c r="C1" s="19" t="s">
        <v>29</v>
      </c>
      <c r="D1" s="20" t="s">
        <v>30</v>
      </c>
      <c r="E1" s="19" t="s">
        <v>6</v>
      </c>
      <c r="F1" s="19" t="s">
        <v>7</v>
      </c>
      <c r="G1" s="19" t="s">
        <v>8</v>
      </c>
      <c r="H1" s="20" t="s">
        <v>9</v>
      </c>
      <c r="I1" s="19" t="s">
        <v>15</v>
      </c>
      <c r="J1" s="16" t="s">
        <v>17</v>
      </c>
      <c r="L1" s="7" t="s">
        <v>11</v>
      </c>
      <c r="M1" s="3"/>
      <c r="O1" s="10" t="s">
        <v>27</v>
      </c>
      <c r="P1" s="10" t="s">
        <v>18</v>
      </c>
      <c r="Q1" s="10" t="s">
        <v>20</v>
      </c>
      <c r="R1" s="10" t="s">
        <v>32</v>
      </c>
      <c r="S1" s="10" t="s">
        <v>22</v>
      </c>
      <c r="T1" s="10" t="s">
        <v>19</v>
      </c>
      <c r="U1" s="10" t="s">
        <v>21</v>
      </c>
      <c r="V1" s="10" t="s">
        <v>33</v>
      </c>
      <c r="W1" s="10" t="s">
        <v>23</v>
      </c>
      <c r="X1" s="10"/>
      <c r="Y1" s="10"/>
      <c r="Z1" s="10"/>
      <c r="AA1" s="10"/>
      <c r="AB1" s="10"/>
      <c r="AC1" s="10"/>
      <c r="AD1" s="10"/>
      <c r="AE1" s="10"/>
    </row>
    <row r="2" spans="1:33" x14ac:dyDescent="0.55000000000000004">
      <c r="A2" s="14">
        <v>221</v>
      </c>
      <c r="B2" s="14" t="s">
        <v>1</v>
      </c>
      <c r="C2" s="14">
        <v>70</v>
      </c>
      <c r="D2" s="21">
        <v>0</v>
      </c>
      <c r="E2" s="24">
        <v>0</v>
      </c>
      <c r="F2" s="24">
        <v>0.16665550565277087</v>
      </c>
      <c r="G2" s="24">
        <v>9.1859820960026733E-2</v>
      </c>
      <c r="H2" s="24">
        <v>2.9996368866385938</v>
      </c>
      <c r="I2" s="14">
        <f>0.155*(100-Table145[[#This Row],[conversion]])</f>
        <v>15.5</v>
      </c>
      <c r="J2" s="14">
        <f>LN($I$2/Table145[[#This Row],['[Model']/M]])</f>
        <v>0</v>
      </c>
      <c r="L2" s="4">
        <v>33.299999999999997</v>
      </c>
      <c r="M2" s="1" t="s">
        <v>12</v>
      </c>
      <c r="O2" s="16">
        <v>70</v>
      </c>
      <c r="P2" s="12">
        <v>221</v>
      </c>
      <c r="Q2" s="36">
        <v>1.84E-2</v>
      </c>
      <c r="R2" s="36">
        <f t="shared" ref="R2:R7" si="0">LN(Q2)</f>
        <v>-3.9954046143671973</v>
      </c>
      <c r="S2" s="36">
        <v>0.89290000000000003</v>
      </c>
      <c r="T2" s="11">
        <v>223</v>
      </c>
      <c r="U2" s="36">
        <v>2.0400000000000001E-2</v>
      </c>
      <c r="V2" s="36">
        <f t="shared" ref="V2:V7" si="1">LN(U2)</f>
        <v>-3.8922203781319662</v>
      </c>
      <c r="W2" s="36">
        <v>-0.442</v>
      </c>
      <c r="X2" s="12"/>
      <c r="Y2" s="36"/>
      <c r="Z2" s="36"/>
      <c r="AA2" s="36"/>
    </row>
    <row r="3" spans="1:33" x14ac:dyDescent="0.55000000000000004">
      <c r="A3" s="14">
        <v>221</v>
      </c>
      <c r="B3" s="14" t="s">
        <v>1</v>
      </c>
      <c r="C3" s="14">
        <v>70</v>
      </c>
      <c r="D3" s="21">
        <v>1</v>
      </c>
      <c r="E3" s="24">
        <v>3.6710823658116216</v>
      </c>
      <c r="F3" s="24">
        <v>2.6331110050989293</v>
      </c>
      <c r="G3" s="24">
        <v>3.5201784779439866</v>
      </c>
      <c r="H3" s="24">
        <v>3.798731419197813</v>
      </c>
      <c r="I3" s="14">
        <f>0.155*(100-Table145[[#This Row],[conversion]])</f>
        <v>14.930982233299197</v>
      </c>
      <c r="J3" s="14">
        <f>LN($I$2/Table145[[#This Row],['[Model']/M]])</f>
        <v>3.740162530173597E-2</v>
      </c>
      <c r="L3" s="4">
        <v>214.26</v>
      </c>
      <c r="M3" s="1" t="s">
        <v>13</v>
      </c>
      <c r="O3" s="16">
        <v>80</v>
      </c>
      <c r="P3" s="12">
        <v>221</v>
      </c>
      <c r="Q3" s="36">
        <v>2.3800000000000002E-2</v>
      </c>
      <c r="R3" s="36">
        <f t="shared" si="0"/>
        <v>-3.7380696983047081</v>
      </c>
      <c r="S3" s="36">
        <v>0.74439999999999995</v>
      </c>
      <c r="T3" s="11">
        <v>223</v>
      </c>
      <c r="U3" s="36">
        <v>3.85E-2</v>
      </c>
      <c r="V3" s="36">
        <f t="shared" si="1"/>
        <v>-3.2570970376883985</v>
      </c>
      <c r="W3" s="36">
        <v>0.71289999999999998</v>
      </c>
      <c r="X3" s="12"/>
      <c r="Z3" s="36"/>
      <c r="AA3" s="36"/>
      <c r="AB3" s="37"/>
      <c r="AF3" s="37"/>
      <c r="AG3" s="37"/>
    </row>
    <row r="4" spans="1:33" x14ac:dyDescent="0.55000000000000004">
      <c r="A4" s="14">
        <v>221</v>
      </c>
      <c r="B4" s="14" t="s">
        <v>1</v>
      </c>
      <c r="C4" s="14">
        <v>70</v>
      </c>
      <c r="D4" s="21">
        <v>2</v>
      </c>
      <c r="E4" s="24">
        <v>4.4284214444077366</v>
      </c>
      <c r="F4" s="24">
        <v>3.4591675877120629</v>
      </c>
      <c r="G4" s="24">
        <v>3.9985581003086037</v>
      </c>
      <c r="H4" s="24">
        <v>4.2226614873419805</v>
      </c>
      <c r="I4" s="14">
        <f>0.155*(100-Table145[[#This Row],[conversion]])</f>
        <v>14.813594676116802</v>
      </c>
      <c r="J4" s="14">
        <f>LN($I$2/Table145[[#This Row],['[Model']/M]])</f>
        <v>4.5294705575382455E-2</v>
      </c>
      <c r="L4" s="5">
        <f>L2/L3</f>
        <v>0.15541865023802856</v>
      </c>
      <c r="M4" s="6" t="s">
        <v>14</v>
      </c>
      <c r="O4" s="16">
        <v>90</v>
      </c>
      <c r="P4" s="12">
        <v>221</v>
      </c>
      <c r="Q4" s="36">
        <v>8.1000000000000003E-2</v>
      </c>
      <c r="R4" s="36">
        <f t="shared" si="0"/>
        <v>-2.5133061243096981</v>
      </c>
      <c r="S4" s="36">
        <v>0.99850000000000005</v>
      </c>
      <c r="T4" s="11">
        <v>223</v>
      </c>
      <c r="U4" s="36">
        <v>8.1000000000000003E-2</v>
      </c>
      <c r="V4" s="36">
        <f t="shared" si="1"/>
        <v>-2.5133061243096981</v>
      </c>
      <c r="W4" s="36">
        <v>0.80220000000000002</v>
      </c>
      <c r="X4" s="12"/>
      <c r="Y4" s="36"/>
      <c r="Z4" s="36"/>
      <c r="AA4" s="36"/>
      <c r="AB4" s="37"/>
      <c r="AF4" s="37"/>
      <c r="AG4" s="37"/>
    </row>
    <row r="5" spans="1:33" x14ac:dyDescent="0.55000000000000004">
      <c r="A5" s="14">
        <v>221</v>
      </c>
      <c r="B5" s="14" t="s">
        <v>1</v>
      </c>
      <c r="C5" s="14">
        <v>70</v>
      </c>
      <c r="D5" s="21">
        <v>3</v>
      </c>
      <c r="E5" s="24">
        <v>5.715573224438689</v>
      </c>
      <c r="F5" s="24">
        <v>3.7801189801773281</v>
      </c>
      <c r="G5" s="24">
        <v>4.2520199096852718</v>
      </c>
      <c r="H5" s="24">
        <v>4.248857133815056</v>
      </c>
      <c r="I5" s="14">
        <f>0.155*(100-Table145[[#This Row],[conversion]])</f>
        <v>14.614086150212003</v>
      </c>
      <c r="J5" s="14">
        <f>LN($I$2/Table145[[#This Row],['[Model']/M]])</f>
        <v>5.8854155526882779E-2</v>
      </c>
      <c r="L5" s="8">
        <f>(L4/1)</f>
        <v>0.15541865023802856</v>
      </c>
      <c r="M5" s="9" t="s">
        <v>16</v>
      </c>
      <c r="O5" s="16">
        <v>100</v>
      </c>
      <c r="P5" s="12">
        <v>221</v>
      </c>
      <c r="Q5" s="36">
        <v>0.13389999999999999</v>
      </c>
      <c r="R5" s="36">
        <f t="shared" si="0"/>
        <v>-2.0106620262850101</v>
      </c>
      <c r="S5" s="36">
        <v>0.94689999999999996</v>
      </c>
      <c r="T5" s="11">
        <v>223</v>
      </c>
      <c r="U5" s="36">
        <v>0.10009999999999999</v>
      </c>
      <c r="V5" s="36">
        <f t="shared" si="1"/>
        <v>-2.3015855926609623</v>
      </c>
      <c r="W5" s="36">
        <v>0.86619999999999997</v>
      </c>
      <c r="X5" s="12"/>
      <c r="Y5" s="36"/>
      <c r="Z5" s="36"/>
      <c r="AA5" s="36"/>
      <c r="AB5" s="37"/>
      <c r="AF5" s="37"/>
      <c r="AG5" s="37"/>
    </row>
    <row r="6" spans="1:33" x14ac:dyDescent="0.55000000000000004">
      <c r="A6" s="14">
        <v>221</v>
      </c>
      <c r="B6" s="14" t="s">
        <v>1</v>
      </c>
      <c r="C6" s="14">
        <v>70</v>
      </c>
      <c r="D6" s="21">
        <v>4</v>
      </c>
      <c r="E6" s="2">
        <v>4.4488613860287307</v>
      </c>
      <c r="F6" s="2">
        <v>4.2245953650843031</v>
      </c>
      <c r="G6" s="2">
        <v>4.465068099564955</v>
      </c>
      <c r="H6" s="2">
        <v>4.5496502973052602</v>
      </c>
      <c r="I6" s="37">
        <f>0.155*(100-Table145[[#This Row],[conversion]])</f>
        <v>14.810426485165548</v>
      </c>
      <c r="J6" s="14">
        <f>LN($I$2/Table145[[#This Row],['[Model']/M]])</f>
        <v>4.5508598952387826E-2</v>
      </c>
      <c r="O6" s="16">
        <v>110</v>
      </c>
      <c r="P6" s="12">
        <v>221</v>
      </c>
      <c r="Q6" s="36">
        <v>0.1653</v>
      </c>
      <c r="R6" s="36">
        <f t="shared" si="0"/>
        <v>-1.7999932741551585</v>
      </c>
      <c r="S6" s="36">
        <v>0.98980000000000001</v>
      </c>
      <c r="T6" s="11">
        <v>223</v>
      </c>
      <c r="U6" s="36">
        <v>0.53449999999999998</v>
      </c>
      <c r="V6" s="36">
        <f t="shared" si="1"/>
        <v>-0.62642354851703719</v>
      </c>
      <c r="W6" s="36">
        <v>0.96619999999999995</v>
      </c>
      <c r="X6" s="12"/>
      <c r="Y6" s="36"/>
      <c r="Z6" s="36"/>
      <c r="AA6" s="36"/>
      <c r="AB6" s="37"/>
      <c r="AF6" s="37"/>
      <c r="AG6" s="37"/>
    </row>
    <row r="7" spans="1:33" x14ac:dyDescent="0.55000000000000004">
      <c r="A7" s="14">
        <v>223</v>
      </c>
      <c r="B7" s="14" t="s">
        <v>1</v>
      </c>
      <c r="C7" s="14">
        <v>70</v>
      </c>
      <c r="D7" s="21">
        <v>0</v>
      </c>
      <c r="E7" s="2">
        <v>0</v>
      </c>
      <c r="F7" s="2">
        <v>0.29196717410156831</v>
      </c>
      <c r="G7" s="2">
        <v>0.2655718605851678</v>
      </c>
      <c r="H7" s="2">
        <v>3.7568616353317528</v>
      </c>
      <c r="I7" s="37">
        <f>0.155*(100-Table145[[#This Row],[conversion]])</f>
        <v>15.5</v>
      </c>
      <c r="J7" s="14">
        <f>LN($I$2/Table145[[#This Row],['[Model']/M]])</f>
        <v>0</v>
      </c>
      <c r="O7" s="16">
        <v>120</v>
      </c>
      <c r="P7" s="12">
        <v>221</v>
      </c>
      <c r="Q7" s="36">
        <v>0.33350000000000002</v>
      </c>
      <c r="R7" s="36">
        <f t="shared" si="0"/>
        <v>-1.0981124136264586</v>
      </c>
      <c r="S7" s="36">
        <v>0.99790000000000001</v>
      </c>
      <c r="T7" s="11">
        <v>223</v>
      </c>
      <c r="U7" s="36">
        <v>0.32750000000000001</v>
      </c>
      <c r="V7" s="36">
        <f t="shared" si="1"/>
        <v>-1.1162672239068303</v>
      </c>
      <c r="W7" s="36">
        <v>0.96879999999999999</v>
      </c>
      <c r="X7" s="12"/>
      <c r="Y7" s="36"/>
      <c r="Z7" s="36"/>
      <c r="AA7" s="36"/>
      <c r="AB7" s="37"/>
      <c r="AF7" s="37"/>
      <c r="AG7" s="37"/>
    </row>
    <row r="8" spans="1:33" x14ac:dyDescent="0.55000000000000004">
      <c r="A8" s="14">
        <v>223</v>
      </c>
      <c r="B8" s="14" t="s">
        <v>1</v>
      </c>
      <c r="C8" s="14">
        <v>70</v>
      </c>
      <c r="D8" s="21">
        <v>1</v>
      </c>
      <c r="E8" s="2">
        <v>8.9981785581317748</v>
      </c>
      <c r="F8" s="2">
        <v>4.1171685690070579</v>
      </c>
      <c r="G8" s="2">
        <v>4.9741977158243484</v>
      </c>
      <c r="H8" s="2">
        <v>5.3627378014712237</v>
      </c>
      <c r="I8" s="37">
        <f>0.155*(100-Table145[[#This Row],[conversion]])</f>
        <v>14.105282323489575</v>
      </c>
      <c r="J8" s="14">
        <f>LN($I$2/Table145[[#This Row],['[Model']/M]])</f>
        <v>9.4290663826849919E-2</v>
      </c>
      <c r="N8" s="16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33" x14ac:dyDescent="0.55000000000000004">
      <c r="A9" s="14">
        <v>223</v>
      </c>
      <c r="B9" s="14" t="s">
        <v>1</v>
      </c>
      <c r="C9" s="14">
        <v>70</v>
      </c>
      <c r="D9" s="21">
        <v>2</v>
      </c>
      <c r="E9" s="2">
        <v>6.39681645679791</v>
      </c>
      <c r="F9" s="2">
        <v>4.8074173505978894</v>
      </c>
      <c r="G9" s="2">
        <v>5.7287173090731383</v>
      </c>
      <c r="H9" s="2">
        <v>6.061058075804997</v>
      </c>
      <c r="I9" s="37">
        <f>0.155*(100-Table145[[#This Row],[conversion]])</f>
        <v>14.508493449196324</v>
      </c>
      <c r="J9" s="14">
        <f>LN($I$2/Table145[[#This Row],['[Model']/M]])</f>
        <v>6.61057908692496E-2</v>
      </c>
      <c r="O9" s="16"/>
      <c r="P9" s="12"/>
      <c r="Q9" s="14"/>
      <c r="R9" s="36"/>
      <c r="T9" s="11"/>
      <c r="U9" s="14"/>
      <c r="V9" s="36"/>
      <c r="W9" s="13"/>
      <c r="X9" s="13"/>
      <c r="Y9" s="13"/>
      <c r="Z9" s="13"/>
      <c r="AA9" s="13"/>
      <c r="AC9" s="18"/>
      <c r="AD9" s="18"/>
      <c r="AE9" s="18"/>
      <c r="AF9" s="18"/>
      <c r="AG9" s="18"/>
    </row>
    <row r="10" spans="1:33" x14ac:dyDescent="0.55000000000000004">
      <c r="A10" s="14">
        <v>223</v>
      </c>
      <c r="B10" s="14" t="s">
        <v>1</v>
      </c>
      <c r="C10" s="14">
        <v>70</v>
      </c>
      <c r="D10" s="21">
        <v>3</v>
      </c>
      <c r="E10" s="2">
        <v>5.0796787647122956</v>
      </c>
      <c r="F10" s="2">
        <v>5.9123482730605375</v>
      </c>
      <c r="G10" s="2">
        <v>6.0103295477876229</v>
      </c>
      <c r="H10" s="2">
        <v>6.1722340045666373</v>
      </c>
      <c r="I10" s="37">
        <f>0.155*(100-Table145[[#This Row],[conversion]])</f>
        <v>14.712649791469593</v>
      </c>
      <c r="J10" s="14">
        <f>LN($I$2/Table145[[#This Row],['[Model']/M]])</f>
        <v>5.2132370152259265E-2</v>
      </c>
      <c r="O10" s="16"/>
      <c r="P10" s="12"/>
      <c r="Q10" s="14"/>
      <c r="R10" s="36"/>
      <c r="S10" s="13"/>
      <c r="T10" s="11"/>
      <c r="U10" s="14"/>
      <c r="V10" s="36"/>
      <c r="W10" s="14"/>
      <c r="X10" s="36"/>
      <c r="Y10" s="36"/>
      <c r="Z10" s="36"/>
      <c r="AA10" s="36"/>
      <c r="AC10" s="18"/>
      <c r="AD10" s="18"/>
      <c r="AE10" s="18"/>
      <c r="AF10" s="18"/>
      <c r="AG10" s="18"/>
    </row>
    <row r="11" spans="1:33" x14ac:dyDescent="0.55000000000000004">
      <c r="A11" s="14">
        <v>223</v>
      </c>
      <c r="B11" s="14" t="s">
        <v>1</v>
      </c>
      <c r="C11" s="14">
        <v>70</v>
      </c>
      <c r="D11" s="21">
        <v>4</v>
      </c>
      <c r="E11" s="2">
        <v>5.5626258544430218</v>
      </c>
      <c r="F11" s="2">
        <v>6.7455402553230668</v>
      </c>
      <c r="G11" s="2">
        <v>6.2102302979908428</v>
      </c>
      <c r="H11" s="2">
        <v>6.4363789708755297</v>
      </c>
      <c r="I11" s="37">
        <f>0.155*(100-Table145[[#This Row],[conversion]])</f>
        <v>14.63779299256133</v>
      </c>
      <c r="J11" s="14">
        <f>LN($I$2/Table145[[#This Row],['[Model']/M]])</f>
        <v>5.7233278630467399E-2</v>
      </c>
      <c r="O11" s="16"/>
      <c r="P11" s="12"/>
      <c r="Q11" s="14"/>
      <c r="R11" s="36"/>
      <c r="S11" s="13"/>
      <c r="T11" s="11"/>
      <c r="U11" s="14"/>
      <c r="V11" s="36"/>
      <c r="W11" s="13"/>
      <c r="X11" s="13"/>
      <c r="Y11" s="13"/>
      <c r="Z11" s="13"/>
      <c r="AA11" s="13"/>
      <c r="AC11" s="18"/>
      <c r="AD11" s="18"/>
      <c r="AE11" s="38"/>
      <c r="AF11" s="18"/>
      <c r="AG11" s="18"/>
    </row>
    <row r="12" spans="1:33" x14ac:dyDescent="0.55000000000000004">
      <c r="A12" s="14">
        <v>221</v>
      </c>
      <c r="B12" s="14" t="s">
        <v>2</v>
      </c>
      <c r="C12" s="14">
        <v>80</v>
      </c>
      <c r="D12" s="21">
        <v>0</v>
      </c>
      <c r="E12" s="2">
        <v>0</v>
      </c>
      <c r="F12" s="2">
        <v>0.18912893105789677</v>
      </c>
      <c r="G12" s="2">
        <v>0.10086051461445826</v>
      </c>
      <c r="H12" s="2">
        <v>3.1427170039598371</v>
      </c>
      <c r="I12" s="37">
        <f>0.155*(100-Table145[[#This Row],[conversion]])</f>
        <v>15.5</v>
      </c>
      <c r="J12" s="14">
        <f>LN($I$2/Table145[[#This Row],['[Model']/M]])</f>
        <v>0</v>
      </c>
      <c r="O12" s="16"/>
      <c r="P12" s="12"/>
      <c r="Q12" s="14"/>
      <c r="R12" s="36"/>
      <c r="S12" s="14"/>
      <c r="T12" s="11"/>
      <c r="U12" s="14"/>
      <c r="V12" s="36"/>
      <c r="W12" s="13"/>
      <c r="X12" s="13"/>
      <c r="Y12" s="13"/>
      <c r="Z12" s="13"/>
      <c r="AA12" s="13"/>
      <c r="AC12" s="18"/>
      <c r="AD12" s="18"/>
      <c r="AE12" s="18"/>
      <c r="AF12" s="18"/>
      <c r="AG12" s="18"/>
    </row>
    <row r="13" spans="1:33" x14ac:dyDescent="0.55000000000000004">
      <c r="A13" s="14">
        <v>221</v>
      </c>
      <c r="B13" s="14" t="s">
        <v>2</v>
      </c>
      <c r="C13" s="14">
        <v>80</v>
      </c>
      <c r="D13" s="21">
        <v>1</v>
      </c>
      <c r="E13" s="2">
        <v>7.9717909022553934</v>
      </c>
      <c r="F13" s="2">
        <v>3.4688806733412467</v>
      </c>
      <c r="G13" s="2">
        <v>5.5425048138758211</v>
      </c>
      <c r="H13" s="2">
        <v>5.4586152702065602</v>
      </c>
      <c r="I13" s="37">
        <f>0.155*(100-Table145[[#This Row],[conversion]])</f>
        <v>14.264372410150415</v>
      </c>
      <c r="J13" s="14">
        <f>LN($I$2/Table145[[#This Row],['[Model']/M]])</f>
        <v>8.3075035309889911E-2</v>
      </c>
      <c r="O13" s="16"/>
      <c r="P13" s="12"/>
      <c r="Q13" s="14"/>
      <c r="R13" s="36"/>
      <c r="S13" s="13"/>
      <c r="T13" s="11"/>
      <c r="U13" s="14"/>
      <c r="V13" s="36"/>
      <c r="W13" s="13"/>
      <c r="X13" s="13"/>
      <c r="Y13" s="13"/>
      <c r="Z13" s="13"/>
      <c r="AA13" s="13"/>
      <c r="AC13" s="18"/>
      <c r="AD13" s="18"/>
      <c r="AE13" s="18"/>
      <c r="AF13" s="18"/>
      <c r="AG13" s="18"/>
    </row>
    <row r="14" spans="1:33" x14ac:dyDescent="0.55000000000000004">
      <c r="A14" s="14">
        <v>221</v>
      </c>
      <c r="B14" s="14" t="s">
        <v>2</v>
      </c>
      <c r="C14" s="14">
        <v>80</v>
      </c>
      <c r="D14" s="21">
        <v>2</v>
      </c>
      <c r="E14" s="2">
        <v>7.7645084663408834</v>
      </c>
      <c r="F14" s="2">
        <v>3.9661355560902294</v>
      </c>
      <c r="G14" s="2">
        <v>6.5060998239756405</v>
      </c>
      <c r="H14" s="2">
        <v>5.8682265134720248</v>
      </c>
      <c r="I14" s="37">
        <f>0.155*(100-Table145[[#This Row],[conversion]])</f>
        <v>14.296501187717162</v>
      </c>
      <c r="J14" s="14">
        <f>LN($I$2/Table145[[#This Row],['[Model']/M]])</f>
        <v>8.0825188784073465E-2</v>
      </c>
      <c r="AC14" s="18"/>
      <c r="AD14" s="18"/>
      <c r="AE14" s="18"/>
      <c r="AF14" s="18"/>
      <c r="AG14" s="18"/>
    </row>
    <row r="15" spans="1:33" x14ac:dyDescent="0.55000000000000004">
      <c r="A15" s="14">
        <v>221</v>
      </c>
      <c r="B15" s="14" t="s">
        <v>2</v>
      </c>
      <c r="C15" s="14">
        <v>80</v>
      </c>
      <c r="D15" s="21">
        <v>3</v>
      </c>
      <c r="E15" s="2">
        <v>9.5456912878392064</v>
      </c>
      <c r="F15" s="2">
        <v>4.5729171560799298</v>
      </c>
      <c r="G15" s="2">
        <v>6.9593855404986718</v>
      </c>
      <c r="H15" s="2">
        <v>6.1198717362440247</v>
      </c>
      <c r="I15" s="37">
        <f>0.155*(100-Table145[[#This Row],[conversion]])</f>
        <v>14.020417850384923</v>
      </c>
      <c r="J15" s="14">
        <f>LN($I$2/Table145[[#This Row],['[Model']/M]])</f>
        <v>0.10032533888378785</v>
      </c>
      <c r="AC15" s="18"/>
      <c r="AD15" s="18"/>
      <c r="AE15" s="18"/>
      <c r="AF15" s="18"/>
      <c r="AG15" s="18"/>
    </row>
    <row r="16" spans="1:33" x14ac:dyDescent="0.55000000000000004">
      <c r="A16" s="14">
        <v>221</v>
      </c>
      <c r="B16" s="14" t="s">
        <v>2</v>
      </c>
      <c r="C16" s="14">
        <v>80</v>
      </c>
      <c r="D16" s="21">
        <v>4</v>
      </c>
      <c r="E16" s="2">
        <v>10.462642880109211</v>
      </c>
      <c r="F16" s="2">
        <v>5.5968452219025497</v>
      </c>
      <c r="G16" s="2">
        <v>7.7776800576823515</v>
      </c>
      <c r="H16" s="2">
        <v>6.7375493126533819</v>
      </c>
      <c r="I16" s="37">
        <f>0.155*(100-Table145[[#This Row],[conversion]])</f>
        <v>13.878290353583072</v>
      </c>
      <c r="J16" s="14">
        <f>LN($I$2/Table145[[#This Row],['[Model']/M]])</f>
        <v>0.11051424980598293</v>
      </c>
      <c r="AC16" s="18"/>
      <c r="AD16" s="18"/>
      <c r="AE16" s="18"/>
      <c r="AF16" s="18"/>
      <c r="AG16" s="18"/>
    </row>
    <row r="17" spans="1:10" x14ac:dyDescent="0.55000000000000004">
      <c r="A17" s="14">
        <v>223</v>
      </c>
      <c r="B17" s="14" t="s">
        <v>2</v>
      </c>
      <c r="C17" s="14">
        <v>80</v>
      </c>
      <c r="D17" s="21">
        <v>0</v>
      </c>
      <c r="E17" s="31">
        <v>0</v>
      </c>
      <c r="F17" s="31">
        <v>0.31043123287816721</v>
      </c>
      <c r="G17" s="31">
        <v>0.24336968400351461</v>
      </c>
      <c r="H17" s="31">
        <v>3.8686719608961173</v>
      </c>
      <c r="I17" s="14">
        <f>0.155*(100-Table145[[#This Row],[conversion]])</f>
        <v>15.5</v>
      </c>
      <c r="J17" s="14">
        <f>LN($I$2/Table145[[#This Row],['[Model']/M]])</f>
        <v>0</v>
      </c>
    </row>
    <row r="18" spans="1:10" x14ac:dyDescent="0.55000000000000004">
      <c r="A18" s="14">
        <v>223</v>
      </c>
      <c r="B18" s="14" t="s">
        <v>2</v>
      </c>
      <c r="C18" s="14">
        <v>80</v>
      </c>
      <c r="D18" s="21">
        <v>1</v>
      </c>
      <c r="E18" s="31">
        <v>12.18349398068217</v>
      </c>
      <c r="F18" s="31">
        <v>6.2387916715621747</v>
      </c>
      <c r="G18" s="31">
        <v>10.201314087181867</v>
      </c>
      <c r="H18" s="31">
        <v>9.5028802875084999</v>
      </c>
      <c r="I18" s="14">
        <f>0.155*(100-Table145[[#This Row],[conversion]])</f>
        <v>13.611558432994263</v>
      </c>
      <c r="J18" s="14">
        <f>LN($I$2/Table145[[#This Row],['[Model']/M]])</f>
        <v>0.12992070735177863</v>
      </c>
    </row>
    <row r="19" spans="1:10" x14ac:dyDescent="0.55000000000000004">
      <c r="A19" s="14">
        <v>223</v>
      </c>
      <c r="B19" s="14" t="s">
        <v>2</v>
      </c>
      <c r="C19" s="14">
        <v>80</v>
      </c>
      <c r="D19" s="21">
        <v>2</v>
      </c>
      <c r="E19" s="31">
        <v>13.997728899031717</v>
      </c>
      <c r="F19" s="31">
        <v>8.1693820350113473</v>
      </c>
      <c r="G19" s="31">
        <v>11.545096191482633</v>
      </c>
      <c r="H19" s="31">
        <v>10.60299676464985</v>
      </c>
      <c r="I19" s="14">
        <f>0.155*(100-Table145[[#This Row],[conversion]])</f>
        <v>13.330352020650084</v>
      </c>
      <c r="J19" s="14">
        <f>LN($I$2/Table145[[#This Row],['[Model']/M]])</f>
        <v>0.15079648193247874</v>
      </c>
    </row>
    <row r="20" spans="1:10" x14ac:dyDescent="0.55000000000000004">
      <c r="A20" s="14">
        <v>223</v>
      </c>
      <c r="B20" s="14" t="s">
        <v>2</v>
      </c>
      <c r="C20" s="14">
        <v>80</v>
      </c>
      <c r="D20" s="21">
        <v>3</v>
      </c>
      <c r="E20" s="31">
        <v>15.957930864470429</v>
      </c>
      <c r="F20" s="31">
        <v>10.732645277942067</v>
      </c>
      <c r="G20" s="31">
        <v>13.065383150136222</v>
      </c>
      <c r="H20" s="31">
        <v>11.300544809223425</v>
      </c>
      <c r="I20" s="14">
        <f>0.155*(100-Table145[[#This Row],[conversion]])</f>
        <v>13.026520716007084</v>
      </c>
      <c r="J20" s="14">
        <f>LN($I$2/Table145[[#This Row],['[Model']/M]])</f>
        <v>0.17385268947276158</v>
      </c>
    </row>
    <row r="21" spans="1:10" x14ac:dyDescent="0.55000000000000004">
      <c r="A21" s="14">
        <v>223</v>
      </c>
      <c r="B21" s="14" t="s">
        <v>2</v>
      </c>
      <c r="C21" s="14">
        <v>80</v>
      </c>
      <c r="D21" s="21">
        <v>4</v>
      </c>
      <c r="E21" s="31">
        <v>15.666927124302102</v>
      </c>
      <c r="F21" s="31">
        <v>12.245217316591027</v>
      </c>
      <c r="G21" s="31">
        <v>13.521839512405162</v>
      </c>
      <c r="H21" s="31">
        <v>11.943923847243324</v>
      </c>
      <c r="I21" s="14">
        <f>0.155*(100-Table145[[#This Row],[conversion]])</f>
        <v>13.071626295733173</v>
      </c>
      <c r="J21" s="14">
        <f>LN($I$2/Table145[[#This Row],['[Model']/M]])</f>
        <v>0.17039607436390983</v>
      </c>
    </row>
    <row r="22" spans="1:10" x14ac:dyDescent="0.55000000000000004">
      <c r="A22" s="14">
        <v>221</v>
      </c>
      <c r="B22" s="14" t="s">
        <v>3</v>
      </c>
      <c r="C22" s="14">
        <v>90</v>
      </c>
      <c r="D22" s="21">
        <v>0</v>
      </c>
      <c r="E22" s="25">
        <v>0</v>
      </c>
      <c r="F22" s="25">
        <v>0.68757613334717271</v>
      </c>
      <c r="G22" s="25">
        <v>0.28284901815140834</v>
      </c>
      <c r="H22" s="25">
        <v>0.75733388902413434</v>
      </c>
      <c r="I22" s="14">
        <f>0.155*(100-Table145[[#This Row],[conversion]])</f>
        <v>15.5</v>
      </c>
      <c r="J22" s="14">
        <f>LN($I$2/Table145[[#This Row],['[Model']/M]])</f>
        <v>0</v>
      </c>
    </row>
    <row r="23" spans="1:10" x14ac:dyDescent="0.55000000000000004">
      <c r="A23" s="14">
        <v>221</v>
      </c>
      <c r="B23" s="14" t="s">
        <v>3</v>
      </c>
      <c r="C23" s="14">
        <v>90</v>
      </c>
      <c r="D23" s="21">
        <v>1</v>
      </c>
      <c r="E23" s="25">
        <v>19.46372556021683</v>
      </c>
      <c r="F23" s="25">
        <v>10.381959222202966</v>
      </c>
      <c r="G23" s="25">
        <v>7.4734484624395234</v>
      </c>
      <c r="H23" s="25">
        <v>2.2694644463676967</v>
      </c>
      <c r="I23" s="14">
        <f>0.155*(100-Table145[[#This Row],[conversion]])</f>
        <v>12.483122538166391</v>
      </c>
      <c r="J23" s="14">
        <f>LN($I$2/Table145[[#This Row],['[Model']/M]])</f>
        <v>0.21646248890084746</v>
      </c>
    </row>
    <row r="24" spans="1:10" x14ac:dyDescent="0.55000000000000004">
      <c r="A24" s="14">
        <v>221</v>
      </c>
      <c r="B24" s="14" t="s">
        <v>3</v>
      </c>
      <c r="C24" s="14">
        <v>90</v>
      </c>
      <c r="D24" s="21">
        <v>2</v>
      </c>
      <c r="E24" s="25">
        <v>34.036357291419627</v>
      </c>
      <c r="F24" s="25">
        <v>17.468889845081755</v>
      </c>
      <c r="G24" s="25">
        <v>12.467521662467885</v>
      </c>
      <c r="H24" s="25">
        <v>9.6886467696607959</v>
      </c>
      <c r="I24" s="14">
        <f>0.155*(100-Table145[[#This Row],[conversion]])</f>
        <v>10.224364619829959</v>
      </c>
      <c r="J24" s="14">
        <f>LN($I$2/Table145[[#This Row],['[Model']/M]])</f>
        <v>0.41606646379702783</v>
      </c>
    </row>
    <row r="25" spans="1:10" x14ac:dyDescent="0.55000000000000004">
      <c r="A25" s="14">
        <v>221</v>
      </c>
      <c r="B25" s="14" t="s">
        <v>3</v>
      </c>
      <c r="C25" s="14">
        <v>90</v>
      </c>
      <c r="D25" s="21">
        <v>3</v>
      </c>
      <c r="E25" s="25">
        <v>47.953801379297076</v>
      </c>
      <c r="F25" s="25">
        <v>25.66145696538894</v>
      </c>
      <c r="G25" s="25">
        <v>17.608332775596214</v>
      </c>
      <c r="H25" s="25">
        <v>13.428857719531706</v>
      </c>
      <c r="I25" s="14">
        <f>0.155*(100-Table145[[#This Row],[conversion]])</f>
        <v>8.0671607862089534</v>
      </c>
      <c r="J25" s="14">
        <f>LN($I$2/Table145[[#This Row],['[Model']/M]])</f>
        <v>0.65303842681793622</v>
      </c>
    </row>
    <row r="26" spans="1:10" x14ac:dyDescent="0.55000000000000004">
      <c r="A26" s="14">
        <v>221</v>
      </c>
      <c r="B26" s="14" t="s">
        <v>3</v>
      </c>
      <c r="C26" s="14">
        <v>90</v>
      </c>
      <c r="D26" s="21">
        <v>4</v>
      </c>
      <c r="E26" s="25">
        <v>59.206450083225079</v>
      </c>
      <c r="F26" s="25">
        <v>32.199427882952101</v>
      </c>
      <c r="G26" s="25">
        <v>22.474645046107796</v>
      </c>
      <c r="H26" s="25">
        <v>17.091944566739333</v>
      </c>
      <c r="I26" s="14">
        <f>0.155*(100-Table145[[#This Row],[conversion]])</f>
        <v>6.3230002371001124</v>
      </c>
      <c r="J26" s="14">
        <f>LN($I$2/Table145[[#This Row],['[Model']/M]])</f>
        <v>0.89664620735068457</v>
      </c>
    </row>
    <row r="27" spans="1:10" x14ac:dyDescent="0.55000000000000004">
      <c r="A27" s="14">
        <v>223</v>
      </c>
      <c r="B27" s="14" t="s">
        <v>3</v>
      </c>
      <c r="C27" s="14">
        <v>90</v>
      </c>
      <c r="D27" s="21">
        <v>0</v>
      </c>
      <c r="E27" s="32">
        <v>0</v>
      </c>
      <c r="F27" s="32">
        <v>0.26648157043994219</v>
      </c>
      <c r="G27" s="32">
        <v>0.25488542424149818</v>
      </c>
      <c r="H27" s="32">
        <v>3.7968039934027407</v>
      </c>
      <c r="I27" s="14">
        <f>0.155*(100-Table145[[#This Row],[conversion]])</f>
        <v>15.5</v>
      </c>
      <c r="J27" s="14">
        <f>LN($I$2/Table145[[#This Row],['[Model']/M]])</f>
        <v>0</v>
      </c>
    </row>
    <row r="28" spans="1:10" x14ac:dyDescent="0.55000000000000004">
      <c r="A28" s="14">
        <v>223</v>
      </c>
      <c r="B28" s="14" t="s">
        <v>3</v>
      </c>
      <c r="C28" s="14">
        <v>90</v>
      </c>
      <c r="D28" s="21">
        <v>1</v>
      </c>
      <c r="E28" s="32">
        <v>21.021851088823826</v>
      </c>
      <c r="F28" s="32">
        <v>6.2220200076850087</v>
      </c>
      <c r="G28" s="32">
        <v>15.055158427920137</v>
      </c>
      <c r="H28" s="32">
        <v>12.170142616284899</v>
      </c>
      <c r="I28" s="14">
        <f>0.155*(100-Table145[[#This Row],[conversion]])</f>
        <v>12.241613081232307</v>
      </c>
      <c r="J28" s="14">
        <f>LN($I$2/Table145[[#This Row],['[Model']/M]])</f>
        <v>0.23599896784187652</v>
      </c>
    </row>
    <row r="29" spans="1:10" x14ac:dyDescent="0.55000000000000004">
      <c r="A29" s="14">
        <v>223</v>
      </c>
      <c r="B29" s="14" t="s">
        <v>3</v>
      </c>
      <c r="C29" s="14">
        <v>90</v>
      </c>
      <c r="D29" s="21">
        <v>2</v>
      </c>
      <c r="E29" s="32">
        <v>25.087665315587721</v>
      </c>
      <c r="F29" s="32">
        <v>8.3259630832913203</v>
      </c>
      <c r="G29" s="32">
        <v>17.789067496495026</v>
      </c>
      <c r="H29" s="32">
        <v>14.047736081534712</v>
      </c>
      <c r="I29" s="14">
        <f>0.155*(100-Table145[[#This Row],[conversion]])</f>
        <v>11.611411876083904</v>
      </c>
      <c r="J29" s="14">
        <f>LN($I$2/Table145[[#This Row],['[Model']/M]])</f>
        <v>0.28885162698863831</v>
      </c>
    </row>
    <row r="30" spans="1:10" x14ac:dyDescent="0.55000000000000004">
      <c r="A30" s="14">
        <v>223</v>
      </c>
      <c r="B30" s="14" t="s">
        <v>3</v>
      </c>
      <c r="C30" s="14">
        <v>90</v>
      </c>
      <c r="D30" s="21">
        <v>3</v>
      </c>
      <c r="E30" s="32">
        <v>27.888648236396342</v>
      </c>
      <c r="F30" s="32">
        <v>10.036814065666325</v>
      </c>
      <c r="G30" s="32">
        <v>19.963363235099976</v>
      </c>
      <c r="H30" s="32">
        <v>15.737304135163594</v>
      </c>
      <c r="I30" s="14">
        <f>0.155*(100-Table145[[#This Row],[conversion]])</f>
        <v>11.177259523358568</v>
      </c>
      <c r="J30" s="14">
        <f>LN($I$2/Table145[[#This Row],['[Model']/M]])</f>
        <v>0.32695870938012989</v>
      </c>
    </row>
    <row r="31" spans="1:10" x14ac:dyDescent="0.55000000000000004">
      <c r="A31" s="14">
        <v>223</v>
      </c>
      <c r="B31" s="14" t="s">
        <v>3</v>
      </c>
      <c r="C31" s="14">
        <v>90</v>
      </c>
      <c r="D31" s="21">
        <v>4</v>
      </c>
      <c r="E31" s="32">
        <v>30.215294634106254</v>
      </c>
      <c r="F31" s="32">
        <v>11.107151216747019</v>
      </c>
      <c r="G31" s="32">
        <v>20.657535616430899</v>
      </c>
      <c r="H31" s="32">
        <v>16.621171244456228</v>
      </c>
      <c r="I31" s="14">
        <f>0.155*(100-Table145[[#This Row],[conversion]])</f>
        <v>10.81662933171353</v>
      </c>
      <c r="J31" s="14">
        <f>LN($I$2/Table145[[#This Row],['[Model']/M]])</f>
        <v>0.35975532106270963</v>
      </c>
    </row>
    <row r="32" spans="1:10" x14ac:dyDescent="0.55000000000000004">
      <c r="A32" s="14">
        <v>221</v>
      </c>
      <c r="B32" s="14" t="s">
        <v>4</v>
      </c>
      <c r="C32" s="14">
        <v>100</v>
      </c>
      <c r="D32" s="21">
        <v>0</v>
      </c>
      <c r="E32" s="26">
        <v>0</v>
      </c>
      <c r="F32" s="26">
        <v>0.16117295211094651</v>
      </c>
      <c r="G32" s="26">
        <v>0.10994600383941994</v>
      </c>
      <c r="H32" s="26">
        <v>3.1113309146190642</v>
      </c>
      <c r="I32" s="14">
        <f>0.155*(100-Table145[[#This Row],[conversion]])</f>
        <v>15.5</v>
      </c>
      <c r="J32" s="14">
        <f>LN($I$2/Table145[[#This Row],['[Model']/M]])</f>
        <v>0</v>
      </c>
    </row>
    <row r="33" spans="1:10" x14ac:dyDescent="0.55000000000000004">
      <c r="A33" s="14">
        <v>221</v>
      </c>
      <c r="B33" s="14" t="s">
        <v>4</v>
      </c>
      <c r="C33" s="14">
        <v>100</v>
      </c>
      <c r="D33" s="21">
        <v>1</v>
      </c>
      <c r="E33" s="26">
        <v>22.532851414878092</v>
      </c>
      <c r="F33" s="26">
        <v>6.6352935232576948</v>
      </c>
      <c r="G33" s="26">
        <v>14.673088404250231</v>
      </c>
      <c r="H33" s="26">
        <v>11.392865917505127</v>
      </c>
      <c r="I33" s="14">
        <f>0.155*(100-Table145[[#This Row],[conversion]])</f>
        <v>12.007408030693895</v>
      </c>
      <c r="J33" s="14">
        <f>LN($I$2/Table145[[#This Row],['[Model']/M]])</f>
        <v>0.25531622871945731</v>
      </c>
    </row>
    <row r="34" spans="1:10" x14ac:dyDescent="0.55000000000000004">
      <c r="A34" s="14">
        <v>221</v>
      </c>
      <c r="B34" s="14" t="s">
        <v>4</v>
      </c>
      <c r="C34" s="14">
        <v>100</v>
      </c>
      <c r="D34" s="21">
        <v>2</v>
      </c>
      <c r="E34" s="26">
        <v>29.028449751536368</v>
      </c>
      <c r="F34" s="26">
        <v>9.6172503221706744</v>
      </c>
      <c r="G34" s="26">
        <v>19.612374164289641</v>
      </c>
      <c r="H34" s="26">
        <v>15.058896716438094</v>
      </c>
      <c r="I34" s="14">
        <f>0.155*(100-Table145[[#This Row],[conversion]])</f>
        <v>11.000590288511862</v>
      </c>
      <c r="J34" s="14">
        <f>LN($I$2/Table145[[#This Row],['[Model']/M]])</f>
        <v>0.34289108997462819</v>
      </c>
    </row>
    <row r="35" spans="1:10" x14ac:dyDescent="0.55000000000000004">
      <c r="A35" s="14">
        <v>221</v>
      </c>
      <c r="B35" s="14" t="s">
        <v>4</v>
      </c>
      <c r="C35" s="14">
        <v>100</v>
      </c>
      <c r="D35" s="21">
        <v>3</v>
      </c>
      <c r="E35" s="26">
        <v>38.596631214533645</v>
      </c>
      <c r="F35" s="26">
        <v>13.825513164075206</v>
      </c>
      <c r="G35" s="26">
        <v>26.597543760356846</v>
      </c>
      <c r="H35" s="26">
        <v>20.432919771693513</v>
      </c>
      <c r="I35" s="14">
        <f>0.155*(100-Table145[[#This Row],[conversion]])</f>
        <v>9.5175221617472854</v>
      </c>
      <c r="J35" s="14">
        <f>LN($I$2/Table145[[#This Row],['[Model']/M]])</f>
        <v>0.48770548612728315</v>
      </c>
    </row>
    <row r="36" spans="1:10" x14ac:dyDescent="0.55000000000000004">
      <c r="A36" s="14">
        <v>221</v>
      </c>
      <c r="B36" s="14" t="s">
        <v>4</v>
      </c>
      <c r="C36" s="14">
        <v>100</v>
      </c>
      <c r="D36" s="21">
        <v>4</v>
      </c>
      <c r="E36" s="26">
        <v>42.501785663621284</v>
      </c>
      <c r="F36" s="26">
        <v>15.144300116110895</v>
      </c>
      <c r="G36" s="26">
        <v>28.806521784380735</v>
      </c>
      <c r="H36" s="26">
        <v>22.297032810265303</v>
      </c>
      <c r="I36" s="14">
        <f>0.155*(100-Table145[[#This Row],[conversion]])</f>
        <v>8.9122232221387012</v>
      </c>
      <c r="J36" s="14">
        <f>LN($I$2/Table145[[#This Row],['[Model']/M]])</f>
        <v>0.55341629368650425</v>
      </c>
    </row>
    <row r="37" spans="1:10" x14ac:dyDescent="0.55000000000000004">
      <c r="A37" s="14">
        <v>223</v>
      </c>
      <c r="B37" s="14" t="s">
        <v>4</v>
      </c>
      <c r="C37" s="14">
        <v>100</v>
      </c>
      <c r="D37" s="21">
        <v>0</v>
      </c>
      <c r="E37" s="33">
        <v>0</v>
      </c>
      <c r="F37" s="33">
        <v>0.23554574030846437</v>
      </c>
      <c r="G37" s="33">
        <v>0.39559616071080056</v>
      </c>
      <c r="H37" s="33">
        <v>3.7929543769791456</v>
      </c>
      <c r="I37" s="14">
        <f>0.155*(100-Table145[[#This Row],[conversion]])</f>
        <v>15.5</v>
      </c>
      <c r="J37" s="14">
        <f>LN($I$2/Table145[[#This Row],['[Model']/M]])</f>
        <v>0</v>
      </c>
    </row>
    <row r="38" spans="1:10" x14ac:dyDescent="0.55000000000000004">
      <c r="A38" s="14">
        <v>223</v>
      </c>
      <c r="B38" s="14" t="s">
        <v>4</v>
      </c>
      <c r="C38" s="14">
        <v>100</v>
      </c>
      <c r="D38" s="21">
        <v>1</v>
      </c>
      <c r="E38" s="33">
        <v>22.660839935937176</v>
      </c>
      <c r="F38" s="33">
        <v>6.0440696472814395</v>
      </c>
      <c r="G38" s="33">
        <v>16.289206036532093</v>
      </c>
      <c r="H38" s="33">
        <v>12.600689988935413</v>
      </c>
      <c r="I38" s="14">
        <f>0.155*(100-Table145[[#This Row],[conversion]])</f>
        <v>11.987569809929738</v>
      </c>
      <c r="J38" s="14">
        <f>LN($I$2/Table145[[#This Row],['[Model']/M]])</f>
        <v>0.2569697601722476</v>
      </c>
    </row>
    <row r="39" spans="1:10" x14ac:dyDescent="0.55000000000000004">
      <c r="A39" s="14">
        <v>223</v>
      </c>
      <c r="B39" s="14" t="s">
        <v>4</v>
      </c>
      <c r="C39" s="14">
        <v>100</v>
      </c>
      <c r="D39" s="21">
        <v>2</v>
      </c>
      <c r="E39" s="33">
        <v>27.388925264891782</v>
      </c>
      <c r="F39" s="33">
        <v>8.2444961533489085</v>
      </c>
      <c r="G39" s="33">
        <v>19.451350637907787</v>
      </c>
      <c r="H39" s="33">
        <v>15.060484201670388</v>
      </c>
      <c r="I39" s="14">
        <f>0.155*(100-Table145[[#This Row],[conversion]])</f>
        <v>11.254716583941773</v>
      </c>
      <c r="J39" s="14">
        <f>LN($I$2/Table145[[#This Row],['[Model']/M]])</f>
        <v>0.32005273123036021</v>
      </c>
    </row>
    <row r="40" spans="1:10" x14ac:dyDescent="0.55000000000000004">
      <c r="A40" s="14">
        <v>223</v>
      </c>
      <c r="B40" s="14" t="s">
        <v>4</v>
      </c>
      <c r="C40" s="14">
        <v>100</v>
      </c>
      <c r="D40" s="21">
        <v>3</v>
      </c>
      <c r="E40" s="33">
        <v>31.43474324165464</v>
      </c>
      <c r="F40" s="33">
        <v>9.5815458160946552</v>
      </c>
      <c r="G40" s="33">
        <v>22.139271475695157</v>
      </c>
      <c r="H40" s="33">
        <v>16.673211837711786</v>
      </c>
      <c r="I40" s="14">
        <f>0.155*(100-Table145[[#This Row],[conversion]])</f>
        <v>10.627614797543529</v>
      </c>
      <c r="J40" s="14">
        <f>LN($I$2/Table145[[#This Row],['[Model']/M]])</f>
        <v>0.37738424079967942</v>
      </c>
    </row>
    <row r="41" spans="1:10" x14ac:dyDescent="0.55000000000000004">
      <c r="A41" s="14">
        <v>223</v>
      </c>
      <c r="B41" s="14" t="s">
        <v>4</v>
      </c>
      <c r="C41" s="14">
        <v>100</v>
      </c>
      <c r="D41" s="21">
        <v>4</v>
      </c>
      <c r="E41" s="33">
        <v>35.631070495005432</v>
      </c>
      <c r="F41" s="33">
        <v>10.423164927610841</v>
      </c>
      <c r="G41" s="33">
        <v>23.343611084552485</v>
      </c>
      <c r="H41" s="33">
        <v>17.764183943442973</v>
      </c>
      <c r="I41" s="14">
        <f>0.155*(100-Table145[[#This Row],[conversion]])</f>
        <v>9.9771840732741577</v>
      </c>
      <c r="J41" s="14">
        <f>LN($I$2/Table145[[#This Row],['[Model']/M]])</f>
        <v>0.44053913040215759</v>
      </c>
    </row>
    <row r="42" spans="1:10" x14ac:dyDescent="0.55000000000000004">
      <c r="A42" s="14">
        <v>221</v>
      </c>
      <c r="B42" s="14" t="s">
        <v>5</v>
      </c>
      <c r="C42" s="14">
        <v>110</v>
      </c>
      <c r="D42" s="21">
        <v>0</v>
      </c>
      <c r="E42" s="27">
        <v>0</v>
      </c>
      <c r="F42" s="27">
        <v>0.17540527223913863</v>
      </c>
      <c r="G42" s="27">
        <v>0.12940188451362827</v>
      </c>
      <c r="H42" s="27">
        <v>1.3160378758180662</v>
      </c>
      <c r="I42" s="14">
        <f>0.155*(100-Table145[[#This Row],[conversion]])</f>
        <v>15.5</v>
      </c>
      <c r="J42" s="14">
        <f>LN($I$2/Table145[[#This Row],['[Model']/M]])</f>
        <v>0</v>
      </c>
    </row>
    <row r="43" spans="1:10" x14ac:dyDescent="0.55000000000000004">
      <c r="A43" s="14">
        <v>221</v>
      </c>
      <c r="B43" s="14" t="s">
        <v>5</v>
      </c>
      <c r="C43" s="14">
        <v>110</v>
      </c>
      <c r="D43" s="21">
        <v>1</v>
      </c>
      <c r="E43" s="27">
        <v>15.041318681938618</v>
      </c>
      <c r="F43" s="27">
        <v>5.333789478220587</v>
      </c>
      <c r="G43" s="27">
        <v>11.919611910833181</v>
      </c>
      <c r="H43" s="27">
        <v>9.6396663985811184</v>
      </c>
      <c r="I43" s="14">
        <f>0.155*(100-Table145[[#This Row],[conversion]])</f>
        <v>13.168595604299513</v>
      </c>
      <c r="J43" s="14">
        <f>LN($I$2/Table145[[#This Row],['[Model']/M]])</f>
        <v>0.16300514982417669</v>
      </c>
    </row>
    <row r="44" spans="1:10" x14ac:dyDescent="0.55000000000000004">
      <c r="A44" s="14">
        <v>221</v>
      </c>
      <c r="B44" s="14" t="s">
        <v>5</v>
      </c>
      <c r="C44" s="14">
        <v>110</v>
      </c>
      <c r="D44" s="21">
        <v>2</v>
      </c>
      <c r="E44" s="27">
        <v>31.869278217897072</v>
      </c>
      <c r="F44" s="27">
        <v>10.245714748942639</v>
      </c>
      <c r="G44" s="27">
        <v>23.220226387299078</v>
      </c>
      <c r="H44" s="27">
        <v>17.803027715104701</v>
      </c>
      <c r="I44" s="14">
        <f>0.155*(100-Table145[[#This Row],[conversion]])</f>
        <v>10.560261876225953</v>
      </c>
      <c r="J44" s="14">
        <f>LN($I$2/Table145[[#This Row],['[Model']/M]])</f>
        <v>0.38374194706953935</v>
      </c>
    </row>
    <row r="45" spans="1:10" x14ac:dyDescent="0.55000000000000004">
      <c r="A45" s="14">
        <v>221</v>
      </c>
      <c r="B45" s="14" t="s">
        <v>5</v>
      </c>
      <c r="C45" s="14">
        <v>110</v>
      </c>
      <c r="D45" s="21">
        <v>3</v>
      </c>
      <c r="E45" s="27">
        <v>40.559392321708209</v>
      </c>
      <c r="F45" s="27">
        <v>12.639214546643373</v>
      </c>
      <c r="G45" s="27">
        <v>29.364019572910866</v>
      </c>
      <c r="H45" s="27">
        <v>22.302870087851279</v>
      </c>
      <c r="I45" s="14">
        <f>0.155*(100-Table145[[#This Row],[conversion]])</f>
        <v>9.2132941901352279</v>
      </c>
      <c r="J45" s="14">
        <f>LN($I$2/Table145[[#This Row],['[Model']/M]])</f>
        <v>0.52019256224101118</v>
      </c>
    </row>
    <row r="46" spans="1:10" x14ac:dyDescent="0.55000000000000004">
      <c r="A46" s="14">
        <v>221</v>
      </c>
      <c r="B46" s="14" t="s">
        <v>5</v>
      </c>
      <c r="C46" s="14">
        <v>110</v>
      </c>
      <c r="D46" s="21">
        <v>4</v>
      </c>
      <c r="E46" s="27">
        <v>47.693639336013199</v>
      </c>
      <c r="F46" s="27">
        <v>14.426745519112899</v>
      </c>
      <c r="G46" s="27">
        <v>34.064340717344429</v>
      </c>
      <c r="H46" s="27">
        <v>26.498809356786641</v>
      </c>
      <c r="I46" s="14">
        <f>0.155*(100-Table145[[#This Row],[conversion]])</f>
        <v>8.1074859029179542</v>
      </c>
      <c r="J46" s="14">
        <f>LN($I$2/Table145[[#This Row],['[Model']/M]])</f>
        <v>0.64805220349790338</v>
      </c>
    </row>
    <row r="47" spans="1:10" x14ac:dyDescent="0.55000000000000004">
      <c r="A47" s="14">
        <v>223</v>
      </c>
      <c r="B47" s="14" t="s">
        <v>5</v>
      </c>
      <c r="C47" s="14">
        <v>110</v>
      </c>
      <c r="D47" s="21">
        <v>0</v>
      </c>
      <c r="E47" s="34">
        <v>0</v>
      </c>
      <c r="F47" s="34">
        <v>0.28105807279856848</v>
      </c>
      <c r="G47" s="34">
        <v>0.1613420013107055</v>
      </c>
      <c r="H47" s="34">
        <v>3.8126681969290739</v>
      </c>
      <c r="I47" s="14">
        <f>0.155*(100-Table145[[#This Row],[conversion]])</f>
        <v>15.5</v>
      </c>
      <c r="J47" s="14">
        <f>LN($I$2/Table145[[#This Row],['[Model']/M]])</f>
        <v>0</v>
      </c>
    </row>
    <row r="48" spans="1:10" x14ac:dyDescent="0.55000000000000004">
      <c r="A48" s="14">
        <v>223</v>
      </c>
      <c r="B48" s="14" t="s">
        <v>5</v>
      </c>
      <c r="C48" s="14">
        <v>110</v>
      </c>
      <c r="D48" s="21">
        <v>1</v>
      </c>
      <c r="E48" s="34">
        <v>50.719435516483323</v>
      </c>
      <c r="F48" s="34">
        <v>11.79664188252759</v>
      </c>
      <c r="G48" s="34">
        <v>40.357295865758928</v>
      </c>
      <c r="H48" s="34">
        <v>29.086722586248758</v>
      </c>
      <c r="I48" s="14">
        <f>0.155*(100-Table145[[#This Row],[conversion]])</f>
        <v>7.6384874949450845</v>
      </c>
      <c r="J48" s="14">
        <f>LN($I$2/Table145[[#This Row],['[Model']/M]])</f>
        <v>0.70764041221161511</v>
      </c>
    </row>
    <row r="49" spans="1:11" x14ac:dyDescent="0.55000000000000004">
      <c r="A49" s="14">
        <v>223</v>
      </c>
      <c r="B49" s="14" t="s">
        <v>5</v>
      </c>
      <c r="C49" s="14">
        <v>110</v>
      </c>
      <c r="D49" s="21">
        <v>2</v>
      </c>
      <c r="E49" s="34">
        <v>65.666551623804366</v>
      </c>
      <c r="F49" s="34">
        <v>15.902618036999725</v>
      </c>
      <c r="G49" s="34">
        <v>51.699097941506722</v>
      </c>
      <c r="H49" s="34">
        <v>37.745447410335203</v>
      </c>
      <c r="I49" s="14">
        <f>0.155*(100-Table145[[#This Row],[conversion]])</f>
        <v>5.3216844983103231</v>
      </c>
      <c r="J49" s="14">
        <f>LN($I$2/Table145[[#This Row],['[Model']/M]])</f>
        <v>1.0690501356691995</v>
      </c>
    </row>
    <row r="50" spans="1:11" x14ac:dyDescent="0.55000000000000004">
      <c r="A50" s="14">
        <v>223</v>
      </c>
      <c r="B50" s="14" t="s">
        <v>5</v>
      </c>
      <c r="C50" s="14">
        <v>110</v>
      </c>
      <c r="D50" s="21">
        <v>3</v>
      </c>
      <c r="E50" s="29"/>
      <c r="F50" s="29"/>
      <c r="G50" s="29"/>
      <c r="H50" s="30"/>
      <c r="I50" s="14"/>
      <c r="J50" s="14"/>
      <c r="K50" s="17" t="s">
        <v>31</v>
      </c>
    </row>
    <row r="51" spans="1:11" x14ac:dyDescent="0.55000000000000004">
      <c r="A51" s="14">
        <v>223</v>
      </c>
      <c r="B51" s="14" t="s">
        <v>5</v>
      </c>
      <c r="C51" s="14">
        <v>110</v>
      </c>
      <c r="D51" s="21">
        <v>4</v>
      </c>
      <c r="E51" s="29"/>
      <c r="F51" s="29"/>
      <c r="G51" s="29"/>
      <c r="H51" s="30"/>
      <c r="I51" s="14"/>
      <c r="J51" s="14"/>
    </row>
    <row r="52" spans="1:11" x14ac:dyDescent="0.55000000000000004">
      <c r="A52" s="14">
        <v>221</v>
      </c>
      <c r="B52" s="14" t="s">
        <v>26</v>
      </c>
      <c r="C52" s="14">
        <v>120</v>
      </c>
      <c r="D52" s="21">
        <v>0</v>
      </c>
      <c r="E52" s="28">
        <v>0</v>
      </c>
      <c r="F52" s="28">
        <v>0.20038262619470015</v>
      </c>
      <c r="G52" s="28">
        <v>8.0544673938253458E-2</v>
      </c>
      <c r="H52" s="28">
        <v>3.1088589385088459</v>
      </c>
      <c r="I52" s="14">
        <f>0.155*(100-Table145[[#This Row],[conversion]])</f>
        <v>15.5</v>
      </c>
      <c r="J52" s="14">
        <f>LN($I$2/Table145[[#This Row],['[Model']/M]])</f>
        <v>0</v>
      </c>
    </row>
    <row r="53" spans="1:11" x14ac:dyDescent="0.55000000000000004">
      <c r="A53" s="14">
        <v>221</v>
      </c>
      <c r="B53" s="14" t="s">
        <v>26</v>
      </c>
      <c r="C53" s="14">
        <v>120</v>
      </c>
      <c r="D53" s="21">
        <v>1</v>
      </c>
      <c r="E53" s="28">
        <v>27.279388701306573</v>
      </c>
      <c r="F53" s="28">
        <v>7.4415121423205903</v>
      </c>
      <c r="G53" s="28">
        <v>21.265287549368374</v>
      </c>
      <c r="H53" s="28">
        <v>16.229081969042575</v>
      </c>
      <c r="I53" s="14">
        <f>0.155*(100-Table145[[#This Row],[conversion]])</f>
        <v>11.271694751297481</v>
      </c>
      <c r="J53" s="14">
        <f>LN($I$2/Table145[[#This Row],['[Model']/M]])</f>
        <v>0.3185453299565455</v>
      </c>
    </row>
    <row r="54" spans="1:11" x14ac:dyDescent="0.55000000000000004">
      <c r="A54" s="14">
        <v>221</v>
      </c>
      <c r="B54" s="14" t="s">
        <v>26</v>
      </c>
      <c r="C54" s="14">
        <v>120</v>
      </c>
      <c r="D54" s="21">
        <v>2</v>
      </c>
      <c r="E54" s="28">
        <v>46.722688167996637</v>
      </c>
      <c r="F54" s="28">
        <v>11.609578603855438</v>
      </c>
      <c r="G54" s="28">
        <v>33.865456718454283</v>
      </c>
      <c r="H54" s="28">
        <v>25.40344678842991</v>
      </c>
      <c r="I54" s="14">
        <f>0.155*(100-Table145[[#This Row],[conversion]])</f>
        <v>8.2579833339605209</v>
      </c>
      <c r="J54" s="14">
        <f>LN($I$2/Table145[[#This Row],['[Model']/M]])</f>
        <v>0.62965961463232401</v>
      </c>
    </row>
    <row r="55" spans="1:11" x14ac:dyDescent="0.55000000000000004">
      <c r="A55" s="14">
        <v>221</v>
      </c>
      <c r="B55" s="14" t="s">
        <v>26</v>
      </c>
      <c r="C55" s="14">
        <v>120</v>
      </c>
      <c r="D55" s="21">
        <v>3</v>
      </c>
      <c r="E55" s="28">
        <v>63.501012595917238</v>
      </c>
      <c r="F55" s="28">
        <v>14.807977764831076</v>
      </c>
      <c r="G55" s="28">
        <v>47.068075791068004</v>
      </c>
      <c r="H55" s="28">
        <v>37.052011874089715</v>
      </c>
      <c r="I55" s="14">
        <f>0.155*(100-Table145[[#This Row],[conversion]])</f>
        <v>5.6573430476328284</v>
      </c>
      <c r="J55" s="14">
        <f>LN($I$2/Table145[[#This Row],['[Model']/M]])</f>
        <v>1.0078856681383688</v>
      </c>
    </row>
    <row r="56" spans="1:11" x14ac:dyDescent="0.55000000000000004">
      <c r="A56" s="14">
        <v>221</v>
      </c>
      <c r="B56" s="14" t="s">
        <v>26</v>
      </c>
      <c r="C56" s="14">
        <v>120</v>
      </c>
      <c r="D56" s="21">
        <v>4</v>
      </c>
      <c r="E56" s="28">
        <v>74.385038765785779</v>
      </c>
      <c r="F56" s="28">
        <v>15.468453850230279</v>
      </c>
      <c r="G56" s="28">
        <v>56.697728067927855</v>
      </c>
      <c r="H56" s="28">
        <v>46.966493519242746</v>
      </c>
      <c r="I56" s="14">
        <f>0.155*(100-Table145[[#This Row],[conversion]])</f>
        <v>3.9703189913032042</v>
      </c>
      <c r="J56" s="14">
        <f>LN($I$2/Table145[[#This Row],['[Model']/M]])</f>
        <v>1.361993581999819</v>
      </c>
    </row>
    <row r="57" spans="1:11" x14ac:dyDescent="0.55000000000000004">
      <c r="A57" s="14">
        <v>223</v>
      </c>
      <c r="B57" s="14" t="s">
        <v>26</v>
      </c>
      <c r="C57" s="14">
        <v>120</v>
      </c>
      <c r="D57" s="21">
        <v>0</v>
      </c>
      <c r="E57" s="35">
        <v>0</v>
      </c>
      <c r="F57" s="35">
        <v>0.28109933263133402</v>
      </c>
      <c r="G57" s="35">
        <v>0.35287308465587963</v>
      </c>
      <c r="H57" s="35">
        <v>3.9161108624478578</v>
      </c>
      <c r="I57" s="14">
        <f>0.155*(100-Table145[[#This Row],[conversion]])</f>
        <v>15.5</v>
      </c>
      <c r="J57" s="14">
        <f>LN($I$2/Table145[[#This Row],['[Model']/M]])</f>
        <v>0</v>
      </c>
    </row>
    <row r="58" spans="1:11" x14ac:dyDescent="0.55000000000000004">
      <c r="A58" s="14">
        <v>223</v>
      </c>
      <c r="B58" s="14" t="s">
        <v>26</v>
      </c>
      <c r="C58" s="14">
        <v>120</v>
      </c>
      <c r="D58" s="21">
        <v>1</v>
      </c>
      <c r="E58" s="35">
        <v>41.778976175766594</v>
      </c>
      <c r="F58" s="35">
        <v>9.5463941938542174</v>
      </c>
      <c r="G58" s="35">
        <v>31.197834090942152</v>
      </c>
      <c r="H58" s="35">
        <v>23.134973510298583</v>
      </c>
      <c r="I58" s="14">
        <f>0.155*(100-Table145[[#This Row],[conversion]])</f>
        <v>9.0242586927561774</v>
      </c>
      <c r="J58" s="14">
        <f>LN($I$2/Table145[[#This Row],['[Model']/M]])</f>
        <v>0.54092366238666867</v>
      </c>
    </row>
    <row r="59" spans="1:11" x14ac:dyDescent="0.55000000000000004">
      <c r="A59" s="14">
        <v>223</v>
      </c>
      <c r="B59" s="14" t="s">
        <v>26</v>
      </c>
      <c r="C59" s="14">
        <v>120</v>
      </c>
      <c r="D59" s="21">
        <v>2</v>
      </c>
      <c r="E59" s="35">
        <v>56.173016057604961</v>
      </c>
      <c r="F59" s="35">
        <v>12.718863658792198</v>
      </c>
      <c r="G59" s="35">
        <v>42.266899057176651</v>
      </c>
      <c r="H59" s="35">
        <v>31.396564309016224</v>
      </c>
      <c r="I59" s="14">
        <f>0.155*(100-Table145[[#This Row],[conversion]])</f>
        <v>6.7931825110712314</v>
      </c>
      <c r="J59" s="14">
        <f>LN($I$2/Table145[[#This Row],['[Model']/M]])</f>
        <v>0.82492048655580275</v>
      </c>
    </row>
    <row r="60" spans="1:11" x14ac:dyDescent="0.55000000000000004">
      <c r="A60" s="14">
        <v>223</v>
      </c>
      <c r="B60" s="14" t="s">
        <v>26</v>
      </c>
      <c r="C60" s="14">
        <v>120</v>
      </c>
      <c r="D60" s="21">
        <v>3</v>
      </c>
      <c r="E60" s="35">
        <v>67.85691359350993</v>
      </c>
      <c r="F60" s="35">
        <v>14.7148784927018</v>
      </c>
      <c r="G60" s="35">
        <v>53.498643643211018</v>
      </c>
      <c r="H60" s="35">
        <v>41.254087243151425</v>
      </c>
      <c r="I60" s="14">
        <f>0.155*(100-Table145[[#This Row],[conversion]])</f>
        <v>4.9821783930059604</v>
      </c>
      <c r="J60" s="14">
        <f>LN($I$2/Table145[[#This Row],['[Model']/M]])</f>
        <v>1.1349728002180641</v>
      </c>
    </row>
    <row r="61" spans="1:11" x14ac:dyDescent="0.55000000000000004">
      <c r="A61" s="14">
        <v>223</v>
      </c>
      <c r="B61" s="14" t="s">
        <v>26</v>
      </c>
      <c r="C61" s="14">
        <v>120</v>
      </c>
      <c r="D61" s="21">
        <v>4</v>
      </c>
      <c r="E61" s="35">
        <v>73.822306434098167</v>
      </c>
      <c r="F61" s="35">
        <v>15.043289306503462</v>
      </c>
      <c r="G61" s="35">
        <v>56.970011776134442</v>
      </c>
      <c r="H61" s="35">
        <v>46.540233725262006</v>
      </c>
      <c r="I61" s="14">
        <f>0.155*(100-Table145[[#This Row],[conversion]])</f>
        <v>4.0575425027147842</v>
      </c>
      <c r="J61" s="14">
        <f>LN($I$2/Table145[[#This Row],['[Model']/M]])</f>
        <v>1.3402625284743093</v>
      </c>
    </row>
  </sheetData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tBu</vt:lpstr>
      <vt:lpstr>CPh3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Parker</dc:creator>
  <cp:lastModifiedBy>Heather Parker</cp:lastModifiedBy>
  <dcterms:created xsi:type="dcterms:W3CDTF">2013-12-09T15:02:24Z</dcterms:created>
  <dcterms:modified xsi:type="dcterms:W3CDTF">2015-08-24T15:08:47Z</dcterms:modified>
</cp:coreProperties>
</file>