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\Google Drive\PhD\V cat paper\"/>
    </mc:Choice>
  </mc:AlternateContent>
  <bookViews>
    <workbookView xWindow="240" yWindow="498" windowWidth="8760" windowHeight="6168" tabRatio="824"/>
  </bookViews>
  <sheets>
    <sheet name="Cl" sheetId="5" r:id="rId1"/>
    <sheet name="Br" sheetId="6" r:id="rId2"/>
    <sheet name="I" sheetId="7" r:id="rId3"/>
    <sheet name="H" sheetId="3" r:id="rId4"/>
    <sheet name="tBu" sheetId="2" r:id="rId5"/>
    <sheet name="Ad" sheetId="44" r:id="rId6"/>
    <sheet name="CPh3" sheetId="4" r:id="rId7"/>
  </sheets>
  <calcPr calcId="152511"/>
</workbook>
</file>

<file path=xl/calcChain.xml><?xml version="1.0" encoding="utf-8"?>
<calcChain xmlns="http://schemas.openxmlformats.org/spreadsheetml/2006/main">
  <c r="V4" i="44" l="1"/>
  <c r="V5" i="44"/>
  <c r="V3" i="44"/>
  <c r="V6" i="44"/>
  <c r="V2" i="44"/>
  <c r="V2" i="4"/>
  <c r="I12" i="44"/>
  <c r="I20" i="44"/>
  <c r="I28" i="44"/>
  <c r="I36" i="44"/>
  <c r="I44" i="44"/>
  <c r="I3" i="44"/>
  <c r="I11" i="44"/>
  <c r="L4" i="44"/>
  <c r="I2" i="44"/>
  <c r="I50" i="44"/>
  <c r="I34" i="44"/>
  <c r="I18" i="44"/>
  <c r="I9" i="44"/>
  <c r="I42" i="44"/>
  <c r="I26" i="44"/>
  <c r="I5" i="44"/>
  <c r="I46" i="44"/>
  <c r="I38" i="44"/>
  <c r="I30" i="44"/>
  <c r="I22" i="44"/>
  <c r="I14" i="44"/>
  <c r="I7" i="44"/>
  <c r="I48" i="44"/>
  <c r="I40" i="44"/>
  <c r="I32" i="44"/>
  <c r="I24" i="44"/>
  <c r="I16" i="44"/>
  <c r="I10" i="44"/>
  <c r="I8" i="44"/>
  <c r="I4" i="44"/>
  <c r="I49" i="44"/>
  <c r="I45" i="44"/>
  <c r="I41" i="44"/>
  <c r="I37" i="44"/>
  <c r="I31" i="44"/>
  <c r="I6" i="44"/>
  <c r="I51" i="44"/>
  <c r="I47" i="44"/>
  <c r="I43" i="44"/>
  <c r="I39" i="44"/>
  <c r="I35" i="44"/>
  <c r="I33" i="44"/>
  <c r="I29" i="44"/>
  <c r="I27" i="44"/>
  <c r="I25" i="44"/>
  <c r="I23" i="44"/>
  <c r="I21" i="44"/>
  <c r="I19" i="44"/>
  <c r="I17" i="44"/>
  <c r="I15" i="44"/>
  <c r="I13" i="44"/>
  <c r="L5" i="44"/>
  <c r="V3" i="2"/>
  <c r="V4" i="2"/>
  <c r="V5" i="2"/>
  <c r="V6" i="2"/>
  <c r="V2" i="2"/>
  <c r="V3" i="7"/>
  <c r="V4" i="7"/>
  <c r="V5" i="7"/>
  <c r="V6" i="7"/>
  <c r="V2" i="7"/>
  <c r="I9" i="7"/>
  <c r="L4" i="7"/>
  <c r="I41" i="7"/>
  <c r="I45" i="6"/>
  <c r="I29" i="6"/>
  <c r="I13" i="6"/>
  <c r="V6" i="6"/>
  <c r="V5" i="6"/>
  <c r="V4" i="6"/>
  <c r="L4" i="6"/>
  <c r="V3" i="6"/>
  <c r="V2" i="6"/>
  <c r="I2" i="6"/>
  <c r="V6" i="5"/>
  <c r="V3" i="5"/>
  <c r="V4" i="5"/>
  <c r="V5" i="5"/>
  <c r="L4" i="5"/>
  <c r="V2" i="5"/>
  <c r="I50" i="5"/>
  <c r="I50" i="6"/>
  <c r="I37" i="6"/>
  <c r="L5" i="6"/>
  <c r="J24" i="6"/>
  <c r="I21" i="6"/>
  <c r="I50" i="7"/>
  <c r="I2" i="7"/>
  <c r="I16" i="6"/>
  <c r="I32" i="6"/>
  <c r="I48" i="6"/>
  <c r="J48" i="6"/>
  <c r="I21" i="7"/>
  <c r="I25" i="7"/>
  <c r="I3" i="6"/>
  <c r="I5" i="6"/>
  <c r="J5" i="6"/>
  <c r="I8" i="6"/>
  <c r="I24" i="6"/>
  <c r="I40" i="6"/>
  <c r="I5" i="7"/>
  <c r="I37" i="7"/>
  <c r="I17" i="7"/>
  <c r="I33" i="7"/>
  <c r="I49" i="7"/>
  <c r="I13" i="7"/>
  <c r="I29" i="7"/>
  <c r="I45" i="7"/>
  <c r="I6" i="6"/>
  <c r="I12" i="6"/>
  <c r="I20" i="6"/>
  <c r="I28" i="6"/>
  <c r="I36" i="6"/>
  <c r="J36" i="6"/>
  <c r="I44" i="6"/>
  <c r="J8" i="6"/>
  <c r="J20" i="6"/>
  <c r="J28" i="6"/>
  <c r="J40" i="6"/>
  <c r="J21" i="6"/>
  <c r="J37" i="6"/>
  <c r="J50" i="6"/>
  <c r="J3" i="6"/>
  <c r="J2" i="6"/>
  <c r="I9" i="6"/>
  <c r="J9" i="6"/>
  <c r="I17" i="6"/>
  <c r="I25" i="6"/>
  <c r="J25" i="6"/>
  <c r="I33" i="6"/>
  <c r="I41" i="6"/>
  <c r="J41" i="6"/>
  <c r="I49" i="6"/>
  <c r="I6" i="7"/>
  <c r="I20" i="7"/>
  <c r="I24" i="7"/>
  <c r="I28" i="7"/>
  <c r="I32" i="7"/>
  <c r="I36" i="7"/>
  <c r="I40" i="7"/>
  <c r="I44" i="7"/>
  <c r="I48" i="7"/>
  <c r="I3" i="7"/>
  <c r="I4" i="7"/>
  <c r="I7" i="7"/>
  <c r="I11" i="7"/>
  <c r="I15" i="7"/>
  <c r="I19" i="7"/>
  <c r="I23" i="7"/>
  <c r="I27" i="7"/>
  <c r="I31" i="7"/>
  <c r="I35" i="7"/>
  <c r="I39" i="7"/>
  <c r="I43" i="7"/>
  <c r="I47" i="7"/>
  <c r="I51" i="7"/>
  <c r="I8" i="7"/>
  <c r="I12" i="7"/>
  <c r="I16" i="7"/>
  <c r="L5" i="7"/>
  <c r="I10" i="7"/>
  <c r="I14" i="7"/>
  <c r="I18" i="7"/>
  <c r="I22" i="7"/>
  <c r="I26" i="7"/>
  <c r="I30" i="7"/>
  <c r="I34" i="7"/>
  <c r="I38" i="7"/>
  <c r="I42" i="7"/>
  <c r="I46" i="7"/>
  <c r="I7" i="6"/>
  <c r="I11" i="6"/>
  <c r="J11" i="6"/>
  <c r="I15" i="6"/>
  <c r="I19" i="6"/>
  <c r="J19" i="6"/>
  <c r="I23" i="6"/>
  <c r="I27" i="6"/>
  <c r="J27" i="6"/>
  <c r="I31" i="6"/>
  <c r="J31" i="6"/>
  <c r="I35" i="6"/>
  <c r="J35" i="6"/>
  <c r="I39" i="6"/>
  <c r="I43" i="6"/>
  <c r="J43" i="6"/>
  <c r="I47" i="6"/>
  <c r="I51" i="6"/>
  <c r="J51" i="6"/>
  <c r="I4" i="6"/>
  <c r="J4" i="6"/>
  <c r="I10" i="6"/>
  <c r="J10" i="6"/>
  <c r="I14" i="6"/>
  <c r="I18" i="6"/>
  <c r="J18" i="6"/>
  <c r="I22" i="6"/>
  <c r="J22" i="6"/>
  <c r="I26" i="6"/>
  <c r="J26" i="6"/>
  <c r="I30" i="6"/>
  <c r="J30" i="6"/>
  <c r="I34" i="6"/>
  <c r="J34" i="6"/>
  <c r="I38" i="6"/>
  <c r="J38" i="6"/>
  <c r="I42" i="6"/>
  <c r="J42" i="6"/>
  <c r="I46" i="6"/>
  <c r="J46" i="6"/>
  <c r="I17" i="5"/>
  <c r="I21" i="5"/>
  <c r="I25" i="5"/>
  <c r="I29" i="5"/>
  <c r="I41" i="5"/>
  <c r="I49" i="5"/>
  <c r="I4" i="5"/>
  <c r="I8" i="5"/>
  <c r="I16" i="5"/>
  <c r="I20" i="5"/>
  <c r="I28" i="5"/>
  <c r="I2" i="5"/>
  <c r="I5" i="5"/>
  <c r="I7" i="5"/>
  <c r="I11" i="5"/>
  <c r="I15" i="5"/>
  <c r="I19" i="5"/>
  <c r="I23" i="5"/>
  <c r="I27" i="5"/>
  <c r="I31" i="5"/>
  <c r="I35" i="5"/>
  <c r="I39" i="5"/>
  <c r="I43" i="5"/>
  <c r="I47" i="5"/>
  <c r="I51" i="5"/>
  <c r="I3" i="5"/>
  <c r="I9" i="5"/>
  <c r="I13" i="5"/>
  <c r="I33" i="5"/>
  <c r="I37" i="5"/>
  <c r="I45" i="5"/>
  <c r="L5" i="5"/>
  <c r="I12" i="5"/>
  <c r="I24" i="5"/>
  <c r="I32" i="5"/>
  <c r="I36" i="5"/>
  <c r="I40" i="5"/>
  <c r="I44" i="5"/>
  <c r="I48" i="5"/>
  <c r="I6" i="5"/>
  <c r="I10" i="5"/>
  <c r="I14" i="5"/>
  <c r="I18" i="5"/>
  <c r="I22" i="5"/>
  <c r="I26" i="5"/>
  <c r="I30" i="5"/>
  <c r="I34" i="5"/>
  <c r="I38" i="5"/>
  <c r="I42" i="5"/>
  <c r="I46" i="5"/>
  <c r="V6" i="4"/>
  <c r="V3" i="4"/>
  <c r="V4" i="4"/>
  <c r="V5" i="4"/>
  <c r="L4" i="4"/>
  <c r="V2" i="3"/>
  <c r="V6" i="3"/>
  <c r="V5" i="3"/>
  <c r="V4" i="3"/>
  <c r="V3" i="3"/>
  <c r="L4" i="2"/>
  <c r="I49" i="2"/>
  <c r="J49" i="44"/>
  <c r="J39" i="6"/>
  <c r="J23" i="6"/>
  <c r="J7" i="6"/>
  <c r="J33" i="6"/>
  <c r="J6" i="6"/>
  <c r="J13" i="6"/>
  <c r="J14" i="6"/>
  <c r="J44" i="6"/>
  <c r="J12" i="6"/>
  <c r="I49" i="4"/>
  <c r="J15" i="6"/>
  <c r="J49" i="6"/>
  <c r="J17" i="6"/>
  <c r="J45" i="6"/>
  <c r="J47" i="6"/>
  <c r="J29" i="6"/>
  <c r="J32" i="6"/>
  <c r="J16" i="6"/>
  <c r="J2" i="7"/>
  <c r="J4" i="7"/>
  <c r="J8" i="7"/>
  <c r="J12" i="7"/>
  <c r="J16" i="7"/>
  <c r="J20" i="7"/>
  <c r="J24" i="7"/>
  <c r="J28" i="7"/>
  <c r="J32" i="7"/>
  <c r="J36" i="7"/>
  <c r="J40" i="7"/>
  <c r="J44" i="7"/>
  <c r="J48" i="7"/>
  <c r="J5" i="7"/>
  <c r="J9" i="7"/>
  <c r="J13" i="7"/>
  <c r="J17" i="7"/>
  <c r="J21" i="7"/>
  <c r="J25" i="7"/>
  <c r="J29" i="7"/>
  <c r="J33" i="7"/>
  <c r="J37" i="7"/>
  <c r="J41" i="7"/>
  <c r="J45" i="7"/>
  <c r="J49" i="7"/>
  <c r="J6" i="7"/>
  <c r="J10" i="7"/>
  <c r="J14" i="7"/>
  <c r="J18" i="7"/>
  <c r="J22" i="7"/>
  <c r="J26" i="7"/>
  <c r="J30" i="7"/>
  <c r="J34" i="7"/>
  <c r="J38" i="7"/>
  <c r="J42" i="7"/>
  <c r="J46" i="7"/>
  <c r="J50" i="7"/>
  <c r="J3" i="7"/>
  <c r="J7" i="7"/>
  <c r="J11" i="7"/>
  <c r="J15" i="7"/>
  <c r="J19" i="7"/>
  <c r="J23" i="7"/>
  <c r="J27" i="7"/>
  <c r="J31" i="7"/>
  <c r="J35" i="7"/>
  <c r="J39" i="7"/>
  <c r="J43" i="7"/>
  <c r="J47" i="7"/>
  <c r="J51" i="7"/>
  <c r="J4" i="5"/>
  <c r="J8" i="5"/>
  <c r="J12" i="5"/>
  <c r="J16" i="5"/>
  <c r="J20" i="5"/>
  <c r="J24" i="5"/>
  <c r="J28" i="5"/>
  <c r="J32" i="5"/>
  <c r="J36" i="5"/>
  <c r="J40" i="5"/>
  <c r="J44" i="5"/>
  <c r="J48" i="5"/>
  <c r="J9" i="5"/>
  <c r="J17" i="5"/>
  <c r="J25" i="5"/>
  <c r="J33" i="5"/>
  <c r="J41" i="5"/>
  <c r="J49" i="5"/>
  <c r="J2" i="5"/>
  <c r="J6" i="5"/>
  <c r="J10" i="5"/>
  <c r="J14" i="5"/>
  <c r="J18" i="5"/>
  <c r="J22" i="5"/>
  <c r="J26" i="5"/>
  <c r="J30" i="5"/>
  <c r="J34" i="5"/>
  <c r="J38" i="5"/>
  <c r="J42" i="5"/>
  <c r="J46" i="5"/>
  <c r="J50" i="5"/>
  <c r="J3" i="5"/>
  <c r="J7" i="5"/>
  <c r="J11" i="5"/>
  <c r="J15" i="5"/>
  <c r="J19" i="5"/>
  <c r="J23" i="5"/>
  <c r="J27" i="5"/>
  <c r="J31" i="5"/>
  <c r="J35" i="5"/>
  <c r="J39" i="5"/>
  <c r="J43" i="5"/>
  <c r="J47" i="5"/>
  <c r="J51" i="5"/>
  <c r="J5" i="5"/>
  <c r="J13" i="5"/>
  <c r="J21" i="5"/>
  <c r="J29" i="5"/>
  <c r="J37" i="5"/>
  <c r="J45" i="5"/>
  <c r="I11" i="4"/>
  <c r="I27" i="4"/>
  <c r="I39" i="4"/>
  <c r="I43" i="4"/>
  <c r="I47" i="4"/>
  <c r="I51" i="4"/>
  <c r="I4" i="4"/>
  <c r="I18" i="4"/>
  <c r="I22" i="4"/>
  <c r="I26" i="4"/>
  <c r="I8" i="4"/>
  <c r="I12" i="4"/>
  <c r="I16" i="4"/>
  <c r="I20" i="4"/>
  <c r="I24" i="4"/>
  <c r="I28" i="4"/>
  <c r="I32" i="4"/>
  <c r="I36" i="4"/>
  <c r="I40" i="4"/>
  <c r="I44" i="4"/>
  <c r="I48" i="4"/>
  <c r="I2" i="4"/>
  <c r="I3" i="4"/>
  <c r="I7" i="4"/>
  <c r="I15" i="4"/>
  <c r="I19" i="4"/>
  <c r="I23" i="4"/>
  <c r="I31" i="4"/>
  <c r="I35" i="4"/>
  <c r="L5" i="4"/>
  <c r="I10" i="4"/>
  <c r="I14" i="4"/>
  <c r="I30" i="4"/>
  <c r="I34" i="4"/>
  <c r="I38" i="4"/>
  <c r="I42" i="4"/>
  <c r="I46" i="4"/>
  <c r="I50" i="4"/>
  <c r="I5" i="4"/>
  <c r="I6" i="4"/>
  <c r="I9" i="4"/>
  <c r="I13" i="4"/>
  <c r="I17" i="4"/>
  <c r="I21" i="4"/>
  <c r="I25" i="4"/>
  <c r="I29" i="4"/>
  <c r="I33" i="4"/>
  <c r="I37" i="4"/>
  <c r="I41" i="4"/>
  <c r="I45" i="4"/>
  <c r="L5" i="2"/>
  <c r="I7" i="2"/>
  <c r="J7" i="44"/>
  <c r="I11" i="2"/>
  <c r="J11" i="44"/>
  <c r="I19" i="2"/>
  <c r="J19" i="44"/>
  <c r="I23" i="2"/>
  <c r="J23" i="44"/>
  <c r="I47" i="2"/>
  <c r="J47" i="44"/>
  <c r="I4" i="2"/>
  <c r="J4" i="44"/>
  <c r="I14" i="2"/>
  <c r="J14" i="44"/>
  <c r="I18" i="2"/>
  <c r="J18" i="44"/>
  <c r="I22" i="2"/>
  <c r="J22" i="44"/>
  <c r="I26" i="2"/>
  <c r="J26" i="44"/>
  <c r="I38" i="2"/>
  <c r="J38" i="44"/>
  <c r="I42" i="2"/>
  <c r="J42" i="44"/>
  <c r="I50" i="2"/>
  <c r="J50" i="44"/>
  <c r="I3" i="2"/>
  <c r="J3" i="44"/>
  <c r="I2" i="2"/>
  <c r="J2" i="44"/>
  <c r="I8" i="2"/>
  <c r="J8" i="44"/>
  <c r="I12" i="2"/>
  <c r="J12" i="44"/>
  <c r="I16" i="2"/>
  <c r="J16" i="44"/>
  <c r="I20" i="2"/>
  <c r="J20" i="44"/>
  <c r="I24" i="2"/>
  <c r="J24" i="44"/>
  <c r="I28" i="2"/>
  <c r="J28" i="44"/>
  <c r="I32" i="2"/>
  <c r="J32" i="44"/>
  <c r="I36" i="2"/>
  <c r="J36" i="44"/>
  <c r="I40" i="2"/>
  <c r="J40" i="44"/>
  <c r="I44" i="2"/>
  <c r="J44" i="44"/>
  <c r="I48" i="2"/>
  <c r="J48" i="44"/>
  <c r="I15" i="2"/>
  <c r="J15" i="44"/>
  <c r="I27" i="2"/>
  <c r="J27" i="44"/>
  <c r="I31" i="2"/>
  <c r="J31" i="44"/>
  <c r="I35" i="2"/>
  <c r="J35" i="44"/>
  <c r="I39" i="2"/>
  <c r="J39" i="44"/>
  <c r="I43" i="2"/>
  <c r="J43" i="44"/>
  <c r="I51" i="2"/>
  <c r="J51" i="44"/>
  <c r="I5" i="2"/>
  <c r="J5" i="44"/>
  <c r="I6" i="2"/>
  <c r="J6" i="44"/>
  <c r="I10" i="2"/>
  <c r="J10" i="44"/>
  <c r="I30" i="2"/>
  <c r="J30" i="44"/>
  <c r="I34" i="2"/>
  <c r="J34" i="44"/>
  <c r="I46" i="2"/>
  <c r="J46" i="44"/>
  <c r="I9" i="2"/>
  <c r="J9" i="44"/>
  <c r="I13" i="2"/>
  <c r="J13" i="44"/>
  <c r="I17" i="2"/>
  <c r="J17" i="44"/>
  <c r="I21" i="2"/>
  <c r="J21" i="44"/>
  <c r="I25" i="2"/>
  <c r="J25" i="44"/>
  <c r="I29" i="2"/>
  <c r="J29" i="44"/>
  <c r="I33" i="2"/>
  <c r="J33" i="44"/>
  <c r="I37" i="2"/>
  <c r="J37" i="44"/>
  <c r="I41" i="2"/>
  <c r="J41" i="44"/>
  <c r="I45" i="2"/>
  <c r="J45" i="44"/>
  <c r="L4" i="3"/>
  <c r="I2" i="3"/>
  <c r="I15" i="3"/>
  <c r="L5" i="3"/>
  <c r="I24" i="3"/>
  <c r="I46" i="3"/>
  <c r="I33" i="3"/>
  <c r="I6" i="3"/>
  <c r="I42" i="3"/>
  <c r="J2" i="4"/>
  <c r="J33" i="4"/>
  <c r="I51" i="3"/>
  <c r="I11" i="3"/>
  <c r="I20" i="3"/>
  <c r="J20" i="3"/>
  <c r="I29" i="3"/>
  <c r="I38" i="3"/>
  <c r="I47" i="3"/>
  <c r="I7" i="3"/>
  <c r="J7" i="3"/>
  <c r="I31" i="3"/>
  <c r="I40" i="3"/>
  <c r="I49" i="3"/>
  <c r="I9" i="3"/>
  <c r="J9" i="3"/>
  <c r="I18" i="3"/>
  <c r="I27" i="3"/>
  <c r="I26" i="3"/>
  <c r="I35" i="3"/>
  <c r="J35" i="3"/>
  <c r="I44" i="3"/>
  <c r="I4" i="3"/>
  <c r="I13" i="3"/>
  <c r="I22" i="3"/>
  <c r="J22" i="3"/>
  <c r="J4" i="4"/>
  <c r="J8" i="4"/>
  <c r="J12" i="4"/>
  <c r="J16" i="4"/>
  <c r="J20" i="4"/>
  <c r="J24" i="4"/>
  <c r="J28" i="4"/>
  <c r="J32" i="4"/>
  <c r="J36" i="4"/>
  <c r="J40" i="4"/>
  <c r="J44" i="4"/>
  <c r="J48" i="4"/>
  <c r="J5" i="4"/>
  <c r="J9" i="4"/>
  <c r="J13" i="4"/>
  <c r="J17" i="4"/>
  <c r="J21" i="4"/>
  <c r="J25" i="4"/>
  <c r="J29" i="4"/>
  <c r="J37" i="4"/>
  <c r="J41" i="4"/>
  <c r="J45" i="4"/>
  <c r="J49" i="4"/>
  <c r="J6" i="4"/>
  <c r="J10" i="4"/>
  <c r="J14" i="4"/>
  <c r="J18" i="4"/>
  <c r="J22" i="4"/>
  <c r="J26" i="4"/>
  <c r="J30" i="4"/>
  <c r="J34" i="4"/>
  <c r="J38" i="4"/>
  <c r="J42" i="4"/>
  <c r="J46" i="4"/>
  <c r="J50" i="4"/>
  <c r="J3" i="4"/>
  <c r="J7" i="4"/>
  <c r="J11" i="4"/>
  <c r="J15" i="4"/>
  <c r="J19" i="4"/>
  <c r="J23" i="4"/>
  <c r="J27" i="4"/>
  <c r="J31" i="4"/>
  <c r="J35" i="4"/>
  <c r="J39" i="4"/>
  <c r="J43" i="4"/>
  <c r="J47" i="4"/>
  <c r="J51" i="4"/>
  <c r="J5" i="2"/>
  <c r="J9" i="2"/>
  <c r="J13" i="2"/>
  <c r="J17" i="2"/>
  <c r="J21" i="2"/>
  <c r="J25" i="2"/>
  <c r="J29" i="2"/>
  <c r="J33" i="2"/>
  <c r="J37" i="2"/>
  <c r="J41" i="2"/>
  <c r="J45" i="2"/>
  <c r="J49" i="2"/>
  <c r="J2" i="2"/>
  <c r="J6" i="2"/>
  <c r="J10" i="2"/>
  <c r="J14" i="2"/>
  <c r="J18" i="2"/>
  <c r="J22" i="2"/>
  <c r="J26" i="2"/>
  <c r="J30" i="2"/>
  <c r="J34" i="2"/>
  <c r="J38" i="2"/>
  <c r="J42" i="2"/>
  <c r="J46" i="2"/>
  <c r="J50" i="2"/>
  <c r="J3" i="2"/>
  <c r="J7" i="2"/>
  <c r="J11" i="2"/>
  <c r="J15" i="2"/>
  <c r="J19" i="2"/>
  <c r="J23" i="2"/>
  <c r="J27" i="2"/>
  <c r="J31" i="2"/>
  <c r="J35" i="2"/>
  <c r="J39" i="2"/>
  <c r="J43" i="2"/>
  <c r="J47" i="2"/>
  <c r="J51" i="2"/>
  <c r="J4" i="2"/>
  <c r="J8" i="2"/>
  <c r="J12" i="2"/>
  <c r="J16" i="2"/>
  <c r="J20" i="2"/>
  <c r="J24" i="2"/>
  <c r="J28" i="2"/>
  <c r="J32" i="2"/>
  <c r="J36" i="2"/>
  <c r="J40" i="2"/>
  <c r="J44" i="2"/>
  <c r="J48" i="2"/>
  <c r="J13" i="3"/>
  <c r="J29" i="3"/>
  <c r="J33" i="3"/>
  <c r="J49" i="3"/>
  <c r="J6" i="3"/>
  <c r="J14" i="3"/>
  <c r="J18" i="3"/>
  <c r="J26" i="3"/>
  <c r="J38" i="3"/>
  <c r="J42" i="3"/>
  <c r="J46" i="3"/>
  <c r="J11" i="3"/>
  <c r="J15" i="3"/>
  <c r="J27" i="3"/>
  <c r="J31" i="3"/>
  <c r="J47" i="3"/>
  <c r="J51" i="3"/>
  <c r="J4" i="3"/>
  <c r="J24" i="3"/>
  <c r="J32" i="3"/>
  <c r="J40" i="3"/>
  <c r="J44" i="3"/>
  <c r="I36" i="3"/>
  <c r="J36" i="3"/>
  <c r="I16" i="3"/>
  <c r="J16" i="3"/>
  <c r="I45" i="3"/>
  <c r="J45" i="3"/>
  <c r="I25" i="3"/>
  <c r="J25" i="3"/>
  <c r="I5" i="3"/>
  <c r="J5" i="3"/>
  <c r="I34" i="3"/>
  <c r="J34" i="3"/>
  <c r="I14" i="3"/>
  <c r="I43" i="3"/>
  <c r="J43" i="3"/>
  <c r="I23" i="3"/>
  <c r="J23" i="3"/>
  <c r="I3" i="3"/>
  <c r="J3" i="3"/>
  <c r="I32" i="3"/>
  <c r="I12" i="3"/>
  <c r="J12" i="3"/>
  <c r="I41" i="3"/>
  <c r="J41" i="3"/>
  <c r="I21" i="3"/>
  <c r="J21" i="3"/>
  <c r="I50" i="3"/>
  <c r="J50" i="3"/>
  <c r="I30" i="3"/>
  <c r="J30" i="3"/>
  <c r="I10" i="3"/>
  <c r="J10" i="3"/>
  <c r="I39" i="3"/>
  <c r="J39" i="3"/>
  <c r="I19" i="3"/>
  <c r="J19" i="3"/>
  <c r="I48" i="3"/>
  <c r="J48" i="3"/>
  <c r="I28" i="3"/>
  <c r="J28" i="3"/>
  <c r="I8" i="3"/>
  <c r="J8" i="3"/>
  <c r="I37" i="3"/>
  <c r="J37" i="3"/>
  <c r="I17" i="3"/>
  <c r="J17" i="3"/>
  <c r="J2" i="3"/>
</calcChain>
</file>

<file path=xl/sharedStrings.xml><?xml version="1.0" encoding="utf-8"?>
<sst xmlns="http://schemas.openxmlformats.org/spreadsheetml/2006/main" count="511" uniqueCount="28">
  <si>
    <t>Experiment</t>
  </si>
  <si>
    <t>A</t>
  </si>
  <si>
    <t>B</t>
  </si>
  <si>
    <t>C</t>
  </si>
  <si>
    <t>D</t>
  </si>
  <si>
    <t>E</t>
  </si>
  <si>
    <t>Loading / mol%</t>
  </si>
  <si>
    <t>day</t>
  </si>
  <si>
    <t>conversion</t>
  </si>
  <si>
    <t>oxidation</t>
  </si>
  <si>
    <t>acetophenone</t>
  </si>
  <si>
    <t>phenol</t>
  </si>
  <si>
    <t>Repeat</t>
  </si>
  <si>
    <t>Model compound</t>
  </si>
  <si>
    <t>mg</t>
  </si>
  <si>
    <t>Mw</t>
  </si>
  <si>
    <t>mmol</t>
  </si>
  <si>
    <t>[Model]/M</t>
  </si>
  <si>
    <t>conc / M</t>
  </si>
  <si>
    <t>ln([Mod]0/[Mod]t)</t>
  </si>
  <si>
    <t>Loading</t>
  </si>
  <si>
    <t>Exp 1</t>
  </si>
  <si>
    <t>Exp 2</t>
  </si>
  <si>
    <t>Exp 1 k'</t>
  </si>
  <si>
    <t>Exp 2 k'</t>
  </si>
  <si>
    <r>
      <t>Exp 1 R</t>
    </r>
    <r>
      <rPr>
        <b/>
        <vertAlign val="superscript"/>
        <sz val="11"/>
        <rFont val="Calibri"/>
        <family val="2"/>
        <scheme val="minor"/>
      </rPr>
      <t>2</t>
    </r>
  </si>
  <si>
    <r>
      <t>Exp 2 R</t>
    </r>
    <r>
      <rPr>
        <b/>
        <vertAlign val="superscript"/>
        <sz val="11"/>
        <rFont val="Calibri"/>
        <family val="2"/>
        <scheme val="minor"/>
      </rPr>
      <t>2</t>
    </r>
  </si>
  <si>
    <t>k'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</si>
</sst>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/>
      <top/>
      <bottom style="thin">
        <color theme="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/>
    <xf numFmtId="1" fontId="1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7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4" xfId="0" applyFont="1" applyBorder="1"/>
    <xf numFmtId="164" fontId="2" fillId="0" borderId="2" xfId="0" applyNumberFormat="1" applyFont="1" applyBorder="1"/>
    <xf numFmtId="1" fontId="1" fillId="0" borderId="2" xfId="0" applyNumberFormat="1" applyFont="1" applyBorder="1"/>
    <xf numFmtId="0" fontId="2" fillId="0" borderId="1" xfId="0" applyFont="1" applyBorder="1"/>
    <xf numFmtId="1" fontId="1" fillId="0" borderId="1" xfId="0" applyNumberFormat="1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/>
    <xf numFmtId="1" fontId="2" fillId="0" borderId="2" xfId="0" applyNumberFormat="1" applyFont="1" applyBorder="1"/>
    <xf numFmtId="1" fontId="2" fillId="0" borderId="0" xfId="0" applyNumberFormat="1" applyFont="1"/>
    <xf numFmtId="0" fontId="2" fillId="0" borderId="3" xfId="0" applyFont="1" applyBorder="1"/>
    <xf numFmtId="1" fontId="2" fillId="0" borderId="0" xfId="0" applyNumberFormat="1" applyFont="1" applyBorder="1"/>
    <xf numFmtId="1" fontId="1" fillId="0" borderId="0" xfId="0" applyNumberFormat="1" applyFont="1" applyBorder="1"/>
    <xf numFmtId="0" fontId="2" fillId="0" borderId="2" xfId="0" applyFont="1" applyBorder="1"/>
    <xf numFmtId="1" fontId="0" fillId="0" borderId="0" xfId="0" applyNumberFormat="1"/>
    <xf numFmtId="0" fontId="1" fillId="0" borderId="0" xfId="0" applyFon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1" fillId="0" borderId="0" xfId="0" applyFont="1"/>
    <xf numFmtId="1" fontId="0" fillId="0" borderId="0" xfId="0" applyNumberFormat="1"/>
    <xf numFmtId="0" fontId="5" fillId="0" borderId="0" xfId="0" applyFont="1"/>
    <xf numFmtId="0" fontId="6" fillId="0" borderId="0" xfId="0" applyFon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2" fillId="0" borderId="0" xfId="0" applyFont="1"/>
    <xf numFmtId="0" fontId="1" fillId="0" borderId="0" xfId="0" applyFont="1"/>
    <xf numFmtId="1" fontId="0" fillId="0" borderId="0" xfId="0" applyNumberFormat="1"/>
    <xf numFmtId="1" fontId="0" fillId="0" borderId="0" xfId="0" applyNumberFormat="1"/>
    <xf numFmtId="164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vertical="center" readingOrder="1"/>
    </xf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0" fontId="2" fillId="0" borderId="0" xfId="0" applyFont="1"/>
    <xf numFmtId="0" fontId="1" fillId="0" borderId="0" xfId="0" applyFont="1"/>
    <xf numFmtId="1" fontId="0" fillId="0" borderId="0" xfId="0" applyNumberFormat="1"/>
    <xf numFmtId="0" fontId="7" fillId="0" borderId="0" xfId="0" applyFont="1"/>
    <xf numFmtId="0" fontId="2" fillId="0" borderId="0" xfId="0" applyFont="1" applyFill="1" applyBorder="1"/>
    <xf numFmtId="0" fontId="2" fillId="0" borderId="0" xfId="0" applyFont="1" applyBorder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1" fillId="2" borderId="0" xfId="0" applyFont="1" applyFill="1"/>
    <xf numFmtId="0" fontId="1" fillId="2" borderId="2" xfId="0" applyFont="1" applyFill="1" applyBorder="1"/>
    <xf numFmtId="0" fontId="0" fillId="0" borderId="0" xfId="0"/>
    <xf numFmtId="0" fontId="1" fillId="0" borderId="0" xfId="0" applyFont="1"/>
    <xf numFmtId="0" fontId="2" fillId="0" borderId="10" xfId="0" applyFont="1" applyBorder="1"/>
    <xf numFmtId="0" fontId="2" fillId="0" borderId="11" xfId="0" applyFont="1" applyBorder="1"/>
    <xf numFmtId="1" fontId="2" fillId="0" borderId="12" xfId="0" applyNumberFormat="1" applyFont="1" applyBorder="1"/>
    <xf numFmtId="1" fontId="2" fillId="0" borderId="10" xfId="0" applyNumberFormat="1" applyFont="1" applyBorder="1"/>
    <xf numFmtId="0" fontId="2" fillId="0" borderId="12" xfId="0" applyFont="1" applyBorder="1"/>
    <xf numFmtId="0" fontId="1" fillId="0" borderId="0" xfId="0" applyFont="1"/>
    <xf numFmtId="0" fontId="0" fillId="0" borderId="0" xfId="0"/>
    <xf numFmtId="1" fontId="8" fillId="0" borderId="0" xfId="0" applyNumberFormat="1" applyFont="1"/>
    <xf numFmtId="0" fontId="1" fillId="0" borderId="0" xfId="0" applyFont="1" applyBorder="1"/>
    <xf numFmtId="0" fontId="0" fillId="3" borderId="0" xfId="0" applyFill="1"/>
  </cellXfs>
  <cellStyles count="1">
    <cellStyle name="Normal" xfId="0" builtinId="0"/>
  </cellStyles>
  <dxfs count="86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top style="thin">
          <color theme="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e1345" displayName="Table1345" ref="A1:J51" totalsRowShown="0" headerRowDxfId="85" dataDxfId="84">
  <autoFilter ref="A1:J51"/>
  <sortState ref="A2:K51">
    <sortCondition ref="C2:C51"/>
    <sortCondition ref="A2:A51"/>
    <sortCondition ref="D2:D51"/>
  </sortState>
  <tableColumns count="10">
    <tableColumn id="1" name="Repeat" dataDxfId="83"/>
    <tableColumn id="2" name="Experiment" dataDxfId="82"/>
    <tableColumn id="3" name="Loading / mol%" dataDxfId="81"/>
    <tableColumn id="4" name="day" dataDxfId="80"/>
    <tableColumn id="5" name="conversion" dataDxfId="79"/>
    <tableColumn id="6" name="oxidation" dataDxfId="78"/>
    <tableColumn id="7" name="acetophenone" dataDxfId="77"/>
    <tableColumn id="8" name="phenol" dataDxfId="76"/>
    <tableColumn id="9" name="[Model]/M" dataDxfId="75">
      <calculatedColumnFormula>$L$4*(100-Table1345[[#This Row],[conversion]])/100</calculatedColumnFormula>
    </tableColumn>
    <tableColumn id="11" name="ln([Mod]0/[Mod]t)" dataDxfId="74">
      <calculatedColumnFormula>LN($L$5/Table1345[[#This Row],['[Model']/M]])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5" name="Table13456" displayName="Table13456" ref="A1:J51" totalsRowShown="0" headerRowDxfId="73" dataDxfId="72">
  <autoFilter ref="A1:J51"/>
  <sortState ref="A2:K51">
    <sortCondition ref="C2:C51"/>
    <sortCondition ref="A2:A51"/>
    <sortCondition ref="D2:D51"/>
  </sortState>
  <tableColumns count="10">
    <tableColumn id="1" name="Repeat" dataDxfId="71"/>
    <tableColumn id="2" name="Experiment" dataDxfId="70"/>
    <tableColumn id="3" name="Loading / mol%" dataDxfId="69"/>
    <tableColumn id="4" name="day" dataDxfId="68"/>
    <tableColumn id="5" name="conversion" dataDxfId="67"/>
    <tableColumn id="6" name="oxidation" dataDxfId="66"/>
    <tableColumn id="7" name="acetophenone" dataDxfId="65"/>
    <tableColumn id="8" name="phenol" dataDxfId="64"/>
    <tableColumn id="9" name="[Model]/M" dataDxfId="63">
      <calculatedColumnFormula>$L$4*(100-Table13456[[#This Row],[conversion]])/100</calculatedColumnFormula>
    </tableColumn>
    <tableColumn id="11" name="ln([Mod]0/[Mod]t)" dataDxfId="62">
      <calculatedColumnFormula>LN($L$5/Table13456[[#This Row],['[Model']/M]])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6" name="Table134567" displayName="Table134567" ref="A1:J51" totalsRowShown="0" headerRowDxfId="61" dataDxfId="60">
  <autoFilter ref="A1:J51"/>
  <sortState ref="A2:K51">
    <sortCondition ref="C2:C51"/>
    <sortCondition ref="A2:A51"/>
    <sortCondition ref="D2:D51"/>
  </sortState>
  <tableColumns count="10">
    <tableColumn id="1" name="Repeat" dataDxfId="59"/>
    <tableColumn id="2" name="Experiment" dataDxfId="58"/>
    <tableColumn id="3" name="Loading / mol%" dataDxfId="57"/>
    <tableColumn id="4" name="day" dataDxfId="56"/>
    <tableColumn id="5" name="conversion" dataDxfId="55"/>
    <tableColumn id="6" name="oxidation" dataDxfId="54"/>
    <tableColumn id="7" name="acetophenone" dataDxfId="53"/>
    <tableColumn id="8" name="phenol" dataDxfId="52"/>
    <tableColumn id="9" name="[Model]/M" dataDxfId="51">
      <calculatedColumnFormula>$L$4*(100-Table134567[[#This Row],[conversion]])/100</calculatedColumnFormula>
    </tableColumn>
    <tableColumn id="11" name="ln([Mod]0/[Mod]t)" dataDxfId="50">
      <calculatedColumnFormula>LN($L$5/Table134567[[#This Row],['[Model']/M]])</calculatedColumn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1" name="Table1" displayName="Table1" ref="A1:J51" totalsRowShown="0" headerRowDxfId="49" dataDxfId="48">
  <autoFilter ref="A1:J51"/>
  <sortState ref="A2:K51">
    <sortCondition ref="C2:C51"/>
    <sortCondition ref="A2:A51"/>
    <sortCondition ref="D2:D51"/>
  </sortState>
  <tableColumns count="10">
    <tableColumn id="1" name="Repeat" dataDxfId="47"/>
    <tableColumn id="2" name="Experiment" dataDxfId="46"/>
    <tableColumn id="3" name="Loading / mol%" dataDxfId="45"/>
    <tableColumn id="4" name="day" dataDxfId="44"/>
    <tableColumn id="5" name="conversion" dataDxfId="43"/>
    <tableColumn id="6" name="oxidation" dataDxfId="42"/>
    <tableColumn id="7" name="acetophenone" dataDxfId="41"/>
    <tableColumn id="8" name="phenol" dataDxfId="40"/>
    <tableColumn id="9" name="[Model]/M" dataDxfId="39">
      <calculatedColumnFormula>$L$4*(100-Table1[[#This Row],[conversion]])/100</calculatedColumnFormula>
    </tableColumn>
    <tableColumn id="11" name="ln([Mod]0/[Mod]t)" dataDxfId="38">
      <calculatedColumnFormula>LN($L$5/Table1[[#This Row],['[Model']/M]])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2" name="Table13" displayName="Table13" ref="A1:J51" totalsRowShown="0" headerRowDxfId="37" dataDxfId="36">
  <autoFilter ref="A1:J51"/>
  <sortState ref="A2:K51">
    <sortCondition ref="C2:C51"/>
    <sortCondition ref="A2:A51"/>
    <sortCondition ref="D2:D51"/>
  </sortState>
  <tableColumns count="10">
    <tableColumn id="1" name="Repeat" dataDxfId="35"/>
    <tableColumn id="2" name="Experiment" dataDxfId="34"/>
    <tableColumn id="3" name="Loading / mol%" dataDxfId="33"/>
    <tableColumn id="4" name="day" dataDxfId="32"/>
    <tableColumn id="5" name="conversion" dataDxfId="31"/>
    <tableColumn id="6" name="oxidation" dataDxfId="30"/>
    <tableColumn id="7" name="acetophenone" dataDxfId="29"/>
    <tableColumn id="8" name="phenol" dataDxfId="28"/>
    <tableColumn id="9" name="[Model]/M" dataDxfId="27">
      <calculatedColumnFormula>$L$4*(100-Table13[[#This Row],[conversion]])/100</calculatedColumnFormula>
    </tableColumn>
    <tableColumn id="11" name="ln([Mod]0/[Mod]t)" dataDxfId="26">
      <calculatedColumnFormula>LN($L$5/Table13[[#This Row],['[Model']/M]])</calculatedColumnFormula>
    </tableColumn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A1:J1046779" totalsRowShown="0" headerRowDxfId="25" dataDxfId="23" headerRowBorderDxfId="24" tableBorderDxfId="22">
  <autoFilter ref="A1:J1046779"/>
  <tableColumns count="10">
    <tableColumn id="1" name="Repeat" dataDxfId="21"/>
    <tableColumn id="2" name="Experiment" dataDxfId="20"/>
    <tableColumn id="3" name="Loading / mol%" dataDxfId="19"/>
    <tableColumn id="4" name="day" dataDxfId="18"/>
    <tableColumn id="5" name="conversion" dataDxfId="17"/>
    <tableColumn id="6" name="oxidation" dataDxfId="16"/>
    <tableColumn id="7" name="acetophenone" dataDxfId="15"/>
    <tableColumn id="8" name="phenol" dataDxfId="14"/>
    <tableColumn id="9" name="[Model]/M" dataDxfId="13"/>
    <tableColumn id="10" name="ln([Mod]0/[Mod]t)" dataDxfId="1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3" name="Table134" displayName="Table134" ref="A1:J51" totalsRowShown="0" headerRowDxfId="11" dataDxfId="10">
  <autoFilter ref="A1:J51"/>
  <sortState ref="A2:K51">
    <sortCondition ref="C2:C51"/>
    <sortCondition ref="A2:A51"/>
    <sortCondition ref="D2:D51"/>
  </sortState>
  <tableColumns count="10">
    <tableColumn id="1" name="Repeat" dataDxfId="9"/>
    <tableColumn id="2" name="Experiment" dataDxfId="8"/>
    <tableColumn id="3" name="Loading / mol%" dataDxfId="7"/>
    <tableColumn id="4" name="day" dataDxfId="6"/>
    <tableColumn id="5" name="conversion" dataDxfId="5"/>
    <tableColumn id="6" name="oxidation" dataDxfId="4"/>
    <tableColumn id="7" name="acetophenone" dataDxfId="3"/>
    <tableColumn id="8" name="phenol" dataDxfId="2"/>
    <tableColumn id="9" name="[Model]/M" dataDxfId="1">
      <calculatedColumnFormula>$L$4*(100-Table134[[#This Row],[conversion]])/100</calculatedColumnFormula>
    </tableColumn>
    <tableColumn id="11" name="ln([Mod]0/[Mod]t)" dataDxfId="0">
      <calculatedColumnFormula>LN($L$5/Table134[[#This Row],['[Model']/M]])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topLeftCell="D1" workbookViewId="0">
      <selection activeCell="Q17" sqref="Q17"/>
    </sheetView>
  </sheetViews>
  <sheetFormatPr defaultColWidth="9.15625" defaultRowHeight="14.4" x14ac:dyDescent="0.55000000000000004"/>
  <cols>
    <col min="1" max="1" width="9.41796875" style="36" customWidth="1"/>
    <col min="2" max="2" width="13.41796875" style="1" customWidth="1"/>
    <col min="3" max="3" width="16.68359375" style="36" customWidth="1"/>
    <col min="4" max="4" width="13.15625" style="36" customWidth="1"/>
    <col min="5" max="5" width="12.83984375" style="10" customWidth="1"/>
    <col min="6" max="6" width="11.578125" style="2" customWidth="1"/>
    <col min="7" max="7" width="16" style="2" customWidth="1"/>
    <col min="8" max="8" width="9.41796875" style="24" customWidth="1"/>
    <col min="9" max="9" width="13.26171875" style="6" bestFit="1" customWidth="1"/>
    <col min="10" max="10" width="20.41796875" style="36" bestFit="1" customWidth="1"/>
    <col min="11" max="14" width="9.15625" style="36"/>
    <col min="15" max="15" width="11.26171875" style="36" bestFit="1" customWidth="1"/>
    <col min="16" max="16" width="11.26171875" style="36" customWidth="1"/>
    <col min="17" max="16384" width="9.15625" style="36"/>
  </cols>
  <sheetData>
    <row r="1" spans="1:24" ht="16.5" x14ac:dyDescent="0.55000000000000004">
      <c r="A1" s="18" t="s">
        <v>12</v>
      </c>
      <c r="B1" s="11" t="s">
        <v>0</v>
      </c>
      <c r="C1" s="18" t="s">
        <v>6</v>
      </c>
      <c r="D1" s="18" t="s">
        <v>7</v>
      </c>
      <c r="E1" s="20" t="s">
        <v>8</v>
      </c>
      <c r="F1" s="21" t="s">
        <v>9</v>
      </c>
      <c r="G1" s="21" t="s">
        <v>10</v>
      </c>
      <c r="H1" s="23" t="s">
        <v>11</v>
      </c>
      <c r="I1" s="25" t="s">
        <v>17</v>
      </c>
      <c r="J1" s="18" t="s">
        <v>19</v>
      </c>
      <c r="L1" s="13" t="s">
        <v>13</v>
      </c>
      <c r="M1" s="5"/>
      <c r="O1" s="22" t="s">
        <v>20</v>
      </c>
      <c r="P1" s="22" t="s">
        <v>21</v>
      </c>
      <c r="Q1" s="22" t="s">
        <v>23</v>
      </c>
      <c r="R1" s="22" t="s">
        <v>25</v>
      </c>
      <c r="S1" s="22" t="s">
        <v>22</v>
      </c>
      <c r="T1" s="22" t="s">
        <v>24</v>
      </c>
      <c r="U1" s="22" t="s">
        <v>26</v>
      </c>
      <c r="V1" s="22" t="s">
        <v>27</v>
      </c>
      <c r="W1" s="75"/>
      <c r="X1" s="75"/>
    </row>
    <row r="2" spans="1:24" x14ac:dyDescent="0.55000000000000004">
      <c r="A2" s="36">
        <v>184</v>
      </c>
      <c r="B2" s="1" t="s">
        <v>1</v>
      </c>
      <c r="C2" s="36">
        <v>0.5</v>
      </c>
      <c r="D2" s="36">
        <v>0</v>
      </c>
      <c r="E2" s="40">
        <v>0</v>
      </c>
      <c r="F2" s="40">
        <v>0</v>
      </c>
      <c r="G2" s="40">
        <v>0</v>
      </c>
      <c r="H2" s="40">
        <v>0</v>
      </c>
      <c r="I2" s="6">
        <f>$L$4*(100-Table1345[[#This Row],[conversion]])/100</f>
        <v>0.15541865023802856</v>
      </c>
      <c r="J2" s="36">
        <f>LN($L$5/Table1345[[#This Row],['[Model']/M]])</f>
        <v>0</v>
      </c>
      <c r="L2" s="6">
        <v>33.299999999999997</v>
      </c>
      <c r="M2" s="1" t="s">
        <v>14</v>
      </c>
      <c r="O2" s="18">
        <v>0.5</v>
      </c>
      <c r="P2" s="39">
        <v>184</v>
      </c>
      <c r="Q2">
        <v>6.7699999999999996E-2</v>
      </c>
      <c r="R2">
        <v>0.89990000000000003</v>
      </c>
      <c r="S2" s="38">
        <v>211</v>
      </c>
      <c r="T2">
        <v>5.8599999999999999E-2</v>
      </c>
      <c r="U2">
        <v>0.93069999999999997</v>
      </c>
      <c r="V2" s="36">
        <f>AVERAGE(Q2,T2)</f>
        <v>6.3149999999999998E-2</v>
      </c>
      <c r="W2" s="93"/>
      <c r="X2" s="93"/>
    </row>
    <row r="3" spans="1:24" x14ac:dyDescent="0.55000000000000004">
      <c r="A3" s="36">
        <v>184</v>
      </c>
      <c r="B3" s="1" t="s">
        <v>1</v>
      </c>
      <c r="C3" s="36">
        <v>0.5</v>
      </c>
      <c r="D3" s="36">
        <v>1</v>
      </c>
      <c r="E3" s="40">
        <v>10.12658227848102</v>
      </c>
      <c r="F3" s="40">
        <v>9.4936708860759502</v>
      </c>
      <c r="G3" s="40">
        <v>0</v>
      </c>
      <c r="H3" s="40">
        <v>3.3755274261603381</v>
      </c>
      <c r="I3" s="6">
        <f>$L$4*(100-Table1345[[#This Row],[conversion]])/100</f>
        <v>0.13968005274556997</v>
      </c>
      <c r="J3" s="36">
        <f>LN($L$5/Table1345[[#This Row],['[Model']/M]])</f>
        <v>0.10676797542570614</v>
      </c>
      <c r="L3" s="6">
        <v>214.26</v>
      </c>
      <c r="M3" s="1" t="s">
        <v>15</v>
      </c>
      <c r="O3" s="18">
        <v>1</v>
      </c>
      <c r="P3" s="39">
        <v>184</v>
      </c>
      <c r="Q3">
        <v>9.1800000000000007E-2</v>
      </c>
      <c r="R3">
        <v>0.92469999999999997</v>
      </c>
      <c r="S3" s="38">
        <v>211</v>
      </c>
      <c r="T3">
        <v>7.4200000000000002E-2</v>
      </c>
      <c r="U3">
        <v>0.9627</v>
      </c>
      <c r="V3" s="50">
        <f>AVERAGE(Q3,T3)</f>
        <v>8.3000000000000004E-2</v>
      </c>
      <c r="W3" s="93"/>
      <c r="X3" s="93"/>
    </row>
    <row r="4" spans="1:24" x14ac:dyDescent="0.55000000000000004">
      <c r="A4" s="36">
        <v>184</v>
      </c>
      <c r="B4" s="1" t="s">
        <v>1</v>
      </c>
      <c r="C4" s="36">
        <v>0.5</v>
      </c>
      <c r="D4" s="36">
        <v>2</v>
      </c>
      <c r="E4" s="40">
        <v>12.658227848101269</v>
      </c>
      <c r="F4" s="40">
        <v>12.658227848101266</v>
      </c>
      <c r="G4" s="40">
        <v>2.5316455696202533</v>
      </c>
      <c r="H4" s="40">
        <v>3.79746835443038</v>
      </c>
      <c r="I4" s="6">
        <f>$L$4*(100-Table1345[[#This Row],[conversion]])/100</f>
        <v>0.13574540337245533</v>
      </c>
      <c r="J4" s="36">
        <f>LN($L$5/Table1345[[#This Row],['[Model']/M]])</f>
        <v>0.1353413478697621</v>
      </c>
      <c r="L4" s="7">
        <f>L2/L3</f>
        <v>0.15541865023802856</v>
      </c>
      <c r="M4" s="8" t="s">
        <v>16</v>
      </c>
      <c r="O4" s="18">
        <v>2</v>
      </c>
      <c r="P4" s="39">
        <v>184</v>
      </c>
      <c r="Q4">
        <v>0.1111</v>
      </c>
      <c r="R4">
        <v>0.95830000000000004</v>
      </c>
      <c r="S4" s="38">
        <v>211</v>
      </c>
      <c r="T4">
        <v>0.11360000000000001</v>
      </c>
      <c r="U4">
        <v>0.99750000000000005</v>
      </c>
      <c r="V4" s="50">
        <f>AVERAGE(Q4,T4)</f>
        <v>0.11235000000000001</v>
      </c>
      <c r="W4" s="93"/>
      <c r="X4" s="93"/>
    </row>
    <row r="5" spans="1:24" x14ac:dyDescent="0.55000000000000004">
      <c r="A5" s="36">
        <v>184</v>
      </c>
      <c r="B5" s="1" t="s">
        <v>1</v>
      </c>
      <c r="C5" s="36">
        <v>0.5</v>
      </c>
      <c r="D5" s="36">
        <v>3</v>
      </c>
      <c r="E5" s="40">
        <v>13.924050632911383</v>
      </c>
      <c r="F5" s="40">
        <v>13.924050632911394</v>
      </c>
      <c r="G5" s="40">
        <v>2.5316455696202533</v>
      </c>
      <c r="H5" s="40">
        <v>4.2194092827004219</v>
      </c>
      <c r="I5" s="6">
        <f>$L$4*(100-Table1345[[#This Row],[conversion]])/100</f>
        <v>0.13377807868589803</v>
      </c>
      <c r="J5" s="36">
        <f>LN($L$5/Table1345[[#This Row],['[Model']/M]])</f>
        <v>0.14994014729091468</v>
      </c>
      <c r="L5" s="14">
        <f>(L4/1)</f>
        <v>0.15541865023802856</v>
      </c>
      <c r="M5" s="15" t="s">
        <v>18</v>
      </c>
      <c r="O5" s="18">
        <v>5</v>
      </c>
      <c r="P5" s="39">
        <v>184</v>
      </c>
      <c r="Q5">
        <v>0.13869999999999999</v>
      </c>
      <c r="R5">
        <v>0.99080000000000001</v>
      </c>
      <c r="S5" s="38">
        <v>211</v>
      </c>
      <c r="T5">
        <v>0.18410000000000001</v>
      </c>
      <c r="U5">
        <v>0.99950000000000006</v>
      </c>
      <c r="V5" s="50">
        <f>AVERAGE(Q5,T5)</f>
        <v>0.16139999999999999</v>
      </c>
      <c r="W5" s="93"/>
      <c r="X5" s="93"/>
    </row>
    <row r="6" spans="1:24" x14ac:dyDescent="0.55000000000000004">
      <c r="A6" s="36">
        <v>184</v>
      </c>
      <c r="B6" s="1" t="s">
        <v>1</v>
      </c>
      <c r="C6" s="36">
        <v>0.5</v>
      </c>
      <c r="D6" s="36">
        <v>4</v>
      </c>
      <c r="E6" s="40">
        <v>13.924050632911383</v>
      </c>
      <c r="F6" s="40">
        <v>15.18987341772152</v>
      </c>
      <c r="G6" s="40">
        <v>2.5316455696202533</v>
      </c>
      <c r="H6" s="40">
        <v>4.2194092827004219</v>
      </c>
      <c r="I6" s="6">
        <f>$L$4*(100-Table1345[[#This Row],[conversion]])/100</f>
        <v>0.13377807868589803</v>
      </c>
      <c r="J6" s="36">
        <f>LN($L$5/Table1345[[#This Row],['[Model']/M]])</f>
        <v>0.14994014729091468</v>
      </c>
      <c r="O6" s="18">
        <v>7</v>
      </c>
      <c r="P6" s="39">
        <v>184</v>
      </c>
      <c r="Q6">
        <v>0.1726</v>
      </c>
      <c r="R6">
        <v>0.99450000000000005</v>
      </c>
      <c r="S6" s="38">
        <v>211</v>
      </c>
      <c r="T6">
        <v>0.21129999999999999</v>
      </c>
      <c r="U6">
        <v>0.99990000000000001</v>
      </c>
      <c r="V6" s="50">
        <f>AVERAGE(Q6,T6)</f>
        <v>0.19195000000000001</v>
      </c>
      <c r="W6" s="93"/>
      <c r="X6" s="93"/>
    </row>
    <row r="7" spans="1:24" x14ac:dyDescent="0.55000000000000004">
      <c r="A7" s="36">
        <v>211</v>
      </c>
      <c r="B7" s="1" t="s">
        <v>1</v>
      </c>
      <c r="C7" s="36">
        <v>0.5</v>
      </c>
      <c r="D7" s="36">
        <v>0</v>
      </c>
      <c r="E7" s="45">
        <v>0</v>
      </c>
      <c r="F7" s="45">
        <v>0</v>
      </c>
      <c r="G7" s="45">
        <v>0</v>
      </c>
      <c r="H7" s="45">
        <v>0</v>
      </c>
      <c r="I7" s="6">
        <f>$L$4*(100-Table1345[[#This Row],[conversion]])/100</f>
        <v>0.15541865023802856</v>
      </c>
      <c r="J7" s="36">
        <f>LN($L$5/Table1345[[#This Row],['[Model']/M]])</f>
        <v>0</v>
      </c>
    </row>
    <row r="8" spans="1:24" x14ac:dyDescent="0.55000000000000004">
      <c r="A8" s="36">
        <v>211</v>
      </c>
      <c r="B8" s="1" t="s">
        <v>1</v>
      </c>
      <c r="C8" s="36">
        <v>0.5</v>
      </c>
      <c r="D8" s="36">
        <v>1</v>
      </c>
      <c r="E8" s="45">
        <v>9.0909090909090757</v>
      </c>
      <c r="F8" s="45">
        <v>8.5858585858585865</v>
      </c>
      <c r="G8" s="45">
        <v>2.0202020202020203</v>
      </c>
      <c r="H8" s="45">
        <v>2.6936026936026938</v>
      </c>
      <c r="I8" s="6">
        <f>$L$4*(100-Table1345[[#This Row],[conversion]])/100</f>
        <v>0.14128968203457143</v>
      </c>
      <c r="J8" s="36">
        <f>LN($L$5/Table1345[[#This Row],['[Model']/M]])</f>
        <v>9.5310179804324741E-2</v>
      </c>
    </row>
    <row r="9" spans="1:24" x14ac:dyDescent="0.55000000000000004">
      <c r="A9" s="36">
        <v>211</v>
      </c>
      <c r="B9" s="1" t="s">
        <v>1</v>
      </c>
      <c r="C9" s="36">
        <v>0.5</v>
      </c>
      <c r="D9" s="36">
        <v>2</v>
      </c>
      <c r="E9" s="45">
        <v>14.141414141414138</v>
      </c>
      <c r="F9" s="45">
        <v>13.636363636363638</v>
      </c>
      <c r="G9" s="45">
        <v>3.0303030303030303</v>
      </c>
      <c r="H9" s="45">
        <v>3.7037037037037033</v>
      </c>
      <c r="I9" s="6">
        <f>$L$4*(100-Table1345[[#This Row],[conversion]])/100</f>
        <v>0.13344025525487299</v>
      </c>
      <c r="J9" s="36">
        <f>LN($L$5/Table1345[[#This Row],['[Model']/M]])</f>
        <v>0.15246859364427354</v>
      </c>
    </row>
    <row r="10" spans="1:24" x14ac:dyDescent="0.55000000000000004">
      <c r="A10" s="36">
        <v>211</v>
      </c>
      <c r="B10" s="1" t="s">
        <v>1</v>
      </c>
      <c r="C10" s="36">
        <v>0.5</v>
      </c>
      <c r="D10" s="36">
        <v>3</v>
      </c>
      <c r="E10" s="45">
        <v>16.161616161616166</v>
      </c>
      <c r="F10" s="45">
        <v>17.171717171717173</v>
      </c>
      <c r="G10" s="45">
        <v>3.3670033670033668</v>
      </c>
      <c r="H10" s="45">
        <v>4.0404040404040407</v>
      </c>
      <c r="I10" s="6">
        <f>$L$4*(100-Table1345[[#This Row],[conversion]])/100</f>
        <v>0.13030048454299364</v>
      </c>
      <c r="J10" s="36">
        <f>LN($L$5/Table1345[[#This Row],['[Model']/M]])</f>
        <v>0.17627924233799197</v>
      </c>
    </row>
    <row r="11" spans="1:24" x14ac:dyDescent="0.55000000000000004">
      <c r="A11" s="36">
        <v>211</v>
      </c>
      <c r="B11" s="1" t="s">
        <v>1</v>
      </c>
      <c r="C11" s="36">
        <v>0.5</v>
      </c>
      <c r="D11" s="36">
        <v>4</v>
      </c>
      <c r="E11" s="45">
        <v>14.141414141414138</v>
      </c>
      <c r="F11" s="45">
        <v>18.686868686868689</v>
      </c>
      <c r="G11" s="45">
        <v>3.3670033670033668</v>
      </c>
      <c r="H11" s="45">
        <v>4.3771043771043772</v>
      </c>
      <c r="I11" s="6">
        <f>$L$4*(100-Table1345[[#This Row],[conversion]])/100</f>
        <v>0.13344025525487299</v>
      </c>
      <c r="J11" s="36">
        <f>LN($L$5/Table1345[[#This Row],['[Model']/M]])</f>
        <v>0.15246859364427354</v>
      </c>
    </row>
    <row r="12" spans="1:24" x14ac:dyDescent="0.55000000000000004">
      <c r="A12" s="36">
        <v>184</v>
      </c>
      <c r="B12" s="1" t="s">
        <v>2</v>
      </c>
      <c r="C12" s="36">
        <v>1</v>
      </c>
      <c r="D12" s="36">
        <v>0</v>
      </c>
      <c r="E12" s="41">
        <v>0</v>
      </c>
      <c r="F12" s="41">
        <v>0</v>
      </c>
      <c r="G12" s="41">
        <v>0</v>
      </c>
      <c r="H12" s="41">
        <v>0</v>
      </c>
      <c r="I12" s="6">
        <f>$L$4*(100-Table1345[[#This Row],[conversion]])/100</f>
        <v>0.15541865023802856</v>
      </c>
      <c r="J12" s="36">
        <f>LN($L$5/Table1345[[#This Row],['[Model']/M]])</f>
        <v>0</v>
      </c>
    </row>
    <row r="13" spans="1:24" x14ac:dyDescent="0.55000000000000004">
      <c r="A13" s="36">
        <v>184</v>
      </c>
      <c r="B13" s="1" t="s">
        <v>2</v>
      </c>
      <c r="C13" s="36">
        <v>1</v>
      </c>
      <c r="D13" s="36">
        <v>1</v>
      </c>
      <c r="E13" s="41">
        <v>13.924050632911383</v>
      </c>
      <c r="F13" s="41">
        <v>10.759493670886078</v>
      </c>
      <c r="G13" s="41">
        <v>3.3755274261603381</v>
      </c>
      <c r="H13" s="41">
        <v>4.2194092827004219</v>
      </c>
      <c r="I13" s="6">
        <f>$L$4*(100-Table1345[[#This Row],[conversion]])/100</f>
        <v>0.13377807868589803</v>
      </c>
      <c r="J13" s="36">
        <f>LN($L$5/Table1345[[#This Row],['[Model']/M]])</f>
        <v>0.14994014729091468</v>
      </c>
    </row>
    <row r="14" spans="1:24" x14ac:dyDescent="0.55000000000000004">
      <c r="A14" s="36">
        <v>184</v>
      </c>
      <c r="B14" s="1" t="s">
        <v>2</v>
      </c>
      <c r="C14" s="36">
        <v>1</v>
      </c>
      <c r="D14" s="36">
        <v>2</v>
      </c>
      <c r="E14" s="41">
        <v>21.518987341772156</v>
      </c>
      <c r="F14" s="41">
        <v>17.721518987341774</v>
      </c>
      <c r="G14" s="41">
        <v>4.6413502109704643</v>
      </c>
      <c r="H14" s="41">
        <v>5.9071729957805905</v>
      </c>
      <c r="I14" s="6">
        <f>$L$4*(100-Table1345[[#This Row],[conversion]])/100</f>
        <v>0.12197413056655405</v>
      </c>
      <c r="J14" s="36">
        <f>LN($L$5/Table1345[[#This Row],['[Model']/M]])</f>
        <v>0.24231346742192991</v>
      </c>
    </row>
    <row r="15" spans="1:24" x14ac:dyDescent="0.55000000000000004">
      <c r="A15" s="36">
        <v>184</v>
      </c>
      <c r="B15" s="1" t="s">
        <v>2</v>
      </c>
      <c r="C15" s="36">
        <v>1</v>
      </c>
      <c r="D15" s="36">
        <v>3</v>
      </c>
      <c r="E15" s="41">
        <v>24.050632911392402</v>
      </c>
      <c r="F15" s="41">
        <v>20.88607594936709</v>
      </c>
      <c r="G15" s="41">
        <v>5.0632911392405067</v>
      </c>
      <c r="H15" s="41">
        <v>6.7510548523206761</v>
      </c>
      <c r="I15" s="6">
        <f>$L$4*(100-Table1345[[#This Row],[conversion]])/100</f>
        <v>0.11803948119343943</v>
      </c>
      <c r="J15" s="36">
        <f>LN($L$5/Table1345[[#This Row],['[Model']/M]])</f>
        <v>0.27510329024492064</v>
      </c>
    </row>
    <row r="16" spans="1:24" x14ac:dyDescent="0.55000000000000004">
      <c r="A16" s="36">
        <v>184</v>
      </c>
      <c r="B16" s="1" t="s">
        <v>2</v>
      </c>
      <c r="C16" s="36">
        <v>1</v>
      </c>
      <c r="D16" s="36">
        <v>4</v>
      </c>
      <c r="E16" s="41">
        <v>25.316455696202539</v>
      </c>
      <c r="F16" s="41">
        <v>23.417721518987342</v>
      </c>
      <c r="G16" s="41">
        <v>5.0632911392405067</v>
      </c>
      <c r="H16" s="41">
        <v>7.1729957805907185</v>
      </c>
      <c r="I16" s="6">
        <f>$L$4*(100-Table1345[[#This Row],[conversion]])/100</f>
        <v>0.11607215650688207</v>
      </c>
      <c r="J16" s="36">
        <f>LN($L$5/Table1345[[#This Row],['[Model']/M]])</f>
        <v>0.29191040856130218</v>
      </c>
    </row>
    <row r="17" spans="1:10" x14ac:dyDescent="0.55000000000000004">
      <c r="A17" s="36">
        <v>211</v>
      </c>
      <c r="B17" s="1" t="s">
        <v>2</v>
      </c>
      <c r="C17" s="36">
        <v>1</v>
      </c>
      <c r="D17" s="36">
        <v>0</v>
      </c>
      <c r="E17" s="46">
        <v>0</v>
      </c>
      <c r="F17" s="46">
        <v>0</v>
      </c>
      <c r="G17" s="46">
        <v>0</v>
      </c>
      <c r="H17" s="46">
        <v>0</v>
      </c>
      <c r="I17" s="6">
        <f>$L$4*(100-Table1345[[#This Row],[conversion]])/100</f>
        <v>0.15541865023802856</v>
      </c>
      <c r="J17" s="36">
        <f>LN($L$5/Table1345[[#This Row],['[Model']/M]])</f>
        <v>0</v>
      </c>
    </row>
    <row r="18" spans="1:10" x14ac:dyDescent="0.55000000000000004">
      <c r="A18" s="36">
        <v>211</v>
      </c>
      <c r="B18" s="1" t="s">
        <v>2</v>
      </c>
      <c r="C18" s="36">
        <v>1</v>
      </c>
      <c r="D18" s="36">
        <v>1</v>
      </c>
      <c r="E18" s="46">
        <v>11.458333333333336</v>
      </c>
      <c r="F18" s="46">
        <v>8.3333333333333339</v>
      </c>
      <c r="G18" s="46">
        <v>3.125</v>
      </c>
      <c r="H18" s="46">
        <v>3.4722222222222219</v>
      </c>
      <c r="I18" s="6">
        <f>$L$4*(100-Table1345[[#This Row],[conversion]])/100</f>
        <v>0.13761026323158776</v>
      </c>
      <c r="J18" s="36">
        <f>LN($L$5/Table1345[[#This Row],['[Model']/M]])</f>
        <v>0.12169693497751996</v>
      </c>
    </row>
    <row r="19" spans="1:10" x14ac:dyDescent="0.55000000000000004">
      <c r="A19" s="36">
        <v>211</v>
      </c>
      <c r="B19" s="1" t="s">
        <v>2</v>
      </c>
      <c r="C19" s="36">
        <v>1</v>
      </c>
      <c r="D19" s="36">
        <v>2</v>
      </c>
      <c r="E19" s="46">
        <v>17.708333333333336</v>
      </c>
      <c r="F19" s="46">
        <v>14.583333333333334</v>
      </c>
      <c r="G19" s="46">
        <v>4.166666666666667</v>
      </c>
      <c r="H19" s="46">
        <v>4.5138888888888884</v>
      </c>
      <c r="I19" s="6">
        <f>$L$4*(100-Table1345[[#This Row],[conversion]])/100</f>
        <v>0.12789659759171099</v>
      </c>
      <c r="J19" s="36">
        <f>LN($L$5/Table1345[[#This Row],['[Model']/M]])</f>
        <v>0.19490033900081496</v>
      </c>
    </row>
    <row r="20" spans="1:10" x14ac:dyDescent="0.55000000000000004">
      <c r="A20" s="36">
        <v>211</v>
      </c>
      <c r="B20" s="1" t="s">
        <v>2</v>
      </c>
      <c r="C20" s="36">
        <v>1</v>
      </c>
      <c r="D20" s="36">
        <v>3</v>
      </c>
      <c r="E20" s="46">
        <v>22.916666666666671</v>
      </c>
      <c r="F20" s="46">
        <v>21.354166666666664</v>
      </c>
      <c r="G20" s="46">
        <v>5.208333333333333</v>
      </c>
      <c r="H20" s="46">
        <v>5.9027777777777786</v>
      </c>
      <c r="I20" s="6">
        <f>$L$4*(100-Table1345[[#This Row],[conversion]])/100</f>
        <v>0.119801876225147</v>
      </c>
      <c r="J20" s="36">
        <f>LN($L$5/Table1345[[#This Row],['[Model']/M]])</f>
        <v>0.26028309826366652</v>
      </c>
    </row>
    <row r="21" spans="1:10" x14ac:dyDescent="0.55000000000000004">
      <c r="A21" s="36">
        <v>211</v>
      </c>
      <c r="B21" s="1" t="s">
        <v>2</v>
      </c>
      <c r="C21" s="36">
        <v>1</v>
      </c>
      <c r="D21" s="36">
        <v>4</v>
      </c>
      <c r="E21" s="46">
        <v>26.041666666666675</v>
      </c>
      <c r="F21" s="46">
        <v>23.958333333333336</v>
      </c>
      <c r="G21" s="46">
        <v>5.5555555555555562</v>
      </c>
      <c r="H21" s="46">
        <v>6.5972222222222223</v>
      </c>
      <c r="I21" s="6">
        <f>$L$4*(100-Table1345[[#This Row],[conversion]])/100</f>
        <v>0.11494504340520863</v>
      </c>
      <c r="J21" s="36">
        <f>LN($L$5/Table1345[[#This Row],['[Model']/M]])</f>
        <v>0.30166831442652081</v>
      </c>
    </row>
    <row r="22" spans="1:10" x14ac:dyDescent="0.55000000000000004">
      <c r="A22" s="36">
        <v>184</v>
      </c>
      <c r="B22" s="1" t="s">
        <v>3</v>
      </c>
      <c r="C22" s="36">
        <v>2</v>
      </c>
      <c r="D22" s="36">
        <v>0</v>
      </c>
      <c r="E22" s="42">
        <v>0</v>
      </c>
      <c r="F22" s="42">
        <v>0</v>
      </c>
      <c r="G22" s="42">
        <v>0</v>
      </c>
      <c r="H22" s="42">
        <v>0</v>
      </c>
      <c r="I22" s="6">
        <f>$L$4*(100-Table1345[[#This Row],[conversion]])/100</f>
        <v>0.15541865023802856</v>
      </c>
      <c r="J22" s="36">
        <f>LN($L$5/Table1345[[#This Row],['[Model']/M]])</f>
        <v>0</v>
      </c>
    </row>
    <row r="23" spans="1:10" x14ac:dyDescent="0.55000000000000004">
      <c r="A23" s="36">
        <v>184</v>
      </c>
      <c r="B23" s="1" t="s">
        <v>3</v>
      </c>
      <c r="C23" s="36">
        <v>2</v>
      </c>
      <c r="D23" s="36">
        <v>1</v>
      </c>
      <c r="E23" s="42">
        <v>17.105263157894747</v>
      </c>
      <c r="F23" s="42">
        <v>10.526315789473683</v>
      </c>
      <c r="G23" s="42">
        <v>3.9473684210526314</v>
      </c>
      <c r="H23" s="42">
        <v>5.7017543859649118</v>
      </c>
      <c r="I23" s="6">
        <f>$L$4*(100-Table1345[[#This Row],[conversion]])/100</f>
        <v>0.12883388111836577</v>
      </c>
      <c r="J23" s="36">
        <f>LN($L$5/Table1345[[#This Row],['[Model']/M]])</f>
        <v>0.18759861389479851</v>
      </c>
    </row>
    <row r="24" spans="1:10" x14ac:dyDescent="0.55000000000000004">
      <c r="A24" s="36">
        <v>184</v>
      </c>
      <c r="B24" s="1" t="s">
        <v>3</v>
      </c>
      <c r="C24" s="36">
        <v>2</v>
      </c>
      <c r="D24" s="36">
        <v>2</v>
      </c>
      <c r="E24" s="42">
        <v>26.315789473684205</v>
      </c>
      <c r="F24" s="42">
        <v>18.421052631578949</v>
      </c>
      <c r="G24" s="42">
        <v>5.7017543859649118</v>
      </c>
      <c r="H24" s="42">
        <v>7.0175438596491224</v>
      </c>
      <c r="I24" s="6">
        <f>$L$4*(100-Table1345[[#This Row],[conversion]])/100</f>
        <v>0.11451900543854737</v>
      </c>
      <c r="J24" s="36">
        <f>LN($L$5/Table1345[[#This Row],['[Model']/M]])</f>
        <v>0.30538164955118174</v>
      </c>
    </row>
    <row r="25" spans="1:10" x14ac:dyDescent="0.55000000000000004">
      <c r="A25" s="36">
        <v>184</v>
      </c>
      <c r="B25" s="1" t="s">
        <v>3</v>
      </c>
      <c r="C25" s="36">
        <v>2</v>
      </c>
      <c r="D25" s="36">
        <v>3</v>
      </c>
      <c r="E25" s="42">
        <v>31.578947368421051</v>
      </c>
      <c r="F25" s="42">
        <v>25</v>
      </c>
      <c r="G25" s="42">
        <v>7.0175438596491224</v>
      </c>
      <c r="H25" s="42">
        <v>8.7719298245614024</v>
      </c>
      <c r="I25" s="6">
        <f>$L$4*(100-Table1345[[#This Row],[conversion]])/100</f>
        <v>0.10633907647865111</v>
      </c>
      <c r="J25" s="36">
        <f>LN($L$5/Table1345[[#This Row],['[Model']/M]])</f>
        <v>0.3794896217049038</v>
      </c>
    </row>
    <row r="26" spans="1:10" x14ac:dyDescent="0.55000000000000004">
      <c r="A26" s="36">
        <v>184</v>
      </c>
      <c r="B26" s="1" t="s">
        <v>3</v>
      </c>
      <c r="C26" s="36">
        <v>2</v>
      </c>
      <c r="D26" s="36">
        <v>4</v>
      </c>
      <c r="E26" s="42">
        <v>36.842105263157897</v>
      </c>
      <c r="F26" s="42">
        <v>30.263157894736842</v>
      </c>
      <c r="G26" s="42">
        <v>7.4561403508771935</v>
      </c>
      <c r="H26" s="42">
        <v>10.087719298245613</v>
      </c>
      <c r="I26" s="6">
        <f>$L$4*(100-Table1345[[#This Row],[conversion]])/100</f>
        <v>9.8159147518754875E-2</v>
      </c>
      <c r="J26" s="36">
        <f>LN($L$5/Table1345[[#This Row],['[Model']/M]])</f>
        <v>0.45953232937844024</v>
      </c>
    </row>
    <row r="27" spans="1:10" x14ac:dyDescent="0.55000000000000004">
      <c r="A27" s="36">
        <v>211</v>
      </c>
      <c r="B27" s="1" t="s">
        <v>3</v>
      </c>
      <c r="C27" s="36">
        <v>2</v>
      </c>
      <c r="D27" s="36">
        <v>0</v>
      </c>
      <c r="E27" s="47">
        <v>0</v>
      </c>
      <c r="F27" s="47">
        <v>0</v>
      </c>
      <c r="G27" s="47">
        <v>0</v>
      </c>
      <c r="H27" s="47">
        <v>0</v>
      </c>
      <c r="I27" s="6">
        <f>$L$4*(100-Table1345[[#This Row],[conversion]])/100</f>
        <v>0.15541865023802856</v>
      </c>
      <c r="J27" s="36">
        <f>LN($L$5/Table1345[[#This Row],['[Model']/M]])</f>
        <v>0</v>
      </c>
    </row>
    <row r="28" spans="1:10" x14ac:dyDescent="0.55000000000000004">
      <c r="A28" s="36">
        <v>211</v>
      </c>
      <c r="B28" s="1" t="s">
        <v>3</v>
      </c>
      <c r="C28" s="36">
        <v>2</v>
      </c>
      <c r="D28" s="36">
        <v>1</v>
      </c>
      <c r="E28" s="47">
        <v>9.4736842105263204</v>
      </c>
      <c r="F28" s="47">
        <v>5.2631578947368425</v>
      </c>
      <c r="G28" s="47">
        <v>3.1578947368421053</v>
      </c>
      <c r="H28" s="47">
        <v>3.5087719298245612</v>
      </c>
      <c r="I28" s="6">
        <f>$L$4*(100-Table1345[[#This Row],[conversion]])/100</f>
        <v>0.14069477811021533</v>
      </c>
      <c r="J28" s="36">
        <f>LN($L$5/Table1345[[#This Row],['[Model']/M]])</f>
        <v>9.9529595347033067E-2</v>
      </c>
    </row>
    <row r="29" spans="1:10" x14ac:dyDescent="0.55000000000000004">
      <c r="A29" s="36">
        <v>211</v>
      </c>
      <c r="B29" s="1" t="s">
        <v>3</v>
      </c>
      <c r="C29" s="36">
        <v>2</v>
      </c>
      <c r="D29" s="36">
        <v>2</v>
      </c>
      <c r="E29" s="47">
        <v>20</v>
      </c>
      <c r="F29" s="47">
        <v>14.736842105263159</v>
      </c>
      <c r="G29" s="47">
        <v>5.6140350877192979</v>
      </c>
      <c r="H29" s="47">
        <v>5.9649122807017552</v>
      </c>
      <c r="I29" s="6">
        <f>$L$4*(100-Table1345[[#This Row],[conversion]])/100</f>
        <v>0.12433492019042286</v>
      </c>
      <c r="J29" s="36">
        <f>LN($L$5/Table1345[[#This Row],['[Model']/M]])</f>
        <v>0.22314355131420957</v>
      </c>
    </row>
    <row r="30" spans="1:10" x14ac:dyDescent="0.55000000000000004">
      <c r="A30" s="36">
        <v>211</v>
      </c>
      <c r="B30" s="1" t="s">
        <v>3</v>
      </c>
      <c r="C30" s="36">
        <v>2</v>
      </c>
      <c r="D30" s="36">
        <v>3</v>
      </c>
      <c r="E30" s="47">
        <v>29.473684210526308</v>
      </c>
      <c r="F30" s="47">
        <v>22.631578947368418</v>
      </c>
      <c r="G30" s="47">
        <v>8.0701754385964914</v>
      </c>
      <c r="H30" s="47">
        <v>8.0701754385964914</v>
      </c>
      <c r="I30" s="6">
        <f>$L$4*(100-Table1345[[#This Row],[conversion]])/100</f>
        <v>0.10961104806260964</v>
      </c>
      <c r="J30" s="36">
        <f>LN($L$5/Table1345[[#This Row],['[Model']/M]])</f>
        <v>0.34918427220957454</v>
      </c>
    </row>
    <row r="31" spans="1:10" x14ac:dyDescent="0.55000000000000004">
      <c r="A31" s="36">
        <v>211</v>
      </c>
      <c r="B31" s="1" t="s">
        <v>3</v>
      </c>
      <c r="C31" s="36">
        <v>2</v>
      </c>
      <c r="D31" s="36">
        <v>4</v>
      </c>
      <c r="E31" s="47">
        <v>35.789473684210527</v>
      </c>
      <c r="F31" s="47">
        <v>29.473684210526319</v>
      </c>
      <c r="G31" s="47">
        <v>9.1228070175438596</v>
      </c>
      <c r="H31" s="47">
        <v>9.8245614035087723</v>
      </c>
      <c r="I31" s="6">
        <f>$L$4*(100-Table1345[[#This Row],[conversion]])/100</f>
        <v>9.9795133310734127E-2</v>
      </c>
      <c r="J31" s="36">
        <f>LN($L$5/Table1345[[#This Row],['[Model']/M]])</f>
        <v>0.44300302742722958</v>
      </c>
    </row>
    <row r="32" spans="1:10" x14ac:dyDescent="0.55000000000000004">
      <c r="A32" s="36">
        <v>184</v>
      </c>
      <c r="B32" s="1" t="s">
        <v>4</v>
      </c>
      <c r="C32" s="36">
        <v>5</v>
      </c>
      <c r="D32" s="36">
        <v>0</v>
      </c>
      <c r="E32" s="43">
        <v>0</v>
      </c>
      <c r="F32" s="43">
        <v>0</v>
      </c>
      <c r="G32" s="43">
        <v>0</v>
      </c>
      <c r="H32" s="43">
        <v>0</v>
      </c>
      <c r="I32" s="6">
        <f>$L$4*(100-Table1345[[#This Row],[conversion]])/100</f>
        <v>0.15541865023802856</v>
      </c>
      <c r="J32" s="36">
        <f>LN($L$5/Table1345[[#This Row],['[Model']/M]])</f>
        <v>0</v>
      </c>
    </row>
    <row r="33" spans="1:10" x14ac:dyDescent="0.55000000000000004">
      <c r="A33" s="36">
        <v>184</v>
      </c>
      <c r="B33" s="1" t="s">
        <v>4</v>
      </c>
      <c r="C33" s="36">
        <v>5</v>
      </c>
      <c r="D33" s="36">
        <v>1</v>
      </c>
      <c r="E33" s="43">
        <v>12.987012987012978</v>
      </c>
      <c r="F33" s="43">
        <v>8.4415584415584419</v>
      </c>
      <c r="G33" s="43">
        <v>3.8961038961038961</v>
      </c>
      <c r="H33" s="43">
        <v>4.3290043290043281</v>
      </c>
      <c r="I33" s="6">
        <f>$L$4*(100-Table1345[[#This Row],[conversion]])/100</f>
        <v>0.13523440994737551</v>
      </c>
      <c r="J33" s="36">
        <f>LN($L$5/Table1345[[#This Row],['[Model']/M]])</f>
        <v>0.13911280246271779</v>
      </c>
    </row>
    <row r="34" spans="1:10" x14ac:dyDescent="0.55000000000000004">
      <c r="A34" s="36">
        <v>184</v>
      </c>
      <c r="B34" s="1" t="s">
        <v>4</v>
      </c>
      <c r="C34" s="36">
        <v>5</v>
      </c>
      <c r="D34" s="36">
        <v>2</v>
      </c>
      <c r="E34" s="43">
        <v>25.974025974025984</v>
      </c>
      <c r="F34" s="43">
        <v>17.532467532467532</v>
      </c>
      <c r="G34" s="43">
        <v>6.4935064935064926</v>
      </c>
      <c r="H34" s="43">
        <v>8.6580086580086562</v>
      </c>
      <c r="I34" s="6">
        <f>$L$4*(100-Table1345[[#This Row],[conversion]])/100</f>
        <v>0.11505016965672243</v>
      </c>
      <c r="J34" s="36">
        <f>LN($L$5/Table1345[[#This Row],['[Model']/M]])</f>
        <v>0.30075415401913369</v>
      </c>
    </row>
    <row r="35" spans="1:10" x14ac:dyDescent="0.55000000000000004">
      <c r="A35" s="36">
        <v>184</v>
      </c>
      <c r="B35" s="1" t="s">
        <v>4</v>
      </c>
      <c r="C35" s="36">
        <v>5</v>
      </c>
      <c r="D35" s="36">
        <v>3</v>
      </c>
      <c r="E35" s="43">
        <v>36.363636363636367</v>
      </c>
      <c r="F35" s="43">
        <v>24.675324675324674</v>
      </c>
      <c r="G35" s="43">
        <v>8.2251082251082259</v>
      </c>
      <c r="H35" s="43">
        <v>10.38961038961039</v>
      </c>
      <c r="I35" s="6">
        <f>$L$4*(100-Table1345[[#This Row],[conversion]])/100</f>
        <v>9.8902777424199992E-2</v>
      </c>
      <c r="J35" s="36">
        <f>LN($L$5/Table1345[[#This Row],['[Model']/M]])</f>
        <v>0.45198512374305722</v>
      </c>
    </row>
    <row r="36" spans="1:10" x14ac:dyDescent="0.55000000000000004">
      <c r="A36" s="36">
        <v>184</v>
      </c>
      <c r="B36" s="1" t="s">
        <v>4</v>
      </c>
      <c r="C36" s="36">
        <v>5</v>
      </c>
      <c r="D36" s="36">
        <v>4</v>
      </c>
      <c r="E36" s="43">
        <v>41.558441558441558</v>
      </c>
      <c r="F36" s="43">
        <v>29.220779220779225</v>
      </c>
      <c r="G36" s="43">
        <v>9.5238095238095237</v>
      </c>
      <c r="H36" s="43">
        <v>12.121212121212121</v>
      </c>
      <c r="I36" s="6">
        <f>$L$4*(100-Table1345[[#This Row],[conversion]])/100</f>
        <v>9.0829081307938764E-2</v>
      </c>
      <c r="J36" s="36">
        <f>LN($L$5/Table1345[[#This Row],['[Model']/M]])</f>
        <v>0.53714293208336417</v>
      </c>
    </row>
    <row r="37" spans="1:10" x14ac:dyDescent="0.55000000000000004">
      <c r="A37" s="36">
        <v>211</v>
      </c>
      <c r="B37" s="1" t="s">
        <v>4</v>
      </c>
      <c r="C37" s="36">
        <v>5</v>
      </c>
      <c r="D37" s="36">
        <v>0</v>
      </c>
      <c r="E37" s="48">
        <v>0</v>
      </c>
      <c r="F37" s="48">
        <v>0</v>
      </c>
      <c r="G37" s="48">
        <v>0</v>
      </c>
      <c r="H37" s="48">
        <v>0</v>
      </c>
      <c r="I37" s="6">
        <f>$L$4*(100-Table1345[[#This Row],[conversion]])/100</f>
        <v>0.15541865023802856</v>
      </c>
      <c r="J37" s="36">
        <f>LN($L$5/Table1345[[#This Row],['[Model']/M]])</f>
        <v>0</v>
      </c>
    </row>
    <row r="38" spans="1:10" x14ac:dyDescent="0.55000000000000004">
      <c r="A38" s="36">
        <v>211</v>
      </c>
      <c r="B38" s="1" t="s">
        <v>4</v>
      </c>
      <c r="C38" s="36">
        <v>5</v>
      </c>
      <c r="D38" s="36">
        <v>1</v>
      </c>
      <c r="E38" s="48">
        <v>15.624999999999995</v>
      </c>
      <c r="F38" s="48">
        <v>8.3333333333333339</v>
      </c>
      <c r="G38" s="48">
        <v>4.166666666666667</v>
      </c>
      <c r="H38" s="48">
        <v>4.166666666666667</v>
      </c>
      <c r="I38" s="6">
        <f>$L$4*(100-Table1345[[#This Row],[conversion]])/100</f>
        <v>0.13113448613833659</v>
      </c>
      <c r="J38" s="36">
        <f>LN($L$5/Table1345[[#This Row],['[Model']/M]])</f>
        <v>0.16989903679539761</v>
      </c>
    </row>
    <row r="39" spans="1:10" x14ac:dyDescent="0.55000000000000004">
      <c r="A39" s="36">
        <v>211</v>
      </c>
      <c r="B39" s="1" t="s">
        <v>4</v>
      </c>
      <c r="C39" s="36">
        <v>5</v>
      </c>
      <c r="D39" s="36">
        <v>2</v>
      </c>
      <c r="E39" s="48">
        <v>30.208333333333325</v>
      </c>
      <c r="F39" s="48">
        <v>19.270833333333332</v>
      </c>
      <c r="G39" s="48">
        <v>7.6388888888888884</v>
      </c>
      <c r="H39" s="48">
        <v>7.9861111111111116</v>
      </c>
      <c r="I39" s="6">
        <f>$L$4*(100-Table1345[[#This Row],[conversion]])/100</f>
        <v>0.10846926631195744</v>
      </c>
      <c r="J39" s="36">
        <f>LN($L$5/Table1345[[#This Row],['[Model']/M]])</f>
        <v>0.3596555720768701</v>
      </c>
    </row>
    <row r="40" spans="1:10" x14ac:dyDescent="0.55000000000000004">
      <c r="A40" s="36">
        <v>211</v>
      </c>
      <c r="B40" s="1" t="s">
        <v>4</v>
      </c>
      <c r="C40" s="36">
        <v>5</v>
      </c>
      <c r="D40" s="36">
        <v>3</v>
      </c>
      <c r="E40" s="48">
        <v>41.666666666666657</v>
      </c>
      <c r="F40" s="48">
        <v>29.166666666666668</v>
      </c>
      <c r="G40" s="48">
        <v>10.069444444444443</v>
      </c>
      <c r="H40" s="48">
        <v>11.458333333333334</v>
      </c>
      <c r="I40" s="6">
        <f>$L$4*(100-Table1345[[#This Row],[conversion]])/100</f>
        <v>9.0660879305516667E-2</v>
      </c>
      <c r="J40" s="36">
        <f>LN($L$5/Table1345[[#This Row],['[Model']/M]])</f>
        <v>0.5389965007326869</v>
      </c>
    </row>
    <row r="41" spans="1:10" x14ac:dyDescent="0.55000000000000004">
      <c r="A41" s="36">
        <v>211</v>
      </c>
      <c r="B41" s="1" t="s">
        <v>4</v>
      </c>
      <c r="C41" s="36">
        <v>5</v>
      </c>
      <c r="D41" s="36">
        <v>4</v>
      </c>
      <c r="E41" s="48">
        <v>52.083333333333329</v>
      </c>
      <c r="F41" s="48">
        <v>35.9375</v>
      </c>
      <c r="G41" s="48">
        <v>12.152777777777777</v>
      </c>
      <c r="H41" s="48">
        <v>13.888888888888888</v>
      </c>
      <c r="I41" s="6">
        <f>$L$4*(100-Table1345[[#This Row],[conversion]])/100</f>
        <v>7.4471436572388694E-2</v>
      </c>
      <c r="J41" s="36">
        <f>LN($L$5/Table1345[[#This Row],['[Model']/M]])</f>
        <v>0.73570679497874125</v>
      </c>
    </row>
    <row r="42" spans="1:10" x14ac:dyDescent="0.55000000000000004">
      <c r="A42" s="36">
        <v>184</v>
      </c>
      <c r="B42" s="1" t="s">
        <v>5</v>
      </c>
      <c r="C42" s="36">
        <v>7</v>
      </c>
      <c r="D42" s="36">
        <v>0</v>
      </c>
      <c r="E42" s="44">
        <v>0</v>
      </c>
      <c r="F42" s="44">
        <v>0</v>
      </c>
      <c r="G42" s="44">
        <v>0</v>
      </c>
      <c r="H42" s="44">
        <v>0</v>
      </c>
      <c r="I42" s="6">
        <f>$L$4*(100-Table1345[[#This Row],[conversion]])/100</f>
        <v>0.15541865023802856</v>
      </c>
      <c r="J42" s="36">
        <f>LN($L$5/Table1345[[#This Row],['[Model']/M]])</f>
        <v>0</v>
      </c>
    </row>
    <row r="43" spans="1:10" x14ac:dyDescent="0.55000000000000004">
      <c r="A43" s="36">
        <v>184</v>
      </c>
      <c r="B43" s="1" t="s">
        <v>5</v>
      </c>
      <c r="C43" s="36">
        <v>7</v>
      </c>
      <c r="D43" s="36">
        <v>1</v>
      </c>
      <c r="E43" s="44">
        <v>20.25316455696203</v>
      </c>
      <c r="F43" s="44">
        <v>11.39240506329114</v>
      </c>
      <c r="G43" s="44">
        <v>5.4852320675105481</v>
      </c>
      <c r="H43" s="44">
        <v>5.9071729957805905</v>
      </c>
      <c r="I43" s="6">
        <f>$L$4*(100-Table1345[[#This Row],[conversion]])/100</f>
        <v>0.12394145525311137</v>
      </c>
      <c r="J43" s="36">
        <f>LN($L$5/Table1345[[#This Row],['[Model']/M]])</f>
        <v>0.22631312607548898</v>
      </c>
    </row>
    <row r="44" spans="1:10" x14ac:dyDescent="0.55000000000000004">
      <c r="A44" s="36">
        <v>184</v>
      </c>
      <c r="B44" s="1" t="s">
        <v>5</v>
      </c>
      <c r="C44" s="36">
        <v>7</v>
      </c>
      <c r="D44" s="36">
        <v>2</v>
      </c>
      <c r="E44" s="44">
        <v>31.645569620253163</v>
      </c>
      <c r="F44" s="44">
        <v>19.62025316455696</v>
      </c>
      <c r="G44" s="44">
        <v>8.0168776371308024</v>
      </c>
      <c r="H44" s="44">
        <v>9.7046413502109719</v>
      </c>
      <c r="I44" s="6">
        <f>$L$4*(100-Table1345[[#This Row],[conversion]])/100</f>
        <v>0.10623553307409547</v>
      </c>
      <c r="J44" s="36">
        <f>LN($L$5/Table1345[[#This Row],['[Model']/M]])</f>
        <v>0.38046380590274714</v>
      </c>
    </row>
    <row r="45" spans="1:10" x14ac:dyDescent="0.55000000000000004">
      <c r="A45" s="36">
        <v>184</v>
      </c>
      <c r="B45" s="1" t="s">
        <v>5</v>
      </c>
      <c r="C45" s="36">
        <v>7</v>
      </c>
      <c r="D45" s="36">
        <v>3</v>
      </c>
      <c r="E45" s="44">
        <v>41.772151898734172</v>
      </c>
      <c r="F45" s="44">
        <v>27.215189873417721</v>
      </c>
      <c r="G45" s="44">
        <v>10.126582278481013</v>
      </c>
      <c r="H45" s="44">
        <v>12.236286919831223</v>
      </c>
      <c r="I45" s="6">
        <f>$L$4*(100-Table1345[[#This Row],[conversion]])/100</f>
        <v>9.0496935581636892E-2</v>
      </c>
      <c r="J45" s="36">
        <f>LN($L$5/Table1345[[#This Row],['[Model']/M]])</f>
        <v>0.54080645597792643</v>
      </c>
    </row>
    <row r="46" spans="1:10" x14ac:dyDescent="0.55000000000000004">
      <c r="A46" s="36">
        <v>184</v>
      </c>
      <c r="B46" s="1" t="s">
        <v>5</v>
      </c>
      <c r="C46" s="36">
        <v>7</v>
      </c>
      <c r="D46" s="36">
        <v>4</v>
      </c>
      <c r="E46" s="44">
        <v>50.632911392405063</v>
      </c>
      <c r="F46" s="44">
        <v>31.645569620253163</v>
      </c>
      <c r="G46" s="44">
        <v>10.548523206751053</v>
      </c>
      <c r="H46" s="44">
        <v>13.080168776371309</v>
      </c>
      <c r="I46" s="6">
        <f>$L$4*(100-Table1345[[#This Row],[conversion]])/100</f>
        <v>7.6725662775735615E-2</v>
      </c>
      <c r="J46" s="36">
        <f>LN($L$5/Table1345[[#This Row],['[Model']/M]])</f>
        <v>0.70588620633737498</v>
      </c>
    </row>
    <row r="47" spans="1:10" x14ac:dyDescent="0.55000000000000004">
      <c r="A47" s="36">
        <v>211</v>
      </c>
      <c r="B47" s="1" t="s">
        <v>5</v>
      </c>
      <c r="C47" s="36">
        <v>7</v>
      </c>
      <c r="D47" s="36">
        <v>0</v>
      </c>
      <c r="E47" s="51">
        <v>0</v>
      </c>
      <c r="F47" s="51">
        <v>0</v>
      </c>
      <c r="G47" s="51">
        <v>0</v>
      </c>
      <c r="H47" s="51">
        <v>0</v>
      </c>
      <c r="I47" s="6">
        <f>$L$4*(100-Table1345[[#This Row],[conversion]])/100</f>
        <v>0.15541865023802856</v>
      </c>
      <c r="J47" s="36">
        <f>LN($L$5/Table1345[[#This Row],['[Model']/M]])</f>
        <v>0</v>
      </c>
    </row>
    <row r="48" spans="1:10" x14ac:dyDescent="0.55000000000000004">
      <c r="A48" s="36">
        <v>211</v>
      </c>
      <c r="B48" s="1" t="s">
        <v>5</v>
      </c>
      <c r="C48" s="36">
        <v>7</v>
      </c>
      <c r="D48" s="36">
        <v>1</v>
      </c>
      <c r="E48" s="51">
        <v>19.354838709677431</v>
      </c>
      <c r="F48" s="51">
        <v>12.365591397849462</v>
      </c>
      <c r="G48" s="51">
        <v>6.0931899641577063</v>
      </c>
      <c r="H48" s="51">
        <v>6.8100358422939076</v>
      </c>
      <c r="I48" s="6">
        <f>$L$4*(100-Table1345[[#This Row],[conversion]])/100</f>
        <v>0.12533762115970043</v>
      </c>
      <c r="J48" s="36">
        <f>LN($L$5/Table1345[[#This Row],['[Model']/M]])</f>
        <v>0.21511137961694568</v>
      </c>
    </row>
    <row r="49" spans="1:12" x14ac:dyDescent="0.55000000000000004">
      <c r="A49" s="36">
        <v>211</v>
      </c>
      <c r="B49" s="1" t="s">
        <v>5</v>
      </c>
      <c r="C49" s="36">
        <v>7</v>
      </c>
      <c r="D49" s="36">
        <v>2</v>
      </c>
      <c r="E49" s="51">
        <v>34.408602150537639</v>
      </c>
      <c r="F49" s="51">
        <v>23.65591397849462</v>
      </c>
      <c r="G49" s="51">
        <v>10.035842293906811</v>
      </c>
      <c r="H49" s="51">
        <v>10.75268817204301</v>
      </c>
      <c r="I49" s="6">
        <f>$L$4*(100-Table1345[[#This Row],[conversion]])/100</f>
        <v>0.10194126520988971</v>
      </c>
      <c r="J49" s="36">
        <f>LN($L$5/Table1345[[#This Row],['[Model']/M]])</f>
        <v>0.42172562897994464</v>
      </c>
    </row>
    <row r="50" spans="1:12" x14ac:dyDescent="0.55000000000000004">
      <c r="A50" s="36">
        <v>211</v>
      </c>
      <c r="B50" s="1" t="s">
        <v>5</v>
      </c>
      <c r="C50" s="36">
        <v>7</v>
      </c>
      <c r="D50" s="36">
        <v>3</v>
      </c>
      <c r="E50" s="51">
        <v>47.311827956989248</v>
      </c>
      <c r="F50" s="51">
        <v>32.258064516129032</v>
      </c>
      <c r="G50" s="51">
        <v>12.186379928315413</v>
      </c>
      <c r="H50" s="51">
        <v>13.261648745519713</v>
      </c>
      <c r="I50" s="6">
        <f>$L$4*(100-Table1345[[#This Row],[conversion]])/100</f>
        <v>8.1887245824337623E-2</v>
      </c>
      <c r="J50" s="36">
        <f>LN($L$5/Table1345[[#This Row],['[Model']/M]])</f>
        <v>0.64077919504262937</v>
      </c>
    </row>
    <row r="51" spans="1:12" x14ac:dyDescent="0.55000000000000004">
      <c r="A51" s="36">
        <v>211</v>
      </c>
      <c r="B51" s="1" t="s">
        <v>5</v>
      </c>
      <c r="C51" s="36">
        <v>7</v>
      </c>
      <c r="D51" s="36">
        <v>4</v>
      </c>
      <c r="E51" s="51">
        <v>56.989247311827953</v>
      </c>
      <c r="F51" s="51">
        <v>38.70967741935484</v>
      </c>
      <c r="G51" s="51">
        <v>14.336917562724011</v>
      </c>
      <c r="H51" s="51">
        <v>16.845878136200714</v>
      </c>
      <c r="I51" s="6">
        <f>$L$4*(100-Table1345[[#This Row],[conversion]])/100</f>
        <v>6.6846731285173572E-2</v>
      </c>
      <c r="J51" s="36">
        <f>LN($L$5/Table1345[[#This Row],['[Model']/M]])</f>
        <v>0.84372003903931969</v>
      </c>
    </row>
    <row r="56" spans="1:12" x14ac:dyDescent="0.55000000000000004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x14ac:dyDescent="0.55000000000000004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1:12" x14ac:dyDescent="0.55000000000000004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1:12" x14ac:dyDescent="0.55000000000000004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</row>
    <row r="60" spans="1:12" x14ac:dyDescent="0.55000000000000004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</row>
    <row r="61" spans="1:12" x14ac:dyDescent="0.55000000000000004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x14ac:dyDescent="0.55000000000000004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</row>
    <row r="63" spans="1:12" x14ac:dyDescent="0.55000000000000004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</row>
    <row r="64" spans="1:12" x14ac:dyDescent="0.5500000000000000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</row>
    <row r="65" spans="1:12" x14ac:dyDescent="0.55000000000000004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</row>
    <row r="66" spans="1:12" x14ac:dyDescent="0.55000000000000004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</row>
    <row r="67" spans="1:12" x14ac:dyDescent="0.55000000000000004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</row>
    <row r="68" spans="1:12" x14ac:dyDescent="0.55000000000000004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</row>
    <row r="69" spans="1:12" x14ac:dyDescent="0.55000000000000004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</row>
    <row r="70" spans="1:12" x14ac:dyDescent="0.55000000000000004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</row>
    <row r="71" spans="1:12" x14ac:dyDescent="0.55000000000000004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</row>
    <row r="72" spans="1:12" x14ac:dyDescent="0.55000000000000004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</row>
    <row r="73" spans="1:12" x14ac:dyDescent="0.55000000000000004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x14ac:dyDescent="0.5500000000000000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55000000000000004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</row>
    <row r="76" spans="1:12" x14ac:dyDescent="0.55000000000000004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workbookViewId="0">
      <selection activeCell="T12" sqref="T12"/>
    </sheetView>
  </sheetViews>
  <sheetFormatPr defaultColWidth="9.15625" defaultRowHeight="14.4" x14ac:dyDescent="0.55000000000000004"/>
  <cols>
    <col min="1" max="1" width="9.41796875" style="50" customWidth="1"/>
    <col min="2" max="2" width="13.41796875" style="1" customWidth="1"/>
    <col min="3" max="3" width="16.68359375" style="50" customWidth="1"/>
    <col min="4" max="4" width="13.15625" style="50" customWidth="1"/>
    <col min="5" max="5" width="12.83984375" style="10" customWidth="1"/>
    <col min="6" max="6" width="11.578125" style="2" customWidth="1"/>
    <col min="7" max="7" width="16" style="2" customWidth="1"/>
    <col min="8" max="8" width="9.41796875" style="24" customWidth="1"/>
    <col min="9" max="9" width="13.26171875" style="6" bestFit="1" customWidth="1"/>
    <col min="10" max="10" width="20.41796875" style="50" bestFit="1" customWidth="1"/>
    <col min="11" max="14" width="9.15625" style="50"/>
    <col min="15" max="15" width="11.26171875" style="50" bestFit="1" customWidth="1"/>
    <col min="16" max="16" width="11.26171875" style="50" customWidth="1"/>
    <col min="17" max="16384" width="9.15625" style="50"/>
  </cols>
  <sheetData>
    <row r="1" spans="1:24" ht="16.5" x14ac:dyDescent="0.55000000000000004">
      <c r="A1" s="49" t="s">
        <v>12</v>
      </c>
      <c r="B1" s="11" t="s">
        <v>0</v>
      </c>
      <c r="C1" s="49" t="s">
        <v>6</v>
      </c>
      <c r="D1" s="49" t="s">
        <v>7</v>
      </c>
      <c r="E1" s="20" t="s">
        <v>8</v>
      </c>
      <c r="F1" s="21" t="s">
        <v>9</v>
      </c>
      <c r="G1" s="21" t="s">
        <v>10</v>
      </c>
      <c r="H1" s="23" t="s">
        <v>11</v>
      </c>
      <c r="I1" s="25" t="s">
        <v>17</v>
      </c>
      <c r="J1" s="49" t="s">
        <v>19</v>
      </c>
      <c r="L1" s="13" t="s">
        <v>13</v>
      </c>
      <c r="M1" s="5"/>
      <c r="O1" s="22" t="s">
        <v>20</v>
      </c>
      <c r="P1" s="22" t="s">
        <v>21</v>
      </c>
      <c r="Q1" s="22" t="s">
        <v>23</v>
      </c>
      <c r="R1" s="22" t="s">
        <v>25</v>
      </c>
      <c r="S1" s="22" t="s">
        <v>22</v>
      </c>
      <c r="T1" s="22" t="s">
        <v>24</v>
      </c>
      <c r="U1" s="22" t="s">
        <v>26</v>
      </c>
      <c r="V1" s="22" t="s">
        <v>27</v>
      </c>
      <c r="W1" s="22"/>
      <c r="X1" s="22"/>
    </row>
    <row r="2" spans="1:24" x14ac:dyDescent="0.55000000000000004">
      <c r="A2" s="50">
        <v>172</v>
      </c>
      <c r="B2" s="1" t="s">
        <v>1</v>
      </c>
      <c r="C2" s="50">
        <v>0.5</v>
      </c>
      <c r="D2" s="50">
        <v>0</v>
      </c>
      <c r="E2" s="52">
        <v>0</v>
      </c>
      <c r="F2" s="52">
        <v>0</v>
      </c>
      <c r="G2" s="52">
        <v>0</v>
      </c>
      <c r="H2" s="52">
        <v>0</v>
      </c>
      <c r="I2" s="6">
        <f>$L$4*(100-Table13456[[#This Row],[conversion]])/100</f>
        <v>0.15541865023802856</v>
      </c>
      <c r="J2" s="50">
        <f>LN($L$5/Table13456[[#This Row],['[Model']/M]])</f>
        <v>0</v>
      </c>
      <c r="L2" s="6">
        <v>33.299999999999997</v>
      </c>
      <c r="M2" s="1" t="s">
        <v>14</v>
      </c>
      <c r="O2" s="49">
        <v>0.5</v>
      </c>
      <c r="P2" s="39">
        <v>172</v>
      </c>
      <c r="Q2">
        <v>7.6999999999999999E-2</v>
      </c>
      <c r="R2">
        <v>0.92159999999999997</v>
      </c>
      <c r="S2" s="38">
        <v>218</v>
      </c>
      <c r="T2" s="94">
        <v>3.7600000000000001E-2</v>
      </c>
      <c r="U2" s="94">
        <v>0.74260000000000004</v>
      </c>
      <c r="V2" s="50">
        <f>AVERAGE(Q2,T2)</f>
        <v>5.7300000000000004E-2</v>
      </c>
      <c r="W2" s="71"/>
      <c r="X2" s="71"/>
    </row>
    <row r="3" spans="1:24" x14ac:dyDescent="0.55000000000000004">
      <c r="A3" s="50">
        <v>172</v>
      </c>
      <c r="B3" s="1" t="s">
        <v>1</v>
      </c>
      <c r="C3" s="50">
        <v>0.5</v>
      </c>
      <c r="D3" s="50">
        <v>1</v>
      </c>
      <c r="E3" s="52">
        <v>11.111111111111111</v>
      </c>
      <c r="F3" s="52">
        <v>8.8372093023255811</v>
      </c>
      <c r="G3" s="52">
        <v>2.4806201550387597</v>
      </c>
      <c r="H3" s="52">
        <v>4.6511627906976747</v>
      </c>
      <c r="I3" s="6">
        <f>$L$4*(100-Table13456[[#This Row],[conversion]])/100</f>
        <v>0.13814991132269205</v>
      </c>
      <c r="J3" s="50">
        <f>LN($L$5/Table13456[[#This Row],['[Model']/M]])</f>
        <v>0.11778303565638346</v>
      </c>
      <c r="L3" s="6">
        <v>214.26</v>
      </c>
      <c r="M3" s="1" t="s">
        <v>15</v>
      </c>
      <c r="O3" s="49">
        <v>1</v>
      </c>
      <c r="P3" s="39">
        <v>172</v>
      </c>
      <c r="Q3">
        <v>0.16209999999999999</v>
      </c>
      <c r="R3">
        <v>0.97299999999999998</v>
      </c>
      <c r="S3" s="38">
        <v>218</v>
      </c>
      <c r="T3" s="94">
        <v>8.1500000000000003E-2</v>
      </c>
      <c r="U3" s="94">
        <v>0.96140000000000003</v>
      </c>
      <c r="V3" s="50">
        <f>AVERAGE(Q3,T3)</f>
        <v>0.12179999999999999</v>
      </c>
      <c r="W3" s="71"/>
      <c r="X3" s="71"/>
    </row>
    <row r="4" spans="1:24" x14ac:dyDescent="0.55000000000000004">
      <c r="A4" s="50">
        <v>172</v>
      </c>
      <c r="B4" s="1" t="s">
        <v>1</v>
      </c>
      <c r="C4" s="50">
        <v>0.5</v>
      </c>
      <c r="D4" s="50">
        <v>2</v>
      </c>
      <c r="E4" s="52">
        <v>20.370370370370374</v>
      </c>
      <c r="F4" s="52">
        <v>16.279069767441857</v>
      </c>
      <c r="G4" s="52">
        <v>3.1007751937984493</v>
      </c>
      <c r="H4" s="52">
        <v>4.0310077519379846</v>
      </c>
      <c r="I4" s="6">
        <f>$L$4*(100-Table13456[[#This Row],[conversion]])/100</f>
        <v>0.12375929555991162</v>
      </c>
      <c r="J4" s="50">
        <f>LN($L$5/Table13456[[#This Row],['[Model']/M]])</f>
        <v>0.22778393087071197</v>
      </c>
      <c r="L4" s="7">
        <f>L2/L3</f>
        <v>0.15541865023802856</v>
      </c>
      <c r="M4" s="8" t="s">
        <v>16</v>
      </c>
      <c r="O4" s="49">
        <v>2</v>
      </c>
      <c r="P4" s="39">
        <v>172</v>
      </c>
      <c r="Q4">
        <v>0.1</v>
      </c>
      <c r="R4">
        <v>0.97160000000000002</v>
      </c>
      <c r="S4" s="38">
        <v>218</v>
      </c>
      <c r="T4" s="94">
        <v>9.0999999999999998E-2</v>
      </c>
      <c r="U4" s="94">
        <v>0.9879</v>
      </c>
      <c r="V4" s="50">
        <f>AVERAGE(Q4,T4)</f>
        <v>9.5500000000000002E-2</v>
      </c>
      <c r="W4" s="71"/>
      <c r="X4" s="71"/>
    </row>
    <row r="5" spans="1:24" x14ac:dyDescent="0.55000000000000004">
      <c r="A5" s="50">
        <v>172</v>
      </c>
      <c r="B5" s="1" t="s">
        <v>1</v>
      </c>
      <c r="C5" s="50">
        <v>0.5</v>
      </c>
      <c r="D5" s="50">
        <v>3</v>
      </c>
      <c r="E5" s="52">
        <v>24.999999999999993</v>
      </c>
      <c r="F5" s="52">
        <v>21.395348837209305</v>
      </c>
      <c r="G5" s="52">
        <v>3.7209302325581395</v>
      </c>
      <c r="H5" s="52">
        <v>5.2713178294573648</v>
      </c>
      <c r="I5" s="6">
        <f>$L$4*(100-Table13456[[#This Row],[conversion]])/100</f>
        <v>0.11656398767852143</v>
      </c>
      <c r="J5" s="50">
        <f>LN($L$5/Table13456[[#This Row],['[Model']/M]])</f>
        <v>0.28768207245178085</v>
      </c>
      <c r="L5" s="14">
        <f>(L4/1)</f>
        <v>0.15541865023802856</v>
      </c>
      <c r="M5" s="15" t="s">
        <v>18</v>
      </c>
      <c r="O5" s="49">
        <v>5</v>
      </c>
      <c r="P5" s="39">
        <v>172</v>
      </c>
      <c r="Q5">
        <v>0.15210000000000001</v>
      </c>
      <c r="R5">
        <v>0.98799999999999999</v>
      </c>
      <c r="S5" s="38">
        <v>218</v>
      </c>
      <c r="T5" s="94">
        <v>7.8600000000000003E-2</v>
      </c>
      <c r="U5" s="94">
        <v>0.94879999999999998</v>
      </c>
      <c r="V5" s="50">
        <f>AVERAGE(Q5,T5)</f>
        <v>0.11535000000000001</v>
      </c>
      <c r="W5" s="71"/>
      <c r="X5" s="71"/>
    </row>
    <row r="6" spans="1:24" x14ac:dyDescent="0.55000000000000004">
      <c r="A6" s="50">
        <v>172</v>
      </c>
      <c r="B6" s="1" t="s">
        <v>1</v>
      </c>
      <c r="C6" s="50">
        <v>0.5</v>
      </c>
      <c r="D6" s="50">
        <v>4</v>
      </c>
      <c r="E6" s="52">
        <v>25.92592592592592</v>
      </c>
      <c r="F6" s="52">
        <v>23.255813953488371</v>
      </c>
      <c r="G6" s="52">
        <v>4.9612403100775193</v>
      </c>
      <c r="H6" s="52">
        <v>5.8914728682170541</v>
      </c>
      <c r="I6" s="6">
        <f>$L$4*(100-Table13456[[#This Row],[conversion]])/100</f>
        <v>0.11512492610224338</v>
      </c>
      <c r="J6" s="50">
        <f>LN($L$5/Table13456[[#This Row],['[Model']/M]])</f>
        <v>0.30010459245033799</v>
      </c>
      <c r="O6" s="49">
        <v>7</v>
      </c>
      <c r="P6" s="39">
        <v>172</v>
      </c>
      <c r="Q6">
        <v>0.13980000000000001</v>
      </c>
      <c r="R6">
        <v>0.98680000000000001</v>
      </c>
      <c r="S6" s="38">
        <v>218</v>
      </c>
      <c r="T6" s="94">
        <v>6.13E-2</v>
      </c>
      <c r="U6" s="94">
        <v>0.96650000000000003</v>
      </c>
      <c r="V6" s="50">
        <f>AVERAGE(Q6,T6)</f>
        <v>0.10055</v>
      </c>
      <c r="W6" s="71"/>
      <c r="X6" s="71"/>
    </row>
    <row r="7" spans="1:24" x14ac:dyDescent="0.55000000000000004">
      <c r="A7" s="50">
        <v>218</v>
      </c>
      <c r="B7" s="1" t="s">
        <v>1</v>
      </c>
      <c r="C7" s="50">
        <v>0.5</v>
      </c>
      <c r="D7" s="50">
        <v>0</v>
      </c>
      <c r="E7" s="76">
        <v>0</v>
      </c>
      <c r="F7" s="76">
        <v>0.16318553157645435</v>
      </c>
      <c r="G7" s="76">
        <v>0.13430820097863352</v>
      </c>
      <c r="H7" s="76">
        <v>0.91758066268661909</v>
      </c>
      <c r="I7" s="6">
        <f>$L$4*(100-Table13456[[#This Row],[conversion]])/100</f>
        <v>0.15541865023802856</v>
      </c>
      <c r="J7" s="50">
        <f>LN($L$5/Table13456[[#This Row],['[Model']/M]])</f>
        <v>0</v>
      </c>
    </row>
    <row r="8" spans="1:24" x14ac:dyDescent="0.55000000000000004">
      <c r="A8" s="71">
        <v>218</v>
      </c>
      <c r="B8" s="1" t="s">
        <v>1</v>
      </c>
      <c r="C8" s="50">
        <v>0.5</v>
      </c>
      <c r="D8" s="50">
        <v>1</v>
      </c>
      <c r="E8" s="76">
        <v>9.27731988536644</v>
      </c>
      <c r="F8" s="76">
        <v>7.699909043803169</v>
      </c>
      <c r="G8" s="76">
        <v>2.186961929173723</v>
      </c>
      <c r="H8" s="76">
        <v>2.7733402074797517</v>
      </c>
      <c r="I8" s="6">
        <f>$L$4*(100-Table13456[[#This Row],[conversion]])/100</f>
        <v>0.14099996489392783</v>
      </c>
      <c r="J8" s="50">
        <f>LN($L$5/Table13456[[#This Row],['[Model']/M]])</f>
        <v>9.7362803735221159E-2</v>
      </c>
    </row>
    <row r="9" spans="1:24" x14ac:dyDescent="0.55000000000000004">
      <c r="A9" s="71">
        <v>218</v>
      </c>
      <c r="B9" s="1" t="s">
        <v>1</v>
      </c>
      <c r="C9" s="50">
        <v>0.5</v>
      </c>
      <c r="D9" s="50">
        <v>2</v>
      </c>
      <c r="E9" s="76">
        <v>11.024765542085078</v>
      </c>
      <c r="F9" s="76">
        <v>10.610292578927915</v>
      </c>
      <c r="G9" s="76">
        <v>3.0648580708564994</v>
      </c>
      <c r="H9" s="76">
        <v>3.6526213807837196</v>
      </c>
      <c r="I9" s="6">
        <f>$L$4*(100-Table13456[[#This Row],[conversion]])/100</f>
        <v>0.13828410844061265</v>
      </c>
      <c r="J9" s="50">
        <f>LN($L$5/Table13456[[#This Row],['[Model']/M]])</f>
        <v>0.11681211949651613</v>
      </c>
    </row>
    <row r="10" spans="1:24" x14ac:dyDescent="0.55000000000000004">
      <c r="A10" s="71">
        <v>218</v>
      </c>
      <c r="B10" s="1" t="s">
        <v>1</v>
      </c>
      <c r="C10" s="50">
        <v>0.5</v>
      </c>
      <c r="D10" s="50">
        <v>3</v>
      </c>
      <c r="E10" s="76">
        <v>11.211389872480314</v>
      </c>
      <c r="F10" s="76">
        <v>14.345186595555944</v>
      </c>
      <c r="G10" s="76">
        <v>3.3526825165767362</v>
      </c>
      <c r="H10" s="76">
        <v>3.9977829634659114</v>
      </c>
      <c r="I10" s="6">
        <f>$L$4*(100-Table13456[[#This Row],[conversion]])/100</f>
        <v>0.13799405942529663</v>
      </c>
      <c r="J10" s="50">
        <f>LN($L$5/Table13456[[#This Row],['[Model']/M]])</f>
        <v>0.11891180854627273</v>
      </c>
    </row>
    <row r="11" spans="1:24" x14ac:dyDescent="0.55000000000000004">
      <c r="A11" s="71">
        <v>218</v>
      </c>
      <c r="B11" s="1" t="s">
        <v>1</v>
      </c>
      <c r="C11" s="50">
        <v>0.5</v>
      </c>
      <c r="D11" s="50">
        <v>4</v>
      </c>
      <c r="E11" s="76"/>
      <c r="F11" s="76"/>
      <c r="G11" s="76"/>
      <c r="H11" s="76"/>
      <c r="I11" s="6">
        <f>$L$4*(100-Table13456[[#This Row],[conversion]])/100</f>
        <v>0.15541865023802856</v>
      </c>
      <c r="J11" s="50">
        <f>LN($L$5/Table13456[[#This Row],['[Model']/M]])</f>
        <v>0</v>
      </c>
    </row>
    <row r="12" spans="1:24" x14ac:dyDescent="0.55000000000000004">
      <c r="A12" s="50">
        <v>172</v>
      </c>
      <c r="B12" s="1" t="s">
        <v>2</v>
      </c>
      <c r="C12" s="50">
        <v>1</v>
      </c>
      <c r="D12" s="50">
        <v>0</v>
      </c>
      <c r="E12" s="53">
        <v>0</v>
      </c>
      <c r="F12" s="53">
        <v>0</v>
      </c>
      <c r="G12" s="53">
        <v>0</v>
      </c>
      <c r="H12" s="53">
        <v>0</v>
      </c>
      <c r="I12" s="6">
        <f>$L$4*(100-Table13456[[#This Row],[conversion]])/100</f>
        <v>0.15541865023802856</v>
      </c>
      <c r="J12" s="50">
        <f>LN($L$5/Table13456[[#This Row],['[Model']/M]])</f>
        <v>0</v>
      </c>
    </row>
    <row r="13" spans="1:24" x14ac:dyDescent="0.55000000000000004">
      <c r="A13" s="50">
        <v>172</v>
      </c>
      <c r="B13" s="1" t="s">
        <v>2</v>
      </c>
      <c r="C13" s="50">
        <v>1</v>
      </c>
      <c r="D13" s="50">
        <v>1</v>
      </c>
      <c r="E13" s="53">
        <v>13.580246913580259</v>
      </c>
      <c r="F13" s="53">
        <v>10.493827160493828</v>
      </c>
      <c r="G13" s="53">
        <v>3.7037037037037033</v>
      </c>
      <c r="H13" s="53">
        <v>4.9382716049382713</v>
      </c>
      <c r="I13" s="6">
        <f>$L$4*(100-Table13456[[#This Row],[conversion]])/100</f>
        <v>0.1343124137859506</v>
      </c>
      <c r="J13" s="50">
        <f>LN($L$5/Table13456[[#This Row],['[Model']/M]])</f>
        <v>0.14595391262307986</v>
      </c>
    </row>
    <row r="14" spans="1:24" x14ac:dyDescent="0.55000000000000004">
      <c r="A14" s="50">
        <v>172</v>
      </c>
      <c r="B14" s="1" t="s">
        <v>2</v>
      </c>
      <c r="C14" s="50">
        <v>1</v>
      </c>
      <c r="D14" s="50">
        <v>2</v>
      </c>
      <c r="E14" s="53">
        <v>24.691358024691365</v>
      </c>
      <c r="F14" s="53">
        <v>21.604938271604933</v>
      </c>
      <c r="G14" s="53">
        <v>5.3497942386831268</v>
      </c>
      <c r="H14" s="53">
        <v>6.5843621399176948</v>
      </c>
      <c r="I14" s="6">
        <f>$L$4*(100-Table13456[[#This Row],[conversion]])/100</f>
        <v>0.1170436748706141</v>
      </c>
      <c r="J14" s="50">
        <f>LN($L$5/Table13456[[#This Row],['[Model']/M]])</f>
        <v>0.28357529049912761</v>
      </c>
    </row>
    <row r="15" spans="1:24" x14ac:dyDescent="0.55000000000000004">
      <c r="A15" s="50">
        <v>172</v>
      </c>
      <c r="B15" s="1" t="s">
        <v>2</v>
      </c>
      <c r="C15" s="50">
        <v>1</v>
      </c>
      <c r="D15" s="50">
        <v>3</v>
      </c>
      <c r="E15" s="53">
        <v>33.333333333333336</v>
      </c>
      <c r="F15" s="53">
        <v>29.629629629629626</v>
      </c>
      <c r="G15" s="53">
        <v>6.5843621399176948</v>
      </c>
      <c r="H15" s="53">
        <v>8.2304526748971174</v>
      </c>
      <c r="I15" s="6">
        <f>$L$4*(100-Table13456[[#This Row],[conversion]])/100</f>
        <v>0.10361243349201903</v>
      </c>
      <c r="J15" s="50">
        <f>LN($L$5/Table13456[[#This Row],['[Model']/M]])</f>
        <v>0.40546510810816455</v>
      </c>
    </row>
    <row r="16" spans="1:24" x14ac:dyDescent="0.55000000000000004">
      <c r="A16" s="50">
        <v>172</v>
      </c>
      <c r="B16" s="1" t="s">
        <v>2</v>
      </c>
      <c r="C16" s="50">
        <v>1</v>
      </c>
      <c r="D16" s="50">
        <v>4</v>
      </c>
      <c r="E16" s="53">
        <v>49.382716049382722</v>
      </c>
      <c r="F16" s="53">
        <v>34.567901234567906</v>
      </c>
      <c r="G16" s="53">
        <v>3.7037037037037033</v>
      </c>
      <c r="H16" s="53"/>
      <c r="I16" s="6">
        <f>$L$4*(100-Table13456[[#This Row],[conversion]])/100</f>
        <v>7.8668699503199629E-2</v>
      </c>
      <c r="J16" s="50">
        <f>LN($L$5/Table13456[[#This Row],['[Model']/M]])</f>
        <v>0.68087708796813107</v>
      </c>
    </row>
    <row r="17" spans="1:10" x14ac:dyDescent="0.55000000000000004">
      <c r="A17" s="71">
        <v>218</v>
      </c>
      <c r="B17" s="1" t="s">
        <v>2</v>
      </c>
      <c r="C17" s="50">
        <v>1</v>
      </c>
      <c r="D17" s="50">
        <v>0</v>
      </c>
      <c r="E17" s="77">
        <v>0</v>
      </c>
      <c r="F17" s="77">
        <v>0.13806336090853391</v>
      </c>
      <c r="G17" s="77">
        <v>0.12381740696638152</v>
      </c>
      <c r="H17" s="77">
        <v>0.80588457276747194</v>
      </c>
      <c r="I17" s="6">
        <f>$L$4*(100-Table13456[[#This Row],[conversion]])/100</f>
        <v>0.15541865023802856</v>
      </c>
      <c r="J17" s="50">
        <f>LN($L$5/Table13456[[#This Row],['[Model']/M]])</f>
        <v>0</v>
      </c>
    </row>
    <row r="18" spans="1:10" x14ac:dyDescent="0.55000000000000004">
      <c r="A18" s="71">
        <v>218</v>
      </c>
      <c r="B18" s="1" t="s">
        <v>2</v>
      </c>
      <c r="C18" s="50">
        <v>1</v>
      </c>
      <c r="D18" s="50">
        <v>1</v>
      </c>
      <c r="E18" s="77">
        <v>11.934813953937072</v>
      </c>
      <c r="F18" s="77">
        <v>9.1134952516812682</v>
      </c>
      <c r="G18" s="77">
        <v>2.9268336168204918</v>
      </c>
      <c r="H18" s="77">
        <v>3.3734500209085025</v>
      </c>
      <c r="I18" s="6">
        <f>$L$4*(100-Table13456[[#This Row],[conversion]])/100</f>
        <v>0.1368697234823997</v>
      </c>
      <c r="J18" s="50">
        <f>LN($L$5/Table13456[[#This Row],['[Model']/M]])</f>
        <v>0.12709289520670039</v>
      </c>
    </row>
    <row r="19" spans="1:10" x14ac:dyDescent="0.55000000000000004">
      <c r="A19" s="71">
        <v>218</v>
      </c>
      <c r="B19" s="1" t="s">
        <v>2</v>
      </c>
      <c r="C19" s="50">
        <v>1</v>
      </c>
      <c r="D19" s="50">
        <v>2</v>
      </c>
      <c r="E19" s="77">
        <v>17.420148821502369</v>
      </c>
      <c r="F19" s="77">
        <v>14.871341856061498</v>
      </c>
      <c r="G19" s="77">
        <v>4.689634577181403</v>
      </c>
      <c r="H19" s="77">
        <v>5.3553504698551206</v>
      </c>
      <c r="I19" s="6">
        <f>$L$4*(100-Table13456[[#This Row],[conversion]])/100</f>
        <v>0.12834449007019375</v>
      </c>
      <c r="J19" s="50">
        <f>LN($L$5/Table13456[[#This Row],['[Model']/M]])</f>
        <v>0.19140446768123054</v>
      </c>
    </row>
    <row r="20" spans="1:10" x14ac:dyDescent="0.55000000000000004">
      <c r="A20" s="71">
        <v>218</v>
      </c>
      <c r="B20" s="1" t="s">
        <v>2</v>
      </c>
      <c r="C20" s="50">
        <v>1</v>
      </c>
      <c r="D20" s="50">
        <v>3</v>
      </c>
      <c r="E20" s="77">
        <v>22.128705285036851</v>
      </c>
      <c r="F20" s="77">
        <v>20.596971526744515</v>
      </c>
      <c r="G20" s="77">
        <v>5.9784738315690795</v>
      </c>
      <c r="H20" s="77">
        <v>6.4235269931188901</v>
      </c>
      <c r="I20" s="6">
        <f>$L$4*(100-Table13456[[#This Row],[conversion]])/100</f>
        <v>0.12102651516887299</v>
      </c>
      <c r="J20" s="50">
        <f>LN($L$5/Table13456[[#This Row],['[Model']/M]])</f>
        <v>0.25011278991659885</v>
      </c>
    </row>
    <row r="21" spans="1:10" x14ac:dyDescent="0.55000000000000004">
      <c r="A21" s="71">
        <v>218</v>
      </c>
      <c r="B21" s="1" t="s">
        <v>2</v>
      </c>
      <c r="C21" s="50">
        <v>1</v>
      </c>
      <c r="D21" s="50">
        <v>4</v>
      </c>
      <c r="E21" s="51"/>
      <c r="F21" s="51"/>
      <c r="G21" s="51"/>
      <c r="H21" s="51"/>
      <c r="I21" s="6">
        <f>$L$4*(100-Table13456[[#This Row],[conversion]])/100</f>
        <v>0.15541865023802856</v>
      </c>
      <c r="J21" s="50">
        <f>LN($L$5/Table13456[[#This Row],['[Model']/M]])</f>
        <v>0</v>
      </c>
    </row>
    <row r="22" spans="1:10" x14ac:dyDescent="0.55000000000000004">
      <c r="A22" s="50">
        <v>172</v>
      </c>
      <c r="B22" s="1" t="s">
        <v>3</v>
      </c>
      <c r="C22" s="50">
        <v>2</v>
      </c>
      <c r="D22" s="50">
        <v>0</v>
      </c>
      <c r="E22" s="54">
        <v>0</v>
      </c>
      <c r="F22" s="54">
        <v>0</v>
      </c>
      <c r="G22" s="54">
        <v>0</v>
      </c>
      <c r="H22" s="54">
        <v>0</v>
      </c>
      <c r="I22" s="6">
        <f>$L$4*(100-Table13456[[#This Row],[conversion]])/100</f>
        <v>0.15541865023802856</v>
      </c>
      <c r="J22" s="50">
        <f>LN($L$5/Table13456[[#This Row],['[Model']/M]])</f>
        <v>0</v>
      </c>
    </row>
    <row r="23" spans="1:10" x14ac:dyDescent="0.55000000000000004">
      <c r="A23" s="50">
        <v>172</v>
      </c>
      <c r="B23" s="1" t="s">
        <v>3</v>
      </c>
      <c r="C23" s="50">
        <v>2</v>
      </c>
      <c r="D23" s="50">
        <v>1</v>
      </c>
      <c r="E23" s="54">
        <v>12.380952380952378</v>
      </c>
      <c r="F23" s="54">
        <v>8.5714285714285712</v>
      </c>
      <c r="G23" s="54">
        <v>3.1746031746031744</v>
      </c>
      <c r="H23" s="54">
        <v>5.3968253968253981</v>
      </c>
      <c r="I23" s="6">
        <f>$L$4*(100-Table13456[[#This Row],[conversion]])/100</f>
        <v>0.13617634116093932</v>
      </c>
      <c r="J23" s="50">
        <f>LN($L$5/Table13456[[#This Row],['[Model']/M]])</f>
        <v>0.13217177310848302</v>
      </c>
    </row>
    <row r="24" spans="1:10" x14ac:dyDescent="0.55000000000000004">
      <c r="A24" s="50">
        <v>172</v>
      </c>
      <c r="B24" s="1" t="s">
        <v>3</v>
      </c>
      <c r="C24" s="50">
        <v>2</v>
      </c>
      <c r="D24" s="50">
        <v>2</v>
      </c>
      <c r="E24" s="54">
        <v>21.904761904761916</v>
      </c>
      <c r="F24" s="54">
        <v>16.666666666666664</v>
      </c>
      <c r="G24" s="54">
        <v>4.4444444444444446</v>
      </c>
      <c r="H24" s="54">
        <v>5.7142857142857144</v>
      </c>
      <c r="I24" s="6">
        <f>$L$4*(100-Table13456[[#This Row],[conversion]])/100</f>
        <v>0.12137456494779371</v>
      </c>
      <c r="J24" s="50">
        <f>LN($L$5/Table13456[[#This Row],['[Model']/M]])</f>
        <v>0.24724110289327045</v>
      </c>
    </row>
    <row r="25" spans="1:10" x14ac:dyDescent="0.55000000000000004">
      <c r="A25" s="50">
        <v>172</v>
      </c>
      <c r="B25" s="1" t="s">
        <v>3</v>
      </c>
      <c r="C25" s="50">
        <v>2</v>
      </c>
      <c r="D25" s="50">
        <v>3</v>
      </c>
      <c r="E25" s="54">
        <v>29.523809523809529</v>
      </c>
      <c r="F25" s="54">
        <v>23.333333333333332</v>
      </c>
      <c r="G25" s="54">
        <v>6.0317460317460316</v>
      </c>
      <c r="H25" s="54">
        <v>7.3015873015873023</v>
      </c>
      <c r="I25" s="6">
        <f>$L$4*(100-Table13456[[#This Row],[conversion]])/100</f>
        <v>0.10953314397727726</v>
      </c>
      <c r="J25" s="50">
        <f>LN($L$5/Table13456[[#This Row],['[Model']/M]])</f>
        <v>0.34989525695335372</v>
      </c>
    </row>
    <row r="26" spans="1:10" x14ac:dyDescent="0.55000000000000004">
      <c r="A26" s="50">
        <v>172</v>
      </c>
      <c r="B26" s="1" t="s">
        <v>3</v>
      </c>
      <c r="C26" s="50">
        <v>2</v>
      </c>
      <c r="D26" s="50">
        <v>4</v>
      </c>
      <c r="E26" s="54">
        <v>32.380952380952394</v>
      </c>
      <c r="F26" s="54">
        <v>27.142857142857142</v>
      </c>
      <c r="G26" s="54">
        <v>7.9365079365079358</v>
      </c>
      <c r="H26" s="54">
        <v>10.793650793650796</v>
      </c>
      <c r="I26" s="6">
        <f>$L$4*(100-Table13456[[#This Row],[conversion]])/100</f>
        <v>0.10509261111333357</v>
      </c>
      <c r="J26" s="50">
        <f>LN($L$5/Table13456[[#This Row],['[Model']/M]])</f>
        <v>0.39128047311620828</v>
      </c>
    </row>
    <row r="27" spans="1:10" x14ac:dyDescent="0.55000000000000004">
      <c r="A27" s="71">
        <v>218</v>
      </c>
      <c r="B27" s="1" t="s">
        <v>3</v>
      </c>
      <c r="C27" s="50">
        <v>2</v>
      </c>
      <c r="D27" s="50">
        <v>0</v>
      </c>
      <c r="E27" s="78">
        <v>0</v>
      </c>
      <c r="F27" s="78">
        <v>0.22679303377065391</v>
      </c>
      <c r="G27" s="78">
        <v>0.12051549450714523</v>
      </c>
      <c r="H27" s="78">
        <v>1.0358119134289132</v>
      </c>
      <c r="I27" s="6">
        <f>$L$4*(100-Table13456[[#This Row],[conversion]])/100</f>
        <v>0.15541865023802856</v>
      </c>
      <c r="J27" s="50">
        <f>LN($L$5/Table13456[[#This Row],['[Model']/M]])</f>
        <v>0</v>
      </c>
    </row>
    <row r="28" spans="1:10" x14ac:dyDescent="0.55000000000000004">
      <c r="A28" s="71">
        <v>218</v>
      </c>
      <c r="B28" s="1" t="s">
        <v>3</v>
      </c>
      <c r="C28" s="50">
        <v>2</v>
      </c>
      <c r="D28" s="50">
        <v>1</v>
      </c>
      <c r="E28" s="78">
        <v>10.908614557504997</v>
      </c>
      <c r="F28" s="78">
        <v>6.1592931657120733</v>
      </c>
      <c r="G28" s="78">
        <v>2.527550092602354</v>
      </c>
      <c r="H28" s="78">
        <v>3.3273486041934515</v>
      </c>
      <c r="I28" s="6">
        <f>$L$4*(100-Table13456[[#This Row],[conversion]])/100</f>
        <v>0.13846462873308521</v>
      </c>
      <c r="J28" s="50">
        <f>LN($L$5/Table13456[[#This Row],['[Model']/M]])</f>
        <v>0.11550754033262303</v>
      </c>
    </row>
    <row r="29" spans="1:10" x14ac:dyDescent="0.55000000000000004">
      <c r="A29" s="71">
        <v>218</v>
      </c>
      <c r="B29" s="1" t="s">
        <v>3</v>
      </c>
      <c r="C29" s="50">
        <v>2</v>
      </c>
      <c r="D29" s="50">
        <v>2</v>
      </c>
      <c r="E29" s="78">
        <v>16.223493881298584</v>
      </c>
      <c r="F29" s="78">
        <v>10.243150363681455</v>
      </c>
      <c r="G29" s="78">
        <v>3.8270289070690833</v>
      </c>
      <c r="H29" s="78">
        <v>4.2880325288749903</v>
      </c>
      <c r="I29" s="6">
        <f>$L$4*(100-Table13456[[#This Row],[conversion]])/100</f>
        <v>0.13020431502626514</v>
      </c>
      <c r="J29" s="50">
        <f>LN($L$5/Table13456[[#This Row],['[Model']/M]])</f>
        <v>0.17701757438604851</v>
      </c>
    </row>
    <row r="30" spans="1:10" x14ac:dyDescent="0.55000000000000004">
      <c r="A30" s="71">
        <v>218</v>
      </c>
      <c r="B30" s="1" t="s">
        <v>3</v>
      </c>
      <c r="C30" s="50">
        <v>2</v>
      </c>
      <c r="D30" s="50">
        <v>3</v>
      </c>
      <c r="E30" s="78">
        <v>24.622742654539014</v>
      </c>
      <c r="F30" s="78">
        <v>17.960202547367867</v>
      </c>
      <c r="G30" s="78">
        <v>6.121834248894106</v>
      </c>
      <c r="H30" s="78">
        <v>6.5692673346711459</v>
      </c>
      <c r="I30" s="6">
        <f>$L$4*(100-Table13456[[#This Row],[conversion]])/100</f>
        <v>0.11715031595276069</v>
      </c>
      <c r="J30" s="50">
        <f>LN($L$5/Table13456[[#This Row],['[Model']/M]])</f>
        <v>0.28266458319069282</v>
      </c>
    </row>
    <row r="31" spans="1:10" x14ac:dyDescent="0.55000000000000004">
      <c r="A31" s="71">
        <v>218</v>
      </c>
      <c r="B31" s="1" t="s">
        <v>3</v>
      </c>
      <c r="C31" s="50">
        <v>2</v>
      </c>
      <c r="D31" s="50">
        <v>4</v>
      </c>
      <c r="E31" s="51"/>
      <c r="F31" s="51"/>
      <c r="G31" s="51"/>
      <c r="H31" s="51"/>
      <c r="I31" s="6">
        <f>$L$4*(100-Table13456[[#This Row],[conversion]])/100</f>
        <v>0.15541865023802856</v>
      </c>
      <c r="J31" s="50">
        <f>LN($L$5/Table13456[[#This Row],['[Model']/M]])</f>
        <v>0</v>
      </c>
    </row>
    <row r="32" spans="1:10" x14ac:dyDescent="0.55000000000000004">
      <c r="A32" s="50">
        <v>172</v>
      </c>
      <c r="B32" s="1" t="s">
        <v>4</v>
      </c>
      <c r="C32" s="50">
        <v>5</v>
      </c>
      <c r="D32" s="50">
        <v>0</v>
      </c>
      <c r="E32" s="55">
        <v>0</v>
      </c>
      <c r="F32" s="55">
        <v>0</v>
      </c>
      <c r="G32" s="55">
        <v>0</v>
      </c>
      <c r="H32" s="55">
        <v>0</v>
      </c>
      <c r="I32" s="6">
        <f>$L$4*(100-Table13456[[#This Row],[conversion]])/100</f>
        <v>0.15541865023802856</v>
      </c>
      <c r="J32" s="50">
        <f>LN($L$5/Table13456[[#This Row],['[Model']/M]])</f>
        <v>0</v>
      </c>
    </row>
    <row r="33" spans="1:10" x14ac:dyDescent="0.55000000000000004">
      <c r="A33" s="50">
        <v>172</v>
      </c>
      <c r="B33" s="1" t="s">
        <v>4</v>
      </c>
      <c r="C33" s="50">
        <v>5</v>
      </c>
      <c r="D33" s="50">
        <v>1</v>
      </c>
      <c r="E33" s="55">
        <v>16.483516483516489</v>
      </c>
      <c r="F33" s="55">
        <v>11.538461538461538</v>
      </c>
      <c r="G33" s="55">
        <v>4.3956043956043951</v>
      </c>
      <c r="H33" s="55">
        <v>6.9597069597069599</v>
      </c>
      <c r="I33" s="6">
        <f>$L$4*(100-Table13456[[#This Row],[conversion]])/100</f>
        <v>0.12980019140758428</v>
      </c>
      <c r="J33" s="50">
        <f>LN($L$5/Table13456[[#This Row],['[Model']/M]])</f>
        <v>0.18012616623051902</v>
      </c>
    </row>
    <row r="34" spans="1:10" x14ac:dyDescent="0.55000000000000004">
      <c r="A34" s="50">
        <v>172</v>
      </c>
      <c r="B34" s="1" t="s">
        <v>4</v>
      </c>
      <c r="C34" s="50">
        <v>5</v>
      </c>
      <c r="D34" s="50">
        <v>2</v>
      </c>
      <c r="E34" s="55">
        <v>29.670329670329672</v>
      </c>
      <c r="F34" s="55">
        <v>21.428571428571427</v>
      </c>
      <c r="G34" s="55">
        <v>6.2271062271062281</v>
      </c>
      <c r="H34" s="55">
        <v>7.6923076923076916</v>
      </c>
      <c r="I34" s="6">
        <f>$L$4*(100-Table13456[[#This Row],[conversion]])/100</f>
        <v>0.10930542434322887</v>
      </c>
      <c r="J34" s="50">
        <f>LN($L$5/Table13456[[#This Row],['[Model']/M]])</f>
        <v>0.3519764231571782</v>
      </c>
    </row>
    <row r="35" spans="1:10" x14ac:dyDescent="0.55000000000000004">
      <c r="A35" s="50">
        <v>172</v>
      </c>
      <c r="B35" s="1" t="s">
        <v>4</v>
      </c>
      <c r="C35" s="50">
        <v>5</v>
      </c>
      <c r="D35" s="50">
        <v>3</v>
      </c>
      <c r="E35" s="55">
        <v>39.560439560439562</v>
      </c>
      <c r="F35" s="55">
        <v>29.670329670329672</v>
      </c>
      <c r="G35" s="55">
        <v>7.6923076923076916</v>
      </c>
      <c r="H35" s="55">
        <v>10.256410256410255</v>
      </c>
      <c r="I35" s="6">
        <f>$L$4*(100-Table13456[[#This Row],[conversion]])/100</f>
        <v>9.3934349044962312E-2</v>
      </c>
      <c r="J35" s="50">
        <f>LN($L$5/Table13456[[#This Row],['[Model']/M]])</f>
        <v>0.50352632128437913</v>
      </c>
    </row>
    <row r="36" spans="1:10" x14ac:dyDescent="0.55000000000000004">
      <c r="A36" s="50">
        <v>172</v>
      </c>
      <c r="B36" s="1" t="s">
        <v>4</v>
      </c>
      <c r="C36" s="50">
        <v>5</v>
      </c>
      <c r="D36" s="50">
        <v>4</v>
      </c>
      <c r="E36" s="55">
        <v>45.054945054945058</v>
      </c>
      <c r="F36" s="55">
        <v>34.065934065934059</v>
      </c>
      <c r="G36" s="55">
        <v>8.7912087912087902</v>
      </c>
      <c r="H36" s="55">
        <v>12.820512820512819</v>
      </c>
      <c r="I36" s="6">
        <f>$L$4*(100-Table13456[[#This Row],[conversion]])/100</f>
        <v>8.5394862768147561E-2</v>
      </c>
      <c r="J36" s="50">
        <f>LN($L$5/Table13456[[#This Row],['[Model']/M]])</f>
        <v>0.59883650108870401</v>
      </c>
    </row>
    <row r="37" spans="1:10" x14ac:dyDescent="0.55000000000000004">
      <c r="A37" s="71">
        <v>218</v>
      </c>
      <c r="B37" s="1" t="s">
        <v>4</v>
      </c>
      <c r="C37" s="50">
        <v>5</v>
      </c>
      <c r="D37" s="50">
        <v>0</v>
      </c>
      <c r="E37" s="79">
        <v>0</v>
      </c>
      <c r="F37" s="79">
        <v>0.18041370098404347</v>
      </c>
      <c r="G37" s="79">
        <v>0.11560792932619214</v>
      </c>
      <c r="H37" s="79">
        <v>0.73680107507676451</v>
      </c>
      <c r="I37" s="6">
        <f>$L$4*(100-Table13456[[#This Row],[conversion]])/100</f>
        <v>0.15541865023802856</v>
      </c>
      <c r="J37" s="50">
        <f>LN($L$5/Table13456[[#This Row],['[Model']/M]])</f>
        <v>0</v>
      </c>
    </row>
    <row r="38" spans="1:10" x14ac:dyDescent="0.55000000000000004">
      <c r="A38" s="71">
        <v>218</v>
      </c>
      <c r="B38" s="1" t="s">
        <v>4</v>
      </c>
      <c r="C38" s="50">
        <v>5</v>
      </c>
      <c r="D38" s="50">
        <v>1</v>
      </c>
      <c r="E38" s="79">
        <v>12.406334748358299</v>
      </c>
      <c r="F38" s="79">
        <v>7.9931952583653221</v>
      </c>
      <c r="G38" s="79">
        <v>2.8052892369105344</v>
      </c>
      <c r="H38" s="79">
        <v>3.705117190053036</v>
      </c>
      <c r="I38" s="6">
        <f>$L$4*(100-Table13456[[#This Row],[conversion]])/100</f>
        <v>0.13613689222811856</v>
      </c>
      <c r="J38" s="50">
        <f>LN($L$5/Table13456[[#This Row],['[Model']/M]])</f>
        <v>0.13246150513953966</v>
      </c>
    </row>
    <row r="39" spans="1:10" x14ac:dyDescent="0.55000000000000004">
      <c r="A39" s="71">
        <v>218</v>
      </c>
      <c r="B39" s="1" t="s">
        <v>4</v>
      </c>
      <c r="C39" s="50">
        <v>5</v>
      </c>
      <c r="D39" s="50">
        <v>2</v>
      </c>
      <c r="E39" s="79">
        <v>16.660590870614776</v>
      </c>
      <c r="F39" s="79">
        <v>11.357218373821148</v>
      </c>
      <c r="G39" s="79">
        <v>3.7840213928704021</v>
      </c>
      <c r="H39" s="79">
        <v>4.8114650981525298</v>
      </c>
      <c r="I39" s="6">
        <f>$L$4*(100-Table13456[[#This Row],[conversion]])/100</f>
        <v>0.12952498478523886</v>
      </c>
      <c r="J39" s="50">
        <f>LN($L$5/Table13456[[#This Row],['[Model']/M]])</f>
        <v>0.18224864989910433</v>
      </c>
    </row>
    <row r="40" spans="1:10" x14ac:dyDescent="0.55000000000000004">
      <c r="A40" s="71">
        <v>218</v>
      </c>
      <c r="B40" s="1" t="s">
        <v>4</v>
      </c>
      <c r="C40" s="50">
        <v>5</v>
      </c>
      <c r="D40" s="50">
        <v>3</v>
      </c>
      <c r="E40" s="79">
        <v>21.750205665056875</v>
      </c>
      <c r="F40" s="79">
        <v>15.034418632711716</v>
      </c>
      <c r="G40" s="79">
        <v>4.9398636432073113</v>
      </c>
      <c r="H40" s="79">
        <v>5.7131029567168872</v>
      </c>
      <c r="I40" s="6">
        <f>$L$4*(100-Table13456[[#This Row],[conversion]])/100</f>
        <v>0.12161477416940195</v>
      </c>
      <c r="J40" s="50">
        <f>LN($L$5/Table13456[[#This Row],['[Model']/M]])</f>
        <v>0.24526398487871881</v>
      </c>
    </row>
    <row r="41" spans="1:10" x14ac:dyDescent="0.55000000000000004">
      <c r="A41" s="71">
        <v>218</v>
      </c>
      <c r="B41" s="1" t="s">
        <v>4</v>
      </c>
      <c r="C41" s="50">
        <v>5</v>
      </c>
      <c r="D41" s="50">
        <v>4</v>
      </c>
      <c r="E41" s="51"/>
      <c r="F41" s="51"/>
      <c r="G41" s="51"/>
      <c r="H41" s="51"/>
      <c r="I41" s="6">
        <f>$L$4*(100-Table13456[[#This Row],[conversion]])/100</f>
        <v>0.15541865023802856</v>
      </c>
      <c r="J41" s="50">
        <f>LN($L$5/Table13456[[#This Row],['[Model']/M]])</f>
        <v>0</v>
      </c>
    </row>
    <row r="42" spans="1:10" x14ac:dyDescent="0.55000000000000004">
      <c r="A42" s="50">
        <v>172</v>
      </c>
      <c r="B42" s="1" t="s">
        <v>5</v>
      </c>
      <c r="C42" s="50">
        <v>7</v>
      </c>
      <c r="D42" s="50">
        <v>0</v>
      </c>
      <c r="E42" s="57">
        <v>0</v>
      </c>
      <c r="F42" s="57">
        <v>0</v>
      </c>
      <c r="G42" s="57">
        <v>0</v>
      </c>
      <c r="H42" s="57">
        <v>0</v>
      </c>
      <c r="I42" s="6">
        <f>$L$4*(100-Table13456[[#This Row],[conversion]])/100</f>
        <v>0.15541865023802856</v>
      </c>
      <c r="J42" s="50">
        <f>LN($L$5/Table13456[[#This Row],['[Model']/M]])</f>
        <v>0</v>
      </c>
    </row>
    <row r="43" spans="1:10" x14ac:dyDescent="0.55000000000000004">
      <c r="A43" s="50">
        <v>172</v>
      </c>
      <c r="B43" s="1" t="s">
        <v>5</v>
      </c>
      <c r="C43" s="50">
        <v>7</v>
      </c>
      <c r="D43" s="50">
        <v>1</v>
      </c>
      <c r="E43" s="57">
        <v>14.953271028037376</v>
      </c>
      <c r="F43" s="57">
        <v>9.3457943925233664</v>
      </c>
      <c r="G43" s="57">
        <v>4.0498442367601246</v>
      </c>
      <c r="H43" s="57">
        <v>6.8535825545171329</v>
      </c>
      <c r="I43" s="6">
        <f>$L$4*(100-Table13456[[#This Row],[conversion]])/100</f>
        <v>0.13217847823981868</v>
      </c>
      <c r="J43" s="50">
        <f>LN($L$5/Table13456[[#This Row],['[Model']/M]])</f>
        <v>0.16196932794505617</v>
      </c>
    </row>
    <row r="44" spans="1:10" x14ac:dyDescent="0.55000000000000004">
      <c r="A44" s="50">
        <v>172</v>
      </c>
      <c r="B44" s="1" t="s">
        <v>5</v>
      </c>
      <c r="C44" s="50">
        <v>7</v>
      </c>
      <c r="D44" s="50">
        <v>2</v>
      </c>
      <c r="E44" s="57">
        <v>27.10280373831776</v>
      </c>
      <c r="F44" s="57">
        <v>19.158878504672895</v>
      </c>
      <c r="G44" s="57">
        <v>6.2305295950155752</v>
      </c>
      <c r="H44" s="57">
        <v>7.7881619937694699</v>
      </c>
      <c r="I44" s="6">
        <f>$L$4*(100-Table13456[[#This Row],[conversion]])/100</f>
        <v>0.11329583849127316</v>
      </c>
      <c r="J44" s="50">
        <f>LN($L$5/Table13456[[#This Row],['[Model']/M]])</f>
        <v>0.31612000777231447</v>
      </c>
    </row>
    <row r="45" spans="1:10" x14ac:dyDescent="0.55000000000000004">
      <c r="A45" s="50">
        <v>172</v>
      </c>
      <c r="B45" s="1" t="s">
        <v>5</v>
      </c>
      <c r="C45" s="50">
        <v>7</v>
      </c>
      <c r="D45" s="50">
        <v>3</v>
      </c>
      <c r="E45" s="57">
        <v>37.383177570093451</v>
      </c>
      <c r="F45" s="57">
        <v>26.168224299065422</v>
      </c>
      <c r="G45" s="57">
        <v>7.4766355140186924</v>
      </c>
      <c r="H45" s="57">
        <v>9.9688473520249214</v>
      </c>
      <c r="I45" s="6">
        <f>$L$4*(100-Table13456[[#This Row],[conversion]])/100</f>
        <v>9.7318220242503875E-2</v>
      </c>
      <c r="J45" s="50">
        <f>LN($L$5/Table13456[[#This Row],['[Model']/M]])</f>
        <v>0.46813621507094005</v>
      </c>
    </row>
    <row r="46" spans="1:10" x14ac:dyDescent="0.55000000000000004">
      <c r="A46" s="50">
        <v>172</v>
      </c>
      <c r="B46" s="1" t="s">
        <v>5</v>
      </c>
      <c r="C46" s="50">
        <v>7</v>
      </c>
      <c r="D46" s="50">
        <v>4</v>
      </c>
      <c r="E46" s="57">
        <v>42.056074766355145</v>
      </c>
      <c r="F46" s="57">
        <v>29.90654205607477</v>
      </c>
      <c r="G46" s="57">
        <v>9.3457943925233646</v>
      </c>
      <c r="H46" s="57">
        <v>12.46105919003115</v>
      </c>
      <c r="I46" s="6">
        <f>$L$4*(100-Table13456[[#This Row],[conversion]])/100</f>
        <v>9.0055666493063277E-2</v>
      </c>
      <c r="J46" s="50">
        <f>LN($L$5/Table13456[[#This Row],['[Model']/M]])</f>
        <v>0.54569444941681466</v>
      </c>
    </row>
    <row r="47" spans="1:10" x14ac:dyDescent="0.55000000000000004">
      <c r="A47" s="71">
        <v>218</v>
      </c>
      <c r="B47" s="1" t="s">
        <v>5</v>
      </c>
      <c r="C47" s="50">
        <v>7</v>
      </c>
      <c r="D47" s="50">
        <v>0</v>
      </c>
      <c r="E47" s="80">
        <v>0</v>
      </c>
      <c r="F47" s="80">
        <v>0.20493466094641191</v>
      </c>
      <c r="G47" s="80">
        <v>0.1390264744877355</v>
      </c>
      <c r="H47" s="80">
        <v>0.78908199833510739</v>
      </c>
      <c r="I47" s="6">
        <f>$L$4*(100-Table13456[[#This Row],[conversion]])/100</f>
        <v>0.15541865023802856</v>
      </c>
      <c r="J47" s="50">
        <f>LN($L$5/Table13456[[#This Row],['[Model']/M]])</f>
        <v>0</v>
      </c>
    </row>
    <row r="48" spans="1:10" x14ac:dyDescent="0.55000000000000004">
      <c r="A48" s="71">
        <v>218</v>
      </c>
      <c r="B48" s="1" t="s">
        <v>5</v>
      </c>
      <c r="C48" s="50">
        <v>7</v>
      </c>
      <c r="D48" s="50">
        <v>1</v>
      </c>
      <c r="E48" s="80">
        <v>8.9662603504393026</v>
      </c>
      <c r="F48" s="80">
        <v>6.1062867309285753</v>
      </c>
      <c r="G48" s="80">
        <v>1.9014188906364773</v>
      </c>
      <c r="H48" s="80">
        <v>2.7000380957559376</v>
      </c>
      <c r="I48" s="6">
        <f>$L$4*(100-Table13456[[#This Row],[conversion]])/100</f>
        <v>0.14148340942454829</v>
      </c>
      <c r="J48" s="50">
        <f>LN($L$5/Table13456[[#This Row],['[Model']/M]])</f>
        <v>9.3939982807952002E-2</v>
      </c>
    </row>
    <row r="49" spans="1:12" x14ac:dyDescent="0.55000000000000004">
      <c r="A49" s="71">
        <v>218</v>
      </c>
      <c r="B49" s="1" t="s">
        <v>5</v>
      </c>
      <c r="C49" s="50">
        <v>7</v>
      </c>
      <c r="D49" s="50">
        <v>2</v>
      </c>
      <c r="E49" s="80">
        <v>13.148645736482569</v>
      </c>
      <c r="F49" s="80">
        <v>9.0073120384118468</v>
      </c>
      <c r="G49" s="80">
        <v>2.6749902733647106</v>
      </c>
      <c r="H49" s="80">
        <v>3.290564680553723</v>
      </c>
      <c r="I49" s="6">
        <f>$L$4*(100-Table13456[[#This Row],[conversion]])/100</f>
        <v>0.13498320250980728</v>
      </c>
      <c r="J49" s="50">
        <f>LN($L$5/Table13456[[#This Row],['[Model']/M]])</f>
        <v>0.14097210029051174</v>
      </c>
    </row>
    <row r="50" spans="1:12" x14ac:dyDescent="0.55000000000000004">
      <c r="A50" s="71">
        <v>218</v>
      </c>
      <c r="B50" s="1" t="s">
        <v>5</v>
      </c>
      <c r="C50" s="50">
        <v>7</v>
      </c>
      <c r="D50" s="50">
        <v>3</v>
      </c>
      <c r="E50" s="80">
        <v>17.183618729507867</v>
      </c>
      <c r="F50" s="80">
        <v>12.951511538457062</v>
      </c>
      <c r="G50" s="80">
        <v>3.5928087311239398</v>
      </c>
      <c r="H50" s="80">
        <v>4.2947603067581346</v>
      </c>
      <c r="I50" s="6">
        <f>$L$4*(100-Table13456[[#This Row],[conversion]])/100</f>
        <v>0.12871210194657837</v>
      </c>
      <c r="J50" s="50">
        <f>LN($L$5/Table13456[[#This Row],['[Model']/M]])</f>
        <v>0.18854430273384801</v>
      </c>
    </row>
    <row r="51" spans="1:12" x14ac:dyDescent="0.55000000000000004">
      <c r="A51" s="71">
        <v>218</v>
      </c>
      <c r="B51" s="1" t="s">
        <v>5</v>
      </c>
      <c r="C51" s="50">
        <v>7</v>
      </c>
      <c r="D51" s="50">
        <v>4</v>
      </c>
      <c r="E51" s="51"/>
      <c r="F51" s="51"/>
      <c r="G51" s="51"/>
      <c r="H51" s="51"/>
      <c r="I51" s="6">
        <f>$L$4*(100-Table13456[[#This Row],[conversion]])/100</f>
        <v>0.15541865023802856</v>
      </c>
      <c r="J51" s="50">
        <f>LN($L$5/Table13456[[#This Row],['[Model']/M]])</f>
        <v>0</v>
      </c>
    </row>
    <row r="56" spans="1:12" x14ac:dyDescent="0.55000000000000004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x14ac:dyDescent="0.55000000000000004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1:12" x14ac:dyDescent="0.55000000000000004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1:12" x14ac:dyDescent="0.55000000000000004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</row>
    <row r="60" spans="1:12" x14ac:dyDescent="0.55000000000000004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</row>
    <row r="61" spans="1:12" x14ac:dyDescent="0.55000000000000004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x14ac:dyDescent="0.55000000000000004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</row>
    <row r="63" spans="1:12" x14ac:dyDescent="0.55000000000000004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</row>
    <row r="64" spans="1:12" x14ac:dyDescent="0.5500000000000000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</row>
    <row r="65" spans="1:12" x14ac:dyDescent="0.55000000000000004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</row>
    <row r="66" spans="1:12" x14ac:dyDescent="0.55000000000000004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</row>
    <row r="67" spans="1:12" x14ac:dyDescent="0.55000000000000004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</row>
    <row r="68" spans="1:12" x14ac:dyDescent="0.55000000000000004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</row>
    <row r="69" spans="1:12" x14ac:dyDescent="0.55000000000000004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</row>
    <row r="70" spans="1:12" x14ac:dyDescent="0.55000000000000004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</row>
    <row r="71" spans="1:12" x14ac:dyDescent="0.55000000000000004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</row>
    <row r="72" spans="1:12" x14ac:dyDescent="0.55000000000000004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</row>
    <row r="73" spans="1:12" x14ac:dyDescent="0.55000000000000004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x14ac:dyDescent="0.5500000000000000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topLeftCell="D1" workbookViewId="0">
      <selection activeCell="L22" sqref="L22"/>
    </sheetView>
  </sheetViews>
  <sheetFormatPr defaultColWidth="9.15625" defaultRowHeight="14.4" x14ac:dyDescent="0.55000000000000004"/>
  <cols>
    <col min="1" max="1" width="9.41796875" style="58" customWidth="1"/>
    <col min="2" max="2" width="13.41796875" style="1" customWidth="1"/>
    <col min="3" max="3" width="16.68359375" style="58" customWidth="1"/>
    <col min="4" max="4" width="13.15625" style="58" customWidth="1"/>
    <col min="5" max="5" width="12.83984375" style="10" customWidth="1"/>
    <col min="6" max="6" width="11.578125" style="2" customWidth="1"/>
    <col min="7" max="7" width="16" style="2" customWidth="1"/>
    <col min="8" max="8" width="9.41796875" style="24" customWidth="1"/>
    <col min="9" max="9" width="13.26171875" style="6" bestFit="1" customWidth="1"/>
    <col min="10" max="10" width="20.41796875" style="58" bestFit="1" customWidth="1"/>
    <col min="11" max="14" width="9.15625" style="58"/>
    <col min="15" max="15" width="11.26171875" style="58" bestFit="1" customWidth="1"/>
    <col min="16" max="16" width="11.26171875" style="58" customWidth="1"/>
    <col min="17" max="19" width="9.15625" style="58"/>
    <col min="20" max="20" width="9.68359375" style="58" customWidth="1"/>
    <col min="21" max="16384" width="9.15625" style="58"/>
  </cols>
  <sheetData>
    <row r="1" spans="1:24" ht="16.5" x14ac:dyDescent="0.55000000000000004">
      <c r="A1" s="56" t="s">
        <v>12</v>
      </c>
      <c r="B1" s="11" t="s">
        <v>0</v>
      </c>
      <c r="C1" s="56" t="s">
        <v>6</v>
      </c>
      <c r="D1" s="56" t="s">
        <v>7</v>
      </c>
      <c r="E1" s="20" t="s">
        <v>8</v>
      </c>
      <c r="F1" s="21" t="s">
        <v>9</v>
      </c>
      <c r="G1" s="21" t="s">
        <v>10</v>
      </c>
      <c r="H1" s="23" t="s">
        <v>11</v>
      </c>
      <c r="I1" s="25" t="s">
        <v>17</v>
      </c>
      <c r="J1" s="56" t="s">
        <v>19</v>
      </c>
      <c r="L1" s="13" t="s">
        <v>13</v>
      </c>
      <c r="M1" s="5"/>
      <c r="O1" s="22" t="s">
        <v>20</v>
      </c>
      <c r="P1" s="22" t="s">
        <v>21</v>
      </c>
      <c r="Q1" s="22" t="s">
        <v>23</v>
      </c>
      <c r="R1" s="22" t="s">
        <v>25</v>
      </c>
      <c r="S1" s="22" t="s">
        <v>22</v>
      </c>
      <c r="T1" s="22" t="s">
        <v>24</v>
      </c>
      <c r="U1" s="22" t="s">
        <v>26</v>
      </c>
      <c r="V1" s="22" t="s">
        <v>27</v>
      </c>
      <c r="W1" s="22"/>
      <c r="X1" s="22"/>
    </row>
    <row r="2" spans="1:24" x14ac:dyDescent="0.55000000000000004">
      <c r="A2" s="58">
        <v>196</v>
      </c>
      <c r="B2" s="1" t="s">
        <v>1</v>
      </c>
      <c r="C2" s="58">
        <v>0.5</v>
      </c>
      <c r="D2" s="58">
        <v>0</v>
      </c>
      <c r="E2" s="60">
        <v>0</v>
      </c>
      <c r="F2" s="60">
        <v>0</v>
      </c>
      <c r="G2" s="60">
        <v>0</v>
      </c>
      <c r="H2" s="60">
        <v>0</v>
      </c>
      <c r="I2" s="6">
        <f>$L$4*(100-Table134567[[#This Row],[conversion]])/100</f>
        <v>0.15541865023802856</v>
      </c>
      <c r="J2" s="58">
        <f>LN($L$5/Table134567[[#This Row],['[Model']/M]])</f>
        <v>0</v>
      </c>
      <c r="L2" s="6">
        <v>33.299999999999997</v>
      </c>
      <c r="M2" s="1" t="s">
        <v>14</v>
      </c>
      <c r="O2" s="56">
        <v>0.5</v>
      </c>
      <c r="P2" s="39">
        <v>196</v>
      </c>
      <c r="Q2">
        <v>0.1148</v>
      </c>
      <c r="R2">
        <v>0.98750000000000004</v>
      </c>
      <c r="S2" s="38">
        <v>205</v>
      </c>
      <c r="T2">
        <v>0.121</v>
      </c>
      <c r="U2">
        <v>0.99990000000000001</v>
      </c>
      <c r="V2" s="71">
        <f>AVERAGE(Q2,T2)</f>
        <v>0.1179</v>
      </c>
      <c r="W2" s="71"/>
      <c r="X2" s="71"/>
    </row>
    <row r="3" spans="1:24" x14ac:dyDescent="0.55000000000000004">
      <c r="A3" s="58">
        <v>196</v>
      </c>
      <c r="B3" s="1" t="s">
        <v>1</v>
      </c>
      <c r="C3" s="58">
        <v>0.5</v>
      </c>
      <c r="D3" s="58">
        <v>1</v>
      </c>
      <c r="E3" s="60">
        <v>12.8205128205128</v>
      </c>
      <c r="F3" s="60">
        <v>6.4102564102564115</v>
      </c>
      <c r="G3" s="60">
        <v>2.8490028490028489</v>
      </c>
      <c r="H3" s="60">
        <v>3.133903133903134</v>
      </c>
      <c r="I3" s="6">
        <f>$L$4*(100-Table134567[[#This Row],[conversion]])/100</f>
        <v>0.13549318225879417</v>
      </c>
      <c r="J3" s="58">
        <f>LN($L$5/Table134567[[#This Row],['[Model']/M]])</f>
        <v>0.13720112151348476</v>
      </c>
      <c r="L3" s="6">
        <v>214.26</v>
      </c>
      <c r="M3" s="1" t="s">
        <v>15</v>
      </c>
      <c r="O3" s="56">
        <v>1</v>
      </c>
      <c r="P3" s="39">
        <v>196</v>
      </c>
      <c r="Q3">
        <v>9.9900000000000003E-2</v>
      </c>
      <c r="R3">
        <v>0.98799999999999999</v>
      </c>
      <c r="S3" s="38">
        <v>205</v>
      </c>
      <c r="T3">
        <v>0.1225</v>
      </c>
      <c r="U3">
        <v>0.98429999999999995</v>
      </c>
      <c r="V3" s="71">
        <f>AVERAGE(Q3,T3)</f>
        <v>0.11119999999999999</v>
      </c>
      <c r="W3" s="71"/>
      <c r="X3" s="71"/>
    </row>
    <row r="4" spans="1:24" x14ac:dyDescent="0.55000000000000004">
      <c r="A4" s="58">
        <v>196</v>
      </c>
      <c r="B4" s="1" t="s">
        <v>1</v>
      </c>
      <c r="C4" s="58">
        <v>0.5</v>
      </c>
      <c r="D4" s="58">
        <v>2</v>
      </c>
      <c r="E4" s="60">
        <v>20.512820512820497</v>
      </c>
      <c r="F4" s="60">
        <v>14.102564102564106</v>
      </c>
      <c r="G4" s="60">
        <v>5.1282051282051286</v>
      </c>
      <c r="H4" s="60">
        <v>4.8433048433048453</v>
      </c>
      <c r="I4" s="6">
        <f>$L$4*(100-Table134567[[#This Row],[conversion]])/100</f>
        <v>0.1235379014712535</v>
      </c>
      <c r="J4" s="58">
        <f>LN($L$5/Table134567[[#This Row],['[Model']/M]])</f>
        <v>0.2295744416445</v>
      </c>
      <c r="L4" s="7">
        <f>L2/L3</f>
        <v>0.15541865023802856</v>
      </c>
      <c r="M4" s="8" t="s">
        <v>16</v>
      </c>
      <c r="O4" s="56">
        <v>2</v>
      </c>
      <c r="P4" s="39">
        <v>196</v>
      </c>
      <c r="Q4">
        <v>0.11799999999999999</v>
      </c>
      <c r="R4">
        <v>0.98109999999999997</v>
      </c>
      <c r="S4" s="38">
        <v>205</v>
      </c>
      <c r="T4">
        <v>0.1406</v>
      </c>
      <c r="U4">
        <v>0.98180000000000001</v>
      </c>
      <c r="V4" s="71">
        <f>AVERAGE(Q4,T4)</f>
        <v>0.1293</v>
      </c>
      <c r="W4" s="71"/>
      <c r="X4" s="71"/>
    </row>
    <row r="5" spans="1:24" x14ac:dyDescent="0.55000000000000004">
      <c r="A5" s="58">
        <v>196</v>
      </c>
      <c r="B5" s="1" t="s">
        <v>1</v>
      </c>
      <c r="C5" s="58">
        <v>0.5</v>
      </c>
      <c r="D5" s="58">
        <v>3</v>
      </c>
      <c r="E5" s="60">
        <v>20.512820512820497</v>
      </c>
      <c r="F5" s="60">
        <v>13.247863247863249</v>
      </c>
      <c r="G5" s="60">
        <v>5.1282051282051286</v>
      </c>
      <c r="H5" s="60">
        <v>5.6980056980056979</v>
      </c>
      <c r="I5" s="6">
        <f>$L$4*(100-Table134567[[#This Row],[conversion]])/100</f>
        <v>0.1235379014712535</v>
      </c>
      <c r="J5" s="58">
        <f>LN($L$5/Table134567[[#This Row],['[Model']/M]])</f>
        <v>0.2295744416445</v>
      </c>
      <c r="L5" s="14">
        <f>(L4/1)</f>
        <v>0.15541865023802856</v>
      </c>
      <c r="M5" s="15" t="s">
        <v>18</v>
      </c>
      <c r="O5" s="56">
        <v>5</v>
      </c>
      <c r="P5" s="39">
        <v>196</v>
      </c>
      <c r="Q5">
        <v>0.14330000000000001</v>
      </c>
      <c r="R5">
        <v>0.97619999999999996</v>
      </c>
      <c r="S5" s="38">
        <v>205</v>
      </c>
      <c r="T5">
        <v>0.1012</v>
      </c>
      <c r="U5">
        <v>0.96719999999999995</v>
      </c>
      <c r="V5" s="71">
        <f>AVERAGE(Q5,T5)</f>
        <v>0.12225</v>
      </c>
      <c r="W5" s="71"/>
      <c r="X5" s="71"/>
    </row>
    <row r="6" spans="1:24" x14ac:dyDescent="0.55000000000000004">
      <c r="A6" s="58">
        <v>196</v>
      </c>
      <c r="B6" s="1" t="s">
        <v>1</v>
      </c>
      <c r="C6" s="58">
        <v>0.5</v>
      </c>
      <c r="D6" s="58">
        <v>4</v>
      </c>
      <c r="E6" s="60">
        <v>15.384615384615378</v>
      </c>
      <c r="F6" s="60">
        <v>3.8461538461538463</v>
      </c>
      <c r="G6" s="60">
        <v>2.2792022792022797</v>
      </c>
      <c r="H6" s="60">
        <v>13.390313390313391</v>
      </c>
      <c r="I6" s="6">
        <f>$L$4*(100-Table134567[[#This Row],[conversion]])/100</f>
        <v>0.13150808866294728</v>
      </c>
      <c r="J6" s="58">
        <f>LN($L$5/Table134567[[#This Row],['[Model']/M]])</f>
        <v>0.16705408466316587</v>
      </c>
      <c r="O6" s="56">
        <v>7</v>
      </c>
      <c r="P6" s="39">
        <v>196</v>
      </c>
      <c r="Q6">
        <v>6.3399999999999998E-2</v>
      </c>
      <c r="R6">
        <v>0.78359999999999996</v>
      </c>
      <c r="S6" s="38">
        <v>205</v>
      </c>
      <c r="T6">
        <v>7.4700000000000003E-2</v>
      </c>
      <c r="U6">
        <v>0.94710000000000005</v>
      </c>
      <c r="V6" s="71">
        <f>AVERAGE(Q6,T6)</f>
        <v>6.905E-2</v>
      </c>
      <c r="W6" s="71"/>
      <c r="X6" s="71"/>
    </row>
    <row r="7" spans="1:24" x14ac:dyDescent="0.55000000000000004">
      <c r="A7" s="58">
        <v>205</v>
      </c>
      <c r="B7" s="1" t="s">
        <v>1</v>
      </c>
      <c r="C7" s="58">
        <v>0.5</v>
      </c>
      <c r="D7" s="58">
        <v>0</v>
      </c>
      <c r="E7" s="65">
        <v>0</v>
      </c>
      <c r="F7" s="65">
        <v>0</v>
      </c>
      <c r="G7" s="65">
        <v>0</v>
      </c>
      <c r="H7" s="65">
        <v>0</v>
      </c>
      <c r="I7" s="6">
        <f>$L$4*(100-Table134567[[#This Row],[conversion]])/100</f>
        <v>0.15541865023802856</v>
      </c>
      <c r="J7" s="58">
        <f>LN($L$5/Table134567[[#This Row],['[Model']/M]])</f>
        <v>0</v>
      </c>
    </row>
    <row r="8" spans="1:24" x14ac:dyDescent="0.55000000000000004">
      <c r="A8" s="58">
        <v>205</v>
      </c>
      <c r="B8" s="1" t="s">
        <v>1</v>
      </c>
      <c r="C8" s="58">
        <v>0.5</v>
      </c>
      <c r="D8" s="58">
        <v>1</v>
      </c>
      <c r="E8" s="65">
        <v>11.214953271028037</v>
      </c>
      <c r="F8" s="65">
        <v>8.4112149532710276</v>
      </c>
      <c r="G8" s="65">
        <v>3.1152647975077876</v>
      </c>
      <c r="H8" s="65">
        <v>3.4267912772585665</v>
      </c>
      <c r="I8" s="6">
        <f>$L$4*(100-Table134567[[#This Row],[conversion]])/100</f>
        <v>0.13798852123937114</v>
      </c>
      <c r="J8" s="58">
        <f>LN($L$5/Table134567[[#This Row],['[Model']/M]])</f>
        <v>0.11895194286136548</v>
      </c>
      <c r="R8" s="73"/>
    </row>
    <row r="9" spans="1:24" x14ac:dyDescent="0.55000000000000004">
      <c r="A9" s="58">
        <v>205</v>
      </c>
      <c r="B9" s="1" t="s">
        <v>1</v>
      </c>
      <c r="C9" s="58">
        <v>0.5</v>
      </c>
      <c r="D9" s="58">
        <v>2</v>
      </c>
      <c r="E9" s="65">
        <v>21.495327102803742</v>
      </c>
      <c r="F9" s="65">
        <v>17.75700934579439</v>
      </c>
      <c r="G9" s="65">
        <v>4.9844236760124607</v>
      </c>
      <c r="H9" s="65">
        <v>5.6074766355140184</v>
      </c>
      <c r="I9" s="6">
        <f>$L$4*(100-Table134567[[#This Row],[conversion]])/100</f>
        <v>0.12201090299060185</v>
      </c>
      <c r="J9" s="58">
        <f>LN($L$5/Table134567[[#This Row],['[Model']/M]])</f>
        <v>0.24201203561859266</v>
      </c>
    </row>
    <row r="10" spans="1:24" x14ac:dyDescent="0.55000000000000004">
      <c r="A10" s="58">
        <v>205</v>
      </c>
      <c r="B10" s="1" t="s">
        <v>1</v>
      </c>
      <c r="C10" s="58">
        <v>0.5</v>
      </c>
      <c r="D10" s="58">
        <v>3</v>
      </c>
      <c r="E10" s="65">
        <v>23.36448598130842</v>
      </c>
      <c r="F10" s="65">
        <v>20.5607476635514</v>
      </c>
      <c r="G10" s="65">
        <v>5.29595015576324</v>
      </c>
      <c r="H10" s="65">
        <v>6.2305295950155752</v>
      </c>
      <c r="I10" s="6">
        <f>$L$4*(100-Table134567[[#This Row],[conversion]])/100</f>
        <v>0.11910588149082563</v>
      </c>
      <c r="J10" s="58">
        <f>LN($L$5/Table134567[[#This Row],['[Model']/M]])</f>
        <v>0.2661095871976531</v>
      </c>
    </row>
    <row r="11" spans="1:24" x14ac:dyDescent="0.55000000000000004">
      <c r="A11" s="58">
        <v>205</v>
      </c>
      <c r="B11" s="1" t="s">
        <v>1</v>
      </c>
      <c r="C11" s="58">
        <v>0.5</v>
      </c>
      <c r="D11" s="58">
        <v>4</v>
      </c>
      <c r="E11" s="65">
        <v>18.691588785046733</v>
      </c>
      <c r="F11" s="65">
        <v>16.822429906542055</v>
      </c>
      <c r="G11" s="65">
        <v>5.6074766355140184</v>
      </c>
      <c r="H11" s="65">
        <v>8.0996884735202492</v>
      </c>
      <c r="I11" s="6">
        <f>$L$4*(100-Table134567[[#This Row],[conversion]])/100</f>
        <v>0.1263684352402662</v>
      </c>
      <c r="J11" s="58">
        <f>LN($L$5/Table134567[[#This Row],['[Model']/M]])</f>
        <v>0.20692071580732257</v>
      </c>
    </row>
    <row r="12" spans="1:24" x14ac:dyDescent="0.55000000000000004">
      <c r="A12" s="58">
        <v>196</v>
      </c>
      <c r="B12" s="1" t="s">
        <v>2</v>
      </c>
      <c r="C12" s="58">
        <v>1</v>
      </c>
      <c r="D12" s="58">
        <v>0</v>
      </c>
      <c r="E12" s="61">
        <v>0</v>
      </c>
      <c r="F12" s="61">
        <v>0</v>
      </c>
      <c r="G12" s="61">
        <v>0</v>
      </c>
      <c r="H12" s="61">
        <v>0</v>
      </c>
      <c r="I12" s="6">
        <f>$L$4*(100-Table134567[[#This Row],[conversion]])/100</f>
        <v>0.15541865023802856</v>
      </c>
      <c r="J12" s="58">
        <f>LN($L$5/Table134567[[#This Row],['[Model']/M]])</f>
        <v>0</v>
      </c>
    </row>
    <row r="13" spans="1:24" x14ac:dyDescent="0.55000000000000004">
      <c r="A13" s="58">
        <v>196</v>
      </c>
      <c r="B13" s="1" t="s">
        <v>2</v>
      </c>
      <c r="C13" s="58">
        <v>1</v>
      </c>
      <c r="D13" s="58">
        <v>1</v>
      </c>
      <c r="E13" s="61">
        <v>12.389380530973449</v>
      </c>
      <c r="F13" s="61">
        <v>7.5221238938053103</v>
      </c>
      <c r="G13" s="61">
        <v>2.9498525073746311</v>
      </c>
      <c r="H13" s="61">
        <v>2.9498525073746311</v>
      </c>
      <c r="I13" s="6">
        <f>$L$4*(100-Table134567[[#This Row],[conversion]])/100</f>
        <v>0.13616324224393653</v>
      </c>
      <c r="J13" s="58">
        <f>LN($L$5/Table134567[[#This Row],['[Model']/M]])</f>
        <v>0.13226796857775067</v>
      </c>
    </row>
    <row r="14" spans="1:24" x14ac:dyDescent="0.55000000000000004">
      <c r="A14" s="58">
        <v>196</v>
      </c>
      <c r="B14" s="1" t="s">
        <v>2</v>
      </c>
      <c r="C14" s="58">
        <v>1</v>
      </c>
      <c r="D14" s="58">
        <v>2</v>
      </c>
      <c r="E14" s="61">
        <v>18.584070796460164</v>
      </c>
      <c r="F14" s="61">
        <v>12.389380530973455</v>
      </c>
      <c r="G14" s="61">
        <v>4.1297935103244843</v>
      </c>
      <c r="H14" s="61">
        <v>4.7197640117994109</v>
      </c>
      <c r="I14" s="6">
        <f>$L$4*(100-Table134567[[#This Row],[conversion]])/100</f>
        <v>0.12653553824689051</v>
      </c>
      <c r="J14" s="58">
        <f>LN($L$5/Table134567[[#This Row],['[Model']/M]])</f>
        <v>0.20559924166330018</v>
      </c>
    </row>
    <row r="15" spans="1:24" x14ac:dyDescent="0.55000000000000004">
      <c r="A15" s="58">
        <v>196</v>
      </c>
      <c r="B15" s="1" t="s">
        <v>2</v>
      </c>
      <c r="C15" s="58">
        <v>1</v>
      </c>
      <c r="D15" s="58">
        <v>3</v>
      </c>
      <c r="E15" s="61">
        <v>26.548672566371685</v>
      </c>
      <c r="F15" s="61">
        <v>19.46902654867257</v>
      </c>
      <c r="G15" s="61">
        <v>6.1946902654867255</v>
      </c>
      <c r="H15" s="61">
        <v>6.784660766961653</v>
      </c>
      <c r="I15" s="6">
        <f>$L$4*(100-Table134567[[#This Row],[conversion]])/100</f>
        <v>0.1141570616792599</v>
      </c>
      <c r="J15" s="58">
        <f>LN($L$5/Table134567[[#This Row],['[Model']/M]])</f>
        <v>0.30854721091574266</v>
      </c>
    </row>
    <row r="16" spans="1:24" x14ac:dyDescent="0.55000000000000004">
      <c r="A16" s="58">
        <v>196</v>
      </c>
      <c r="B16" s="1" t="s">
        <v>2</v>
      </c>
      <c r="C16" s="58">
        <v>1</v>
      </c>
      <c r="D16" s="58">
        <v>4</v>
      </c>
      <c r="E16" s="61">
        <v>25.663716814159287</v>
      </c>
      <c r="F16" s="61">
        <v>17.69911504424779</v>
      </c>
      <c r="G16" s="61">
        <v>6.784660766961653</v>
      </c>
      <c r="H16" s="61">
        <v>10.029498525073748</v>
      </c>
      <c r="I16" s="6">
        <f>$L$4*(100-Table134567[[#This Row],[conversion]])/100</f>
        <v>0.11553244796455221</v>
      </c>
      <c r="J16" s="58">
        <f>LN($L$5/Table134567[[#This Row],['[Model']/M]])</f>
        <v>0.29657101986902684</v>
      </c>
    </row>
    <row r="17" spans="1:10" x14ac:dyDescent="0.55000000000000004">
      <c r="A17" s="58">
        <v>205</v>
      </c>
      <c r="B17" s="1" t="s">
        <v>2</v>
      </c>
      <c r="C17" s="58">
        <v>1</v>
      </c>
      <c r="D17" s="58">
        <v>0</v>
      </c>
      <c r="E17" s="66">
        <v>0</v>
      </c>
      <c r="F17" s="66">
        <v>0</v>
      </c>
      <c r="G17" s="66">
        <v>0</v>
      </c>
      <c r="H17" s="66">
        <v>0</v>
      </c>
      <c r="I17" s="6">
        <f>$L$4*(100-Table134567[[#This Row],[conversion]])/100</f>
        <v>0.15541865023802856</v>
      </c>
      <c r="J17" s="58">
        <f>LN($L$5/Table134567[[#This Row],['[Model']/M]])</f>
        <v>0</v>
      </c>
    </row>
    <row r="18" spans="1:10" x14ac:dyDescent="0.55000000000000004">
      <c r="A18" s="58">
        <v>205</v>
      </c>
      <c r="B18" s="1" t="s">
        <v>2</v>
      </c>
      <c r="C18" s="58">
        <v>1</v>
      </c>
      <c r="D18" s="58">
        <v>1</v>
      </c>
      <c r="E18" s="66">
        <v>11.214953271028037</v>
      </c>
      <c r="F18" s="66">
        <v>8.4112149532710276</v>
      </c>
      <c r="G18" s="66">
        <v>3.1152647975077876</v>
      </c>
      <c r="H18" s="66">
        <v>3.4267912772585665</v>
      </c>
      <c r="I18" s="6">
        <f>$L$4*(100-Table134567[[#This Row],[conversion]])/100</f>
        <v>0.13798852123937114</v>
      </c>
      <c r="J18" s="58">
        <f>LN($L$5/Table134567[[#This Row],['[Model']/M]])</f>
        <v>0.11895194286136548</v>
      </c>
    </row>
    <row r="19" spans="1:10" x14ac:dyDescent="0.55000000000000004">
      <c r="A19" s="58">
        <v>205</v>
      </c>
      <c r="B19" s="1" t="s">
        <v>2</v>
      </c>
      <c r="C19" s="58">
        <v>1</v>
      </c>
      <c r="D19" s="58">
        <v>2</v>
      </c>
      <c r="E19" s="66">
        <v>24.299065420560744</v>
      </c>
      <c r="F19" s="66">
        <v>18.691588785046733</v>
      </c>
      <c r="G19" s="66">
        <v>5.9190031152647977</v>
      </c>
      <c r="H19" s="66">
        <v>6.5420560747663545</v>
      </c>
      <c r="I19" s="6">
        <f>$L$4*(100-Table134567[[#This Row],[conversion]])/100</f>
        <v>0.11765337074093753</v>
      </c>
      <c r="J19" s="58">
        <f>LN($L$5/Table134567[[#This Row],['[Model']/M]])</f>
        <v>0.27837967978946732</v>
      </c>
    </row>
    <row r="20" spans="1:10" x14ac:dyDescent="0.55000000000000004">
      <c r="A20" s="58">
        <v>205</v>
      </c>
      <c r="B20" s="1" t="s">
        <v>2</v>
      </c>
      <c r="C20" s="58">
        <v>1</v>
      </c>
      <c r="D20" s="58">
        <v>3</v>
      </c>
      <c r="E20" s="66">
        <v>29.90654205607477</v>
      </c>
      <c r="F20" s="66">
        <v>23.831775700934582</v>
      </c>
      <c r="G20" s="66">
        <v>7.1651090342679122</v>
      </c>
      <c r="H20" s="66">
        <v>7.7881619937694699</v>
      </c>
      <c r="I20" s="6">
        <f>$L$4*(100-Table134567[[#This Row],[conversion]])/100</f>
        <v>0.1089383062416088</v>
      </c>
      <c r="J20" s="58">
        <f>LN($L$5/Table134567[[#This Row],['[Model']/M]])</f>
        <v>0.35534072092559577</v>
      </c>
    </row>
    <row r="21" spans="1:10" x14ac:dyDescent="0.55000000000000004">
      <c r="A21" s="58">
        <v>205</v>
      </c>
      <c r="B21" s="1" t="s">
        <v>2</v>
      </c>
      <c r="C21" s="58">
        <v>1</v>
      </c>
      <c r="D21" s="58">
        <v>4</v>
      </c>
      <c r="E21" s="66">
        <v>28.971962616822427</v>
      </c>
      <c r="F21" s="66">
        <v>24.766355140186917</v>
      </c>
      <c r="G21" s="66">
        <v>7.1651090342679122</v>
      </c>
      <c r="H21" s="66">
        <v>9.0342679127725845</v>
      </c>
      <c r="I21" s="6">
        <f>$L$4*(100-Table134567[[#This Row],[conversion]])/100</f>
        <v>0.11039081699149693</v>
      </c>
      <c r="J21" s="58">
        <f>LN($L$5/Table134567[[#This Row],['[Model']/M]])</f>
        <v>0.34209549417557494</v>
      </c>
    </row>
    <row r="22" spans="1:10" x14ac:dyDescent="0.55000000000000004">
      <c r="A22" s="58">
        <v>196</v>
      </c>
      <c r="B22" s="1" t="s">
        <v>3</v>
      </c>
      <c r="C22" s="58">
        <v>2</v>
      </c>
      <c r="D22" s="58">
        <v>0</v>
      </c>
      <c r="E22" s="62">
        <v>0</v>
      </c>
      <c r="F22" s="62">
        <v>0</v>
      </c>
      <c r="G22" s="62">
        <v>0</v>
      </c>
      <c r="H22" s="62">
        <v>0</v>
      </c>
      <c r="I22" s="6">
        <f>$L$4*(100-Table134567[[#This Row],[conversion]])/100</f>
        <v>0.15541865023802856</v>
      </c>
      <c r="J22" s="58">
        <f>LN($L$5/Table134567[[#This Row],['[Model']/M]])</f>
        <v>0</v>
      </c>
    </row>
    <row r="23" spans="1:10" x14ac:dyDescent="0.55000000000000004">
      <c r="A23" s="58">
        <v>196</v>
      </c>
      <c r="B23" s="1" t="s">
        <v>3</v>
      </c>
      <c r="C23" s="58">
        <v>2</v>
      </c>
      <c r="D23" s="58">
        <v>1</v>
      </c>
      <c r="E23" s="62">
        <v>16.36363636363637</v>
      </c>
      <c r="F23" s="62">
        <v>10</v>
      </c>
      <c r="G23" s="62">
        <v>3.9393939393939386</v>
      </c>
      <c r="H23" s="62">
        <v>4.545454545454545</v>
      </c>
      <c r="I23" s="6">
        <f>$L$4*(100-Table134567[[#This Row],[conversion]])/100</f>
        <v>0.12998650747180571</v>
      </c>
      <c r="J23" s="58">
        <f>LN($L$5/Table134567[[#This Row],['[Model']/M]])</f>
        <v>0.17869178874337591</v>
      </c>
    </row>
    <row r="24" spans="1:10" x14ac:dyDescent="0.55000000000000004">
      <c r="A24" s="58">
        <v>196</v>
      </c>
      <c r="B24" s="1" t="s">
        <v>3</v>
      </c>
      <c r="C24" s="58">
        <v>2</v>
      </c>
      <c r="D24" s="58">
        <v>2</v>
      </c>
      <c r="E24" s="62">
        <v>21.818181818181834</v>
      </c>
      <c r="F24" s="62">
        <v>14.545454545454545</v>
      </c>
      <c r="G24" s="62">
        <v>5.7575757575757569</v>
      </c>
      <c r="H24" s="62">
        <v>5.7575757575757569</v>
      </c>
      <c r="I24" s="6">
        <f>$L$4*(100-Table134567[[#This Row],[conversion]])/100</f>
        <v>0.12150912654973139</v>
      </c>
      <c r="J24" s="58">
        <f>LN($L$5/Table134567[[#This Row],['[Model']/M]])</f>
        <v>0.24613306953890871</v>
      </c>
    </row>
    <row r="25" spans="1:10" x14ac:dyDescent="0.55000000000000004">
      <c r="A25" s="58">
        <v>196</v>
      </c>
      <c r="B25" s="1" t="s">
        <v>3</v>
      </c>
      <c r="C25" s="58">
        <v>2</v>
      </c>
      <c r="D25" s="58">
        <v>3</v>
      </c>
      <c r="E25" s="62">
        <v>32.727272727272741</v>
      </c>
      <c r="F25" s="62">
        <v>21.818181818181813</v>
      </c>
      <c r="G25" s="62">
        <v>8.1818181818181817</v>
      </c>
      <c r="H25" s="62">
        <v>8.4848484848484844</v>
      </c>
      <c r="I25" s="6">
        <f>$L$4*(100-Table134567[[#This Row],[conversion]])/100</f>
        <v>0.10455436470558281</v>
      </c>
      <c r="J25" s="58">
        <f>LN($L$5/Table134567[[#This Row],['[Model']/M]])</f>
        <v>0.39641527258824688</v>
      </c>
    </row>
    <row r="26" spans="1:10" x14ac:dyDescent="0.55000000000000004">
      <c r="A26" s="58">
        <v>196</v>
      </c>
      <c r="B26" s="1" t="s">
        <v>3</v>
      </c>
      <c r="C26" s="58">
        <v>2</v>
      </c>
      <c r="D26" s="58">
        <v>4</v>
      </c>
      <c r="E26" s="62">
        <v>38.181818181818187</v>
      </c>
      <c r="F26" s="62">
        <v>26.818181818181806</v>
      </c>
      <c r="G26" s="62">
        <v>9.3939393939393927</v>
      </c>
      <c r="H26" s="62">
        <v>11.515151515151514</v>
      </c>
      <c r="I26" s="6">
        <f>$L$4*(100-Table134567[[#This Row],[conversion]])/100</f>
        <v>9.6076983783508554E-2</v>
      </c>
      <c r="J26" s="58">
        <f>LN($L$5/Table134567[[#This Row],['[Model']/M]])</f>
        <v>0.48097266061630967</v>
      </c>
    </row>
    <row r="27" spans="1:10" x14ac:dyDescent="0.55000000000000004">
      <c r="A27" s="58">
        <v>205</v>
      </c>
      <c r="B27" s="1" t="s">
        <v>3</v>
      </c>
      <c r="C27" s="58">
        <v>2</v>
      </c>
      <c r="D27" s="58">
        <v>0</v>
      </c>
      <c r="E27" s="67">
        <v>0</v>
      </c>
      <c r="F27" s="67">
        <v>0</v>
      </c>
      <c r="G27" s="67">
        <v>0</v>
      </c>
      <c r="H27" s="67">
        <v>0</v>
      </c>
      <c r="I27" s="6">
        <f>$L$4*(100-Table134567[[#This Row],[conversion]])/100</f>
        <v>0.15541865023802856</v>
      </c>
      <c r="J27" s="58">
        <f>LN($L$5/Table134567[[#This Row],['[Model']/M]])</f>
        <v>0</v>
      </c>
    </row>
    <row r="28" spans="1:10" x14ac:dyDescent="0.55000000000000004">
      <c r="A28" s="58">
        <v>205</v>
      </c>
      <c r="B28" s="1" t="s">
        <v>3</v>
      </c>
      <c r="C28" s="58">
        <v>2</v>
      </c>
      <c r="D28" s="58">
        <v>1</v>
      </c>
      <c r="E28" s="67">
        <v>13.888888888888884</v>
      </c>
      <c r="F28" s="67">
        <v>9.2592592592592595</v>
      </c>
      <c r="G28" s="67">
        <v>3.3950617283950617</v>
      </c>
      <c r="H28" s="67">
        <v>3.7037037037037042</v>
      </c>
      <c r="I28" s="6">
        <f>$L$4*(100-Table134567[[#This Row],[conversion]])/100</f>
        <v>0.13383272659385795</v>
      </c>
      <c r="J28" s="58">
        <f>LN($L$5/Table134567[[#This Row],['[Model']/M]])</f>
        <v>0.14953173397096364</v>
      </c>
    </row>
    <row r="29" spans="1:10" x14ac:dyDescent="0.55000000000000004">
      <c r="A29" s="58">
        <v>205</v>
      </c>
      <c r="B29" s="1" t="s">
        <v>3</v>
      </c>
      <c r="C29" s="58">
        <v>2</v>
      </c>
      <c r="D29" s="58">
        <v>2</v>
      </c>
      <c r="E29" s="67">
        <v>26.851851851851855</v>
      </c>
      <c r="F29" s="67">
        <v>19.444444444444446</v>
      </c>
      <c r="G29" s="67">
        <v>6.1728395061728394</v>
      </c>
      <c r="H29" s="67">
        <v>6.7901234567901234</v>
      </c>
      <c r="I29" s="6">
        <f>$L$4*(100-Table134567[[#This Row],[conversion]])/100</f>
        <v>0.11368586452596535</v>
      </c>
      <c r="J29" s="58">
        <f>LN($L$5/Table134567[[#This Row],['[Model']/M]])</f>
        <v>0.31268337465719803</v>
      </c>
    </row>
    <row r="30" spans="1:10" x14ac:dyDescent="0.55000000000000004">
      <c r="A30" s="58">
        <v>205</v>
      </c>
      <c r="B30" s="1" t="s">
        <v>3</v>
      </c>
      <c r="C30" s="58">
        <v>2</v>
      </c>
      <c r="D30" s="58">
        <v>3</v>
      </c>
      <c r="E30" s="67">
        <v>37.962962962962955</v>
      </c>
      <c r="F30" s="67">
        <v>27.777777777777779</v>
      </c>
      <c r="G30" s="67">
        <v>8.6419753086419764</v>
      </c>
      <c r="H30" s="67">
        <v>9.2592592592592595</v>
      </c>
      <c r="I30" s="6">
        <f>$L$4*(100-Table134567[[#This Row],[conversion]])/100</f>
        <v>9.6417125610628832E-2</v>
      </c>
      <c r="J30" s="58">
        <f>LN($L$5/Table134567[[#This Row],['[Model']/M]])</f>
        <v>0.47743860773325364</v>
      </c>
    </row>
    <row r="31" spans="1:10" x14ac:dyDescent="0.55000000000000004">
      <c r="A31" s="58">
        <v>205</v>
      </c>
      <c r="B31" s="1" t="s">
        <v>3</v>
      </c>
      <c r="C31" s="58">
        <v>2</v>
      </c>
      <c r="D31" s="58">
        <v>4</v>
      </c>
      <c r="E31" s="67">
        <v>41.666666666666671</v>
      </c>
      <c r="F31" s="67">
        <v>31.018518518518523</v>
      </c>
      <c r="G31" s="67">
        <v>9.2592592592592595</v>
      </c>
      <c r="H31" s="67">
        <v>11.419753086419753</v>
      </c>
      <c r="I31" s="6">
        <f>$L$4*(100-Table134567[[#This Row],[conversion]])/100</f>
        <v>9.0660879305516653E-2</v>
      </c>
      <c r="J31" s="58">
        <f>LN($L$5/Table134567[[#This Row],['[Model']/M]])</f>
        <v>0.53899650073268712</v>
      </c>
    </row>
    <row r="32" spans="1:10" x14ac:dyDescent="0.55000000000000004">
      <c r="A32" s="58">
        <v>196</v>
      </c>
      <c r="B32" s="1" t="s">
        <v>4</v>
      </c>
      <c r="C32" s="58">
        <v>5</v>
      </c>
      <c r="D32" s="58">
        <v>0</v>
      </c>
      <c r="E32" s="63">
        <v>0</v>
      </c>
      <c r="F32" s="63">
        <v>0</v>
      </c>
      <c r="G32" s="63">
        <v>0</v>
      </c>
      <c r="H32" s="63">
        <v>0</v>
      </c>
      <c r="I32" s="6">
        <f>$L$4*(100-Table134567[[#This Row],[conversion]])/100</f>
        <v>0.15541865023802856</v>
      </c>
      <c r="J32" s="58">
        <f>LN($L$5/Table134567[[#This Row],['[Model']/M]])</f>
        <v>0</v>
      </c>
    </row>
    <row r="33" spans="1:10" x14ac:dyDescent="0.55000000000000004">
      <c r="A33" s="58">
        <v>196</v>
      </c>
      <c r="B33" s="1" t="s">
        <v>4</v>
      </c>
      <c r="C33" s="58">
        <v>5</v>
      </c>
      <c r="D33" s="58">
        <v>1</v>
      </c>
      <c r="E33" s="63">
        <v>13.761467889908252</v>
      </c>
      <c r="F33" s="63">
        <v>10.091743119266056</v>
      </c>
      <c r="G33" s="63">
        <v>3.3639143730886847</v>
      </c>
      <c r="H33" s="63">
        <v>6.4220183486238538</v>
      </c>
      <c r="I33" s="6">
        <f>$L$4*(100-Table134567[[#This Row],[conversion]])/100</f>
        <v>0.13403076259059346</v>
      </c>
      <c r="J33" s="58">
        <f>LN($L$5/Table134567[[#This Row],['[Model']/M]])</f>
        <v>0.14805309995913957</v>
      </c>
    </row>
    <row r="34" spans="1:10" x14ac:dyDescent="0.55000000000000004">
      <c r="A34" s="58">
        <v>196</v>
      </c>
      <c r="B34" s="1" t="s">
        <v>4</v>
      </c>
      <c r="C34" s="58">
        <v>5</v>
      </c>
      <c r="D34" s="58">
        <v>2</v>
      </c>
      <c r="E34" s="63">
        <v>20.183486238532115</v>
      </c>
      <c r="F34" s="63">
        <v>15.137614678899084</v>
      </c>
      <c r="G34" s="63">
        <v>5.198776758409787</v>
      </c>
      <c r="H34" s="63">
        <v>6.7278287461773694</v>
      </c>
      <c r="I34" s="6">
        <f>$L$4*(100-Table134567[[#This Row],[conversion]])/100</f>
        <v>0.12404974835512371</v>
      </c>
      <c r="J34" s="58">
        <f>LN($L$5/Table134567[[#This Row],['[Model']/M]])</f>
        <v>0.22543976357456008</v>
      </c>
    </row>
    <row r="35" spans="1:10" x14ac:dyDescent="0.55000000000000004">
      <c r="A35" s="58">
        <v>196</v>
      </c>
      <c r="B35" s="1" t="s">
        <v>4</v>
      </c>
      <c r="C35" s="58">
        <v>5</v>
      </c>
      <c r="D35" s="58">
        <v>3</v>
      </c>
      <c r="E35" s="63">
        <v>32.11009174311927</v>
      </c>
      <c r="F35" s="63">
        <v>22.935779816513762</v>
      </c>
      <c r="G35" s="63">
        <v>7.6452599388379197</v>
      </c>
      <c r="H35" s="63">
        <v>8.8685015290519882</v>
      </c>
      <c r="I35" s="6">
        <f>$L$4*(100-Table134567[[#This Row],[conversion]])/100</f>
        <v>0.10551357906067993</v>
      </c>
      <c r="J35" s="58">
        <f>LN($L$5/Table134567[[#This Row],['[Model']/M]])</f>
        <v>0.38728278902497398</v>
      </c>
    </row>
    <row r="36" spans="1:10" x14ac:dyDescent="0.55000000000000004">
      <c r="A36" s="58">
        <v>196</v>
      </c>
      <c r="B36" s="1" t="s">
        <v>4</v>
      </c>
      <c r="C36" s="58">
        <v>5</v>
      </c>
      <c r="D36" s="58">
        <v>4</v>
      </c>
      <c r="E36" s="63">
        <v>44.954128440366972</v>
      </c>
      <c r="F36" s="63">
        <v>28.899082568807337</v>
      </c>
      <c r="G36" s="63">
        <v>11.314984709480123</v>
      </c>
      <c r="H36" s="63">
        <v>12.844036697247708</v>
      </c>
      <c r="I36" s="6">
        <f>$L$4*(100-Table134567[[#This Row],[conversion]])/100</f>
        <v>8.5551550589740497E-2</v>
      </c>
      <c r="J36" s="58">
        <f>LN($L$5/Table134567[[#This Row],['[Model']/M]])</f>
        <v>0.59700332000704304</v>
      </c>
    </row>
    <row r="37" spans="1:10" x14ac:dyDescent="0.55000000000000004">
      <c r="A37" s="58">
        <v>205</v>
      </c>
      <c r="B37" s="1" t="s">
        <v>4</v>
      </c>
      <c r="C37" s="58">
        <v>5</v>
      </c>
      <c r="D37" s="58">
        <v>0</v>
      </c>
      <c r="E37" s="68">
        <v>0</v>
      </c>
      <c r="F37" s="68">
        <v>0</v>
      </c>
      <c r="G37" s="68">
        <v>0</v>
      </c>
      <c r="H37" s="68">
        <v>0</v>
      </c>
      <c r="I37" s="6">
        <f>$L$4*(100-Table134567[[#This Row],[conversion]])/100</f>
        <v>0.15541865023802856</v>
      </c>
      <c r="J37" s="58">
        <f>LN($L$5/Table134567[[#This Row],['[Model']/M]])</f>
        <v>0</v>
      </c>
    </row>
    <row r="38" spans="1:10" x14ac:dyDescent="0.55000000000000004">
      <c r="A38" s="58">
        <v>205</v>
      </c>
      <c r="B38" s="1" t="s">
        <v>4</v>
      </c>
      <c r="C38" s="58">
        <v>5</v>
      </c>
      <c r="D38" s="58">
        <v>1</v>
      </c>
      <c r="E38" s="68">
        <v>13.084112149532706</v>
      </c>
      <c r="F38" s="68">
        <v>9.8130841121495322</v>
      </c>
      <c r="G38" s="68">
        <v>2.8037383177570092</v>
      </c>
      <c r="H38" s="68">
        <v>3.4267912772585665</v>
      </c>
      <c r="I38" s="6">
        <f>$L$4*(100-Table134567[[#This Row],[conversion]])/100</f>
        <v>0.13508349973959494</v>
      </c>
      <c r="J38" s="58">
        <f>LN($L$5/Table134567[[#This Row],['[Model']/M]])</f>
        <v>0.14022934130865011</v>
      </c>
    </row>
    <row r="39" spans="1:10" x14ac:dyDescent="0.55000000000000004">
      <c r="A39" s="58">
        <v>205</v>
      </c>
      <c r="B39" s="1" t="s">
        <v>4</v>
      </c>
      <c r="C39" s="58">
        <v>5</v>
      </c>
      <c r="D39" s="58">
        <v>2</v>
      </c>
      <c r="E39" s="68">
        <v>14.953271028037376</v>
      </c>
      <c r="F39" s="68">
        <v>12.616822429906541</v>
      </c>
      <c r="G39" s="68">
        <v>3.4267912772585665</v>
      </c>
      <c r="H39" s="68">
        <v>4.0498442367601246</v>
      </c>
      <c r="I39" s="6">
        <f>$L$4*(100-Table134567[[#This Row],[conversion]])/100</f>
        <v>0.13217847823981868</v>
      </c>
      <c r="J39" s="58">
        <f>LN($L$5/Table134567[[#This Row],['[Model']/M]])</f>
        <v>0.16196932794505617</v>
      </c>
    </row>
    <row r="40" spans="1:10" x14ac:dyDescent="0.55000000000000004">
      <c r="A40" s="58">
        <v>205</v>
      </c>
      <c r="B40" s="1" t="s">
        <v>4</v>
      </c>
      <c r="C40" s="58">
        <v>5</v>
      </c>
      <c r="D40" s="58">
        <v>3</v>
      </c>
      <c r="E40" s="68">
        <v>26.168224299065422</v>
      </c>
      <c r="F40" s="68">
        <v>19.626168224299064</v>
      </c>
      <c r="G40" s="68">
        <v>5.29595015576324</v>
      </c>
      <c r="H40" s="68">
        <v>6.2305295950155752</v>
      </c>
      <c r="I40" s="6">
        <f>$L$4*(100-Table134567[[#This Row],[conversion]])/100</f>
        <v>0.11474834924116126</v>
      </c>
      <c r="J40" s="58">
        <f>LN($L$5/Table134567[[#This Row],['[Model']/M]])</f>
        <v>0.30338098199488478</v>
      </c>
    </row>
    <row r="41" spans="1:10" x14ac:dyDescent="0.55000000000000004">
      <c r="A41" s="58">
        <v>205</v>
      </c>
      <c r="B41" s="1" t="s">
        <v>4</v>
      </c>
      <c r="C41" s="58">
        <v>5</v>
      </c>
      <c r="D41" s="58">
        <v>4</v>
      </c>
      <c r="E41" s="68">
        <v>34.579439252336456</v>
      </c>
      <c r="F41" s="68">
        <v>25.700934579439256</v>
      </c>
      <c r="G41" s="68">
        <v>7.1651090342679122</v>
      </c>
      <c r="H41" s="68">
        <v>8.0996884735202492</v>
      </c>
      <c r="I41" s="6">
        <f>$L$4*(100-Table134567[[#This Row],[conversion]])/100</f>
        <v>0.1016757524921682</v>
      </c>
      <c r="J41" s="58">
        <f>LN($L$5/Table134567[[#This Row],['[Model']/M]])</f>
        <v>0.42433359241254726</v>
      </c>
    </row>
    <row r="42" spans="1:10" x14ac:dyDescent="0.55000000000000004">
      <c r="A42" s="58">
        <v>196</v>
      </c>
      <c r="B42" s="1" t="s">
        <v>5</v>
      </c>
      <c r="C42" s="58">
        <v>7</v>
      </c>
      <c r="D42" s="58">
        <v>0</v>
      </c>
      <c r="E42" s="64">
        <v>0</v>
      </c>
      <c r="F42" s="64">
        <v>0</v>
      </c>
      <c r="G42" s="64">
        <v>0</v>
      </c>
      <c r="H42" s="64">
        <v>0</v>
      </c>
      <c r="I42" s="6">
        <f>$L$4*(100-Table134567[[#This Row],[conversion]])/100</f>
        <v>0.15541865023802856</v>
      </c>
      <c r="J42" s="58">
        <f>LN($L$5/Table134567[[#This Row],['[Model']/M]])</f>
        <v>0</v>
      </c>
    </row>
    <row r="43" spans="1:10" x14ac:dyDescent="0.55000000000000004">
      <c r="A43" s="58">
        <v>196</v>
      </c>
      <c r="B43" s="1" t="s">
        <v>5</v>
      </c>
      <c r="C43" s="58">
        <v>7</v>
      </c>
      <c r="D43" s="58">
        <v>1</v>
      </c>
      <c r="E43" s="64">
        <v>12.500000000000014</v>
      </c>
      <c r="F43" s="64">
        <v>6.25</v>
      </c>
      <c r="G43" s="64">
        <v>2.6785714285714284</v>
      </c>
      <c r="H43" s="64">
        <v>3.8690476190476186</v>
      </c>
      <c r="I43" s="6">
        <f>$L$4*(100-Table134567[[#This Row],[conversion]])/100</f>
        <v>0.13599131895827499</v>
      </c>
      <c r="J43" s="58">
        <f>LN($L$5/Table134567[[#This Row],['[Model']/M]])</f>
        <v>0.13353139262452257</v>
      </c>
    </row>
    <row r="44" spans="1:10" x14ac:dyDescent="0.55000000000000004">
      <c r="A44" s="58">
        <v>196</v>
      </c>
      <c r="B44" s="1" t="s">
        <v>5</v>
      </c>
      <c r="C44" s="58">
        <v>7</v>
      </c>
      <c r="D44" s="58">
        <v>2</v>
      </c>
      <c r="E44" s="64">
        <v>8.9285714285714306</v>
      </c>
      <c r="F44" s="64">
        <v>10.714285714285714</v>
      </c>
      <c r="G44" s="64">
        <v>3.5714285714285712</v>
      </c>
      <c r="H44" s="64">
        <v>7.4404761904761889</v>
      </c>
      <c r="I44" s="6">
        <f>$L$4*(100-Table134567[[#This Row],[conversion]])/100</f>
        <v>0.14154198503820459</v>
      </c>
      <c r="J44" s="58">
        <f>LN($L$5/Table134567[[#This Row],['[Model']/M]])</f>
        <v>9.3526058010823351E-2</v>
      </c>
    </row>
    <row r="45" spans="1:10" x14ac:dyDescent="0.55000000000000004">
      <c r="A45" s="58">
        <v>196</v>
      </c>
      <c r="B45" s="1" t="s">
        <v>5</v>
      </c>
      <c r="C45" s="58">
        <v>7</v>
      </c>
      <c r="D45" s="58">
        <v>3</v>
      </c>
      <c r="E45" s="64">
        <v>13.392857142857153</v>
      </c>
      <c r="F45" s="64">
        <v>16.071428571428569</v>
      </c>
      <c r="G45" s="64">
        <v>5.6547619047619042</v>
      </c>
      <c r="H45" s="64">
        <v>8.928571428571427</v>
      </c>
      <c r="I45" s="6">
        <f>$L$4*(100-Table134567[[#This Row],[conversion]])/100</f>
        <v>0.13460365243829259</v>
      </c>
      <c r="J45" s="58">
        <f>LN($L$5/Table134567[[#This Row],['[Model']/M]])</f>
        <v>0.14378789279171184</v>
      </c>
    </row>
    <row r="46" spans="1:10" x14ac:dyDescent="0.55000000000000004">
      <c r="A46" s="58">
        <v>196</v>
      </c>
      <c r="B46" s="1" t="s">
        <v>5</v>
      </c>
      <c r="C46" s="58">
        <v>7</v>
      </c>
      <c r="D46" s="58">
        <v>4</v>
      </c>
      <c r="E46" s="64">
        <v>26.785714285714302</v>
      </c>
      <c r="F46" s="64">
        <v>23.214285714285712</v>
      </c>
      <c r="G46" s="64">
        <v>7.4404761904761889</v>
      </c>
      <c r="H46" s="64">
        <v>10.119047619047619</v>
      </c>
      <c r="I46" s="6">
        <f>$L$4*(100-Table134567[[#This Row],[conversion]])/100</f>
        <v>0.11378865463855659</v>
      </c>
      <c r="J46" s="58">
        <f>LN($L$5/Table134567[[#This Row],['[Model']/M]])</f>
        <v>0.31177962403084181</v>
      </c>
    </row>
    <row r="47" spans="1:10" x14ac:dyDescent="0.55000000000000004">
      <c r="A47" s="58">
        <v>205</v>
      </c>
      <c r="B47" s="1" t="s">
        <v>5</v>
      </c>
      <c r="C47" s="58">
        <v>7</v>
      </c>
      <c r="D47" s="58">
        <v>0</v>
      </c>
      <c r="E47" s="72">
        <v>0</v>
      </c>
      <c r="F47" s="72">
        <v>0</v>
      </c>
      <c r="G47" s="72">
        <v>0</v>
      </c>
      <c r="H47" s="72">
        <v>0</v>
      </c>
      <c r="I47" s="6">
        <f>$L$4*(100-Table134567[[#This Row],[conversion]])/100</f>
        <v>0.15541865023802856</v>
      </c>
      <c r="J47" s="58">
        <f>LN($L$5/Table134567[[#This Row],['[Model']/M]])</f>
        <v>0</v>
      </c>
    </row>
    <row r="48" spans="1:10" x14ac:dyDescent="0.55000000000000004">
      <c r="A48" s="58">
        <v>205</v>
      </c>
      <c r="B48" s="1" t="s">
        <v>5</v>
      </c>
      <c r="C48" s="58">
        <v>7</v>
      </c>
      <c r="D48" s="58">
        <v>1</v>
      </c>
      <c r="E48" s="72">
        <v>9.2592592592592631</v>
      </c>
      <c r="F48" s="72">
        <v>5.5555555555555554</v>
      </c>
      <c r="G48" s="72">
        <v>1.5432098765432098</v>
      </c>
      <c r="H48" s="72">
        <v>1.8518518518518521</v>
      </c>
      <c r="I48" s="6">
        <f>$L$4*(100-Table134567[[#This Row],[conversion]])/100</f>
        <v>0.14102803447524814</v>
      </c>
      <c r="J48" s="58">
        <f>LN($L$5/Table134567[[#This Row],['[Model']/M]])</f>
        <v>9.7163748453647669E-2</v>
      </c>
    </row>
    <row r="49" spans="1:12" x14ac:dyDescent="0.55000000000000004">
      <c r="A49" s="58">
        <v>205</v>
      </c>
      <c r="B49" s="1" t="s">
        <v>5</v>
      </c>
      <c r="C49" s="58">
        <v>7</v>
      </c>
      <c r="D49" s="58">
        <v>2</v>
      </c>
      <c r="E49" s="72">
        <v>11.111111111111111</v>
      </c>
      <c r="F49" s="72">
        <v>7.8703703703703702</v>
      </c>
      <c r="G49" s="72">
        <v>2.1604938271604941</v>
      </c>
      <c r="H49" s="72">
        <v>4.6296296296296298</v>
      </c>
      <c r="I49" s="6">
        <f>$L$4*(100-Table134567[[#This Row],[conversion]])/100</f>
        <v>0.13814991132269205</v>
      </c>
      <c r="J49" s="58">
        <f>LN($L$5/Table134567[[#This Row],['[Model']/M]])</f>
        <v>0.11778303565638346</v>
      </c>
    </row>
    <row r="50" spans="1:12" x14ac:dyDescent="0.55000000000000004">
      <c r="A50" s="58">
        <v>205</v>
      </c>
      <c r="B50" s="1" t="s">
        <v>5</v>
      </c>
      <c r="C50" s="58">
        <v>7</v>
      </c>
      <c r="D50" s="58">
        <v>3</v>
      </c>
      <c r="E50" s="72">
        <v>17.592592592592602</v>
      </c>
      <c r="F50" s="72">
        <v>16.666666666666664</v>
      </c>
      <c r="G50" s="72">
        <v>3.7037037037037042</v>
      </c>
      <c r="H50" s="72">
        <v>4.9382716049382713</v>
      </c>
      <c r="I50" s="6">
        <f>$L$4*(100-Table134567[[#This Row],[conversion]])/100</f>
        <v>0.12807648028874571</v>
      </c>
      <c r="J50" s="58">
        <f>LN($L$5/Table134567[[#This Row],['[Model']/M]])</f>
        <v>0.19349485739208028</v>
      </c>
    </row>
    <row r="51" spans="1:12" x14ac:dyDescent="0.55000000000000004">
      <c r="A51" s="58">
        <v>205</v>
      </c>
      <c r="B51" s="1" t="s">
        <v>5</v>
      </c>
      <c r="C51" s="58">
        <v>7</v>
      </c>
      <c r="D51" s="58">
        <v>4</v>
      </c>
      <c r="E51" s="72">
        <v>27.777777777777779</v>
      </c>
      <c r="F51" s="72">
        <v>22.222222222222221</v>
      </c>
      <c r="G51" s="72">
        <v>4.9382716049382713</v>
      </c>
      <c r="H51" s="72">
        <v>5.8641975308641978</v>
      </c>
      <c r="I51" s="6">
        <f>$L$4*(100-Table134567[[#This Row],[conversion]])/100</f>
        <v>0.11224680294968729</v>
      </c>
      <c r="J51" s="58">
        <f>LN($L$5/Table134567[[#This Row],['[Model']/M]])</f>
        <v>0.32542240043462795</v>
      </c>
    </row>
    <row r="54" spans="1:12" x14ac:dyDescent="0.55000000000000004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</row>
    <row r="55" spans="1:12" x14ac:dyDescent="0.55000000000000004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</row>
    <row r="56" spans="1:12" x14ac:dyDescent="0.55000000000000004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x14ac:dyDescent="0.55000000000000004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1:12" x14ac:dyDescent="0.55000000000000004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1:12" x14ac:dyDescent="0.55000000000000004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</row>
    <row r="60" spans="1:12" x14ac:dyDescent="0.55000000000000004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</row>
    <row r="61" spans="1:12" x14ac:dyDescent="0.55000000000000004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x14ac:dyDescent="0.55000000000000004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</row>
    <row r="63" spans="1:12" x14ac:dyDescent="0.55000000000000004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</row>
    <row r="64" spans="1:12" x14ac:dyDescent="0.5500000000000000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</row>
    <row r="65" spans="1:12" x14ac:dyDescent="0.55000000000000004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</row>
    <row r="66" spans="1:12" x14ac:dyDescent="0.55000000000000004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</row>
    <row r="67" spans="1:12" x14ac:dyDescent="0.55000000000000004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</row>
    <row r="68" spans="1:12" x14ac:dyDescent="0.55000000000000004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</row>
    <row r="69" spans="1:12" x14ac:dyDescent="0.55000000000000004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</row>
    <row r="70" spans="1:12" x14ac:dyDescent="0.55000000000000004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</row>
    <row r="71" spans="1:12" x14ac:dyDescent="0.55000000000000004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</row>
    <row r="72" spans="1:12" x14ac:dyDescent="0.55000000000000004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</row>
    <row r="73" spans="1:12" x14ac:dyDescent="0.55000000000000004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x14ac:dyDescent="0.5500000000000000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55000000000000004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</row>
    <row r="76" spans="1:12" x14ac:dyDescent="0.55000000000000004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</row>
    <row r="77" spans="1:12" x14ac:dyDescent="0.55000000000000004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topLeftCell="D1" workbookViewId="0">
      <selection activeCell="Y11" sqref="W1:Y11"/>
    </sheetView>
  </sheetViews>
  <sheetFormatPr defaultColWidth="9.15625" defaultRowHeight="14.4" x14ac:dyDescent="0.55000000000000004"/>
  <cols>
    <col min="1" max="1" width="9.41796875" style="4" customWidth="1"/>
    <col min="2" max="2" width="13.41796875" style="1" customWidth="1"/>
    <col min="3" max="3" width="16.68359375" style="4" customWidth="1"/>
    <col min="4" max="4" width="13.15625" style="4" customWidth="1"/>
    <col min="5" max="5" width="12.83984375" style="6" customWidth="1"/>
    <col min="6" max="6" width="11.578125" style="4" customWidth="1"/>
    <col min="7" max="7" width="16" style="4" customWidth="1"/>
    <col min="8" max="8" width="9.41796875" style="1" customWidth="1"/>
    <col min="9" max="9" width="13.26171875" style="4" bestFit="1" customWidth="1"/>
    <col min="10" max="10" width="20.41796875" style="4" bestFit="1" customWidth="1"/>
    <col min="11" max="16384" width="9.15625" style="4"/>
  </cols>
  <sheetData>
    <row r="1" spans="1:24" ht="16.5" x14ac:dyDescent="0.55000000000000004">
      <c r="A1" s="3" t="s">
        <v>12</v>
      </c>
      <c r="B1" s="11" t="s">
        <v>0</v>
      </c>
      <c r="C1" s="3" t="s">
        <v>6</v>
      </c>
      <c r="D1" s="3" t="s">
        <v>7</v>
      </c>
      <c r="E1" s="9" t="s">
        <v>8</v>
      </c>
      <c r="F1" s="3" t="s">
        <v>9</v>
      </c>
      <c r="G1" s="3" t="s">
        <v>10</v>
      </c>
      <c r="H1" s="11" t="s">
        <v>11</v>
      </c>
      <c r="I1" s="3" t="s">
        <v>17</v>
      </c>
      <c r="J1" s="16" t="s">
        <v>19</v>
      </c>
      <c r="L1" s="13" t="s">
        <v>13</v>
      </c>
      <c r="M1" s="5"/>
      <c r="O1" s="22" t="s">
        <v>20</v>
      </c>
      <c r="P1" s="22" t="s">
        <v>21</v>
      </c>
      <c r="Q1" s="22" t="s">
        <v>23</v>
      </c>
      <c r="R1" s="22" t="s">
        <v>25</v>
      </c>
      <c r="S1" s="22" t="s">
        <v>22</v>
      </c>
      <c r="T1" s="22" t="s">
        <v>24</v>
      </c>
      <c r="U1" s="22" t="s">
        <v>26</v>
      </c>
      <c r="V1" s="22" t="s">
        <v>27</v>
      </c>
      <c r="W1" s="22"/>
      <c r="X1" s="22"/>
    </row>
    <row r="2" spans="1:24" x14ac:dyDescent="0.55000000000000004">
      <c r="A2" s="4">
        <v>204</v>
      </c>
      <c r="B2" s="1" t="s">
        <v>1</v>
      </c>
      <c r="C2" s="4">
        <v>0.5</v>
      </c>
      <c r="D2" s="4">
        <v>0</v>
      </c>
      <c r="E2" s="10">
        <v>0</v>
      </c>
      <c r="F2" s="2">
        <v>0</v>
      </c>
      <c r="G2" s="2">
        <v>0</v>
      </c>
      <c r="H2" s="12">
        <v>0</v>
      </c>
      <c r="I2" s="4">
        <f>$L$4*(100-Table1[[#This Row],[conversion]])/100</f>
        <v>0.15541865023802856</v>
      </c>
      <c r="J2" s="17">
        <f>LN($L$5/Table1[[#This Row],['[Model']/M]])</f>
        <v>0</v>
      </c>
      <c r="L2" s="6">
        <v>33.299999999999997</v>
      </c>
      <c r="M2" s="1" t="s">
        <v>14</v>
      </c>
      <c r="O2" s="18">
        <v>0.5</v>
      </c>
      <c r="P2" s="39">
        <v>204</v>
      </c>
      <c r="Q2">
        <v>0.127</v>
      </c>
      <c r="R2">
        <v>0.93669999999999998</v>
      </c>
      <c r="S2" s="38">
        <v>210</v>
      </c>
      <c r="T2">
        <v>6.7400000000000002E-2</v>
      </c>
      <c r="U2">
        <v>0.99960000000000004</v>
      </c>
      <c r="V2" s="19">
        <f>AVERAGE(Q2,T2)</f>
        <v>9.7200000000000009E-2</v>
      </c>
    </row>
    <row r="3" spans="1:24" x14ac:dyDescent="0.55000000000000004">
      <c r="A3" s="4">
        <v>204</v>
      </c>
      <c r="B3" s="1" t="s">
        <v>1</v>
      </c>
      <c r="C3" s="4">
        <v>0.5</v>
      </c>
      <c r="D3" s="4">
        <v>1</v>
      </c>
      <c r="E3" s="10">
        <v>16.822429906542066</v>
      </c>
      <c r="F3" s="2">
        <v>12.616822429906541</v>
      </c>
      <c r="G3" s="2">
        <v>4.361370716510903</v>
      </c>
      <c r="H3" s="12">
        <v>4.0498442367601246</v>
      </c>
      <c r="I3" s="4">
        <f>$L$4*(100-Table1[[#This Row],[conversion]])/100</f>
        <v>0.12927345674004243</v>
      </c>
      <c r="J3" s="17">
        <f>LN($L$5/Table1[[#This Row],['[Model']/M]])</f>
        <v>0.18419246472976655</v>
      </c>
      <c r="L3" s="6">
        <v>214.26</v>
      </c>
      <c r="M3" s="1" t="s">
        <v>15</v>
      </c>
      <c r="O3" s="18">
        <v>1</v>
      </c>
      <c r="P3" s="39">
        <v>204</v>
      </c>
      <c r="Q3">
        <v>0.14599999999999999</v>
      </c>
      <c r="R3">
        <v>0.9325</v>
      </c>
      <c r="S3" s="38">
        <v>210</v>
      </c>
      <c r="T3">
        <v>0.10639999999999999</v>
      </c>
      <c r="U3">
        <v>0.91510000000000002</v>
      </c>
      <c r="V3" s="19">
        <f>AVERAGE(Q3,T3)</f>
        <v>0.12619999999999998</v>
      </c>
      <c r="W3" s="71"/>
      <c r="X3" s="71"/>
    </row>
    <row r="4" spans="1:24" x14ac:dyDescent="0.55000000000000004">
      <c r="A4" s="4">
        <v>204</v>
      </c>
      <c r="B4" s="1" t="s">
        <v>1</v>
      </c>
      <c r="C4" s="4">
        <v>0.5</v>
      </c>
      <c r="D4" s="4">
        <v>2</v>
      </c>
      <c r="E4" s="10">
        <v>22.429906542056084</v>
      </c>
      <c r="F4" s="2">
        <v>17.75700934579439</v>
      </c>
      <c r="G4" s="2">
        <v>5.29595015576324</v>
      </c>
      <c r="H4" s="12">
        <v>4.9844236760124607</v>
      </c>
      <c r="I4" s="4">
        <f>$L$4*(100-Table1[[#This Row],[conversion]])/100</f>
        <v>0.12055839224071371</v>
      </c>
      <c r="J4" s="17">
        <f>LN($L$5/Table1[[#This Row],['[Model']/M]])</f>
        <v>0.25398822666530846</v>
      </c>
      <c r="L4" s="7">
        <f>L2/L3</f>
        <v>0.15541865023802856</v>
      </c>
      <c r="M4" s="8" t="s">
        <v>16</v>
      </c>
      <c r="O4" s="18">
        <v>2</v>
      </c>
      <c r="P4" s="39">
        <v>204</v>
      </c>
      <c r="Q4">
        <v>0.16470000000000001</v>
      </c>
      <c r="R4" s="59">
        <v>0.97089999999999999</v>
      </c>
      <c r="S4" s="38">
        <v>210</v>
      </c>
      <c r="T4">
        <v>0.13</v>
      </c>
      <c r="U4">
        <v>0.97670000000000001</v>
      </c>
      <c r="V4" s="19">
        <f>AVERAGE(Q4,T4)</f>
        <v>0.14735000000000001</v>
      </c>
      <c r="W4" s="71"/>
      <c r="X4" s="71"/>
    </row>
    <row r="5" spans="1:24" x14ac:dyDescent="0.55000000000000004">
      <c r="A5" s="4">
        <v>204</v>
      </c>
      <c r="B5" s="1" t="s">
        <v>1</v>
      </c>
      <c r="C5" s="4">
        <v>0.5</v>
      </c>
      <c r="D5" s="4">
        <v>3</v>
      </c>
      <c r="E5" s="10">
        <v>23.36448598130842</v>
      </c>
      <c r="F5" s="2">
        <v>19.158878504672895</v>
      </c>
      <c r="G5" s="2">
        <v>5.29595015576324</v>
      </c>
      <c r="H5" s="12">
        <v>5.29595015576324</v>
      </c>
      <c r="I5" s="4">
        <f>$L$4*(100-Table1[[#This Row],[conversion]])/100</f>
        <v>0.11910588149082563</v>
      </c>
      <c r="J5" s="17">
        <f>LN($L$5/Table1[[#This Row],['[Model']/M]])</f>
        <v>0.2661095871976531</v>
      </c>
      <c r="L5" s="14">
        <f>(L4/1)</f>
        <v>0.15541865023802856</v>
      </c>
      <c r="M5" s="15" t="s">
        <v>18</v>
      </c>
      <c r="O5" s="18">
        <v>5</v>
      </c>
      <c r="P5" s="39">
        <v>204</v>
      </c>
      <c r="Q5">
        <v>0.251</v>
      </c>
      <c r="R5" s="59">
        <v>0.99739999999999995</v>
      </c>
      <c r="S5" s="38">
        <v>210</v>
      </c>
      <c r="T5">
        <v>0.2243</v>
      </c>
      <c r="U5" s="59">
        <v>0.99250000000000005</v>
      </c>
      <c r="V5" s="19">
        <f>AVERAGE(Q5,T5)</f>
        <v>0.23765</v>
      </c>
      <c r="W5" s="71"/>
      <c r="X5" s="71"/>
    </row>
    <row r="6" spans="1:24" x14ac:dyDescent="0.55000000000000004">
      <c r="A6" s="4">
        <v>204</v>
      </c>
      <c r="B6" s="1" t="s">
        <v>1</v>
      </c>
      <c r="C6" s="4">
        <v>0.5</v>
      </c>
      <c r="D6" s="4">
        <v>4</v>
      </c>
      <c r="E6" s="10">
        <v>23.36448598130842</v>
      </c>
      <c r="F6" s="2">
        <v>20.093457943925234</v>
      </c>
      <c r="G6" s="2">
        <v>5.6074766355140184</v>
      </c>
      <c r="H6" s="12">
        <v>5.29595015576324</v>
      </c>
      <c r="I6" s="4">
        <f>$L$4*(100-Table1[[#This Row],[conversion]])/100</f>
        <v>0.11910588149082563</v>
      </c>
      <c r="J6" s="17">
        <f>LN($L$5/Table1[[#This Row],['[Model']/M]])</f>
        <v>0.2661095871976531</v>
      </c>
      <c r="O6" s="18">
        <v>7</v>
      </c>
      <c r="P6" s="39">
        <v>204</v>
      </c>
      <c r="Q6">
        <v>0.28870000000000001</v>
      </c>
      <c r="R6" s="59">
        <v>0.99690000000000001</v>
      </c>
      <c r="S6" s="38">
        <v>210</v>
      </c>
      <c r="T6">
        <v>0.24490000000000001</v>
      </c>
      <c r="U6">
        <v>0.99939999999999996</v>
      </c>
      <c r="V6" s="19">
        <f>AVERAGE(Q6,T6)</f>
        <v>0.26680000000000004</v>
      </c>
      <c r="W6" s="71"/>
      <c r="X6" s="71"/>
    </row>
    <row r="7" spans="1:24" x14ac:dyDescent="0.55000000000000004">
      <c r="A7" s="4">
        <v>210</v>
      </c>
      <c r="B7" s="1" t="s">
        <v>1</v>
      </c>
      <c r="C7" s="4">
        <v>0.5</v>
      </c>
      <c r="D7" s="4">
        <v>0</v>
      </c>
      <c r="E7" s="10">
        <v>0</v>
      </c>
      <c r="F7" s="2">
        <v>0</v>
      </c>
      <c r="G7" s="2">
        <v>0</v>
      </c>
      <c r="H7" s="12">
        <v>0</v>
      </c>
      <c r="I7" s="4">
        <f>$L$4*(100-Table1[[#This Row],[conversion]])/100</f>
        <v>0.15541865023802856</v>
      </c>
      <c r="J7" s="17">
        <f>LN($L$5/Table1[[#This Row],['[Model']/M]])</f>
        <v>0</v>
      </c>
    </row>
    <row r="8" spans="1:24" x14ac:dyDescent="0.55000000000000004">
      <c r="A8" s="4">
        <v>210</v>
      </c>
      <c r="B8" s="1" t="s">
        <v>1</v>
      </c>
      <c r="C8" s="4">
        <v>0.5</v>
      </c>
      <c r="D8" s="4">
        <v>1</v>
      </c>
      <c r="E8" s="10">
        <v>6.7226890756302407</v>
      </c>
      <c r="F8" s="2">
        <v>6.3025210084033612</v>
      </c>
      <c r="G8" s="2">
        <v>2.8011204481792715</v>
      </c>
      <c r="H8" s="12">
        <v>3.0812324929971986</v>
      </c>
      <c r="I8" s="4">
        <f>$L$4*(100-Table1[[#This Row],[conversion]])/100</f>
        <v>0.14497033761698463</v>
      </c>
      <c r="J8" s="17">
        <f>LN($L$5/Table1[[#This Row],['[Model']/M]])</f>
        <v>6.9593291799195184E-2</v>
      </c>
      <c r="N8" s="70"/>
      <c r="O8" s="75"/>
      <c r="P8" s="75"/>
      <c r="Q8" s="75"/>
      <c r="R8" s="75"/>
      <c r="S8" s="75"/>
      <c r="T8" s="75"/>
      <c r="U8" s="75"/>
      <c r="V8" s="75"/>
    </row>
    <row r="9" spans="1:24" x14ac:dyDescent="0.55000000000000004">
      <c r="A9" s="4">
        <v>210</v>
      </c>
      <c r="B9" s="1" t="s">
        <v>1</v>
      </c>
      <c r="C9" s="4">
        <v>0.5</v>
      </c>
      <c r="D9" s="4">
        <v>2</v>
      </c>
      <c r="E9" s="10">
        <v>12.605042016806719</v>
      </c>
      <c r="F9" s="2">
        <v>10.92436974789916</v>
      </c>
      <c r="G9" s="2">
        <v>3.6414565826330527</v>
      </c>
      <c r="H9" s="12">
        <v>3.3613445378151261</v>
      </c>
      <c r="I9" s="4">
        <f>$L$4*(100-Table1[[#This Row],[conversion]])/100</f>
        <v>0.13582806407357118</v>
      </c>
      <c r="J9" s="17">
        <f>LN($L$5/Table1[[#This Row],['[Model']/M]])</f>
        <v>0.13473259397015666</v>
      </c>
      <c r="O9" s="70"/>
      <c r="P9" s="39"/>
      <c r="Q9" s="69"/>
      <c r="R9" s="71"/>
      <c r="S9" s="38"/>
      <c r="T9" s="69"/>
      <c r="U9" s="59"/>
      <c r="V9" s="71"/>
    </row>
    <row r="10" spans="1:24" x14ac:dyDescent="0.55000000000000004">
      <c r="A10" s="4">
        <v>210</v>
      </c>
      <c r="B10" s="1" t="s">
        <v>1</v>
      </c>
      <c r="C10" s="4">
        <v>0.5</v>
      </c>
      <c r="D10" s="4">
        <v>3</v>
      </c>
      <c r="E10" s="10">
        <v>15.126050420168074</v>
      </c>
      <c r="F10" s="2">
        <v>13.445378151260504</v>
      </c>
      <c r="G10" s="2">
        <v>3.9215686274509802</v>
      </c>
      <c r="H10" s="12">
        <v>4.2016806722689068</v>
      </c>
      <c r="I10" s="4">
        <f>$L$4*(100-Table1[[#This Row],[conversion]])/100</f>
        <v>0.13190994684067969</v>
      </c>
      <c r="J10" s="17">
        <f>LN($L$5/Table1[[#This Row],['[Model']/M]])</f>
        <v>0.16400297627027008</v>
      </c>
      <c r="O10" s="70"/>
      <c r="P10" s="39"/>
      <c r="Q10" s="69"/>
      <c r="R10" s="59"/>
      <c r="S10" s="38"/>
      <c r="T10" s="69"/>
      <c r="U10" s="69"/>
      <c r="V10" s="71"/>
    </row>
    <row r="11" spans="1:24" x14ac:dyDescent="0.55000000000000004">
      <c r="A11" s="4">
        <v>210</v>
      </c>
      <c r="B11" s="1" t="s">
        <v>1</v>
      </c>
      <c r="C11" s="4">
        <v>0.5</v>
      </c>
      <c r="D11" s="4">
        <v>4</v>
      </c>
      <c r="E11" s="10">
        <v>14.285714285714279</v>
      </c>
      <c r="F11" s="2">
        <v>14.285714285714288</v>
      </c>
      <c r="G11" s="2">
        <v>3.9215686274509802</v>
      </c>
      <c r="H11" s="12">
        <v>4.2016806722689068</v>
      </c>
      <c r="I11" s="4">
        <f>$L$4*(100-Table1[[#This Row],[conversion]])/100</f>
        <v>0.13321598591831021</v>
      </c>
      <c r="J11" s="17">
        <f>LN($L$5/Table1[[#This Row],['[Model']/M]])</f>
        <v>0.15415067982725816</v>
      </c>
      <c r="O11" s="70"/>
      <c r="P11" s="39"/>
      <c r="Q11" s="69"/>
      <c r="R11" s="59"/>
      <c r="S11" s="38"/>
      <c r="T11" s="69"/>
      <c r="U11" s="59"/>
      <c r="V11" s="71"/>
    </row>
    <row r="12" spans="1:24" x14ac:dyDescent="0.55000000000000004">
      <c r="A12" s="4">
        <v>204</v>
      </c>
      <c r="B12" s="1" t="s">
        <v>2</v>
      </c>
      <c r="C12" s="4">
        <v>1</v>
      </c>
      <c r="D12" s="4">
        <v>0</v>
      </c>
      <c r="E12" s="10">
        <v>0</v>
      </c>
      <c r="F12" s="2">
        <v>0</v>
      </c>
      <c r="G12" s="2">
        <v>0</v>
      </c>
      <c r="H12" s="12">
        <v>0</v>
      </c>
      <c r="I12" s="4">
        <f>$L$4*(100-Table1[[#This Row],[conversion]])/100</f>
        <v>0.15541865023802856</v>
      </c>
      <c r="J12" s="17">
        <f>LN($L$5/Table1[[#This Row],['[Model']/M]])</f>
        <v>0</v>
      </c>
      <c r="O12" s="70"/>
      <c r="P12" s="39"/>
      <c r="Q12" s="69"/>
      <c r="R12" s="69"/>
      <c r="S12" s="38"/>
      <c r="T12" s="69"/>
      <c r="U12" s="59"/>
      <c r="V12" s="71"/>
    </row>
    <row r="13" spans="1:24" x14ac:dyDescent="0.55000000000000004">
      <c r="A13" s="4">
        <v>204</v>
      </c>
      <c r="B13" s="1" t="s">
        <v>2</v>
      </c>
      <c r="C13" s="4">
        <v>1</v>
      </c>
      <c r="D13" s="4">
        <v>1</v>
      </c>
      <c r="E13" s="10">
        <v>21.698113207547181</v>
      </c>
      <c r="F13" s="2">
        <v>16.981132075471699</v>
      </c>
      <c r="G13" s="2">
        <v>6.6037735849056602</v>
      </c>
      <c r="H13" s="12">
        <v>5.9748427672955975</v>
      </c>
      <c r="I13" s="4">
        <f>$L$4*(100-Table1[[#This Row],[conversion]])/100</f>
        <v>0.12169573556373933</v>
      </c>
      <c r="J13" s="17">
        <f>LN($L$5/Table1[[#This Row],['[Model']/M]])</f>
        <v>0.24459848631546932</v>
      </c>
      <c r="O13" s="70"/>
      <c r="P13" s="39"/>
      <c r="Q13" s="69"/>
      <c r="R13" s="59"/>
      <c r="S13" s="38"/>
      <c r="T13" s="69"/>
      <c r="U13" s="59"/>
      <c r="V13" s="71"/>
    </row>
    <row r="14" spans="1:24" x14ac:dyDescent="0.55000000000000004">
      <c r="A14" s="4">
        <v>204</v>
      </c>
      <c r="B14" s="1" t="s">
        <v>2</v>
      </c>
      <c r="C14" s="4">
        <v>1</v>
      </c>
      <c r="D14" s="4">
        <v>2</v>
      </c>
      <c r="E14" s="10">
        <v>31.132075471698116</v>
      </c>
      <c r="F14" s="2">
        <v>24.528301886792452</v>
      </c>
      <c r="G14" s="2">
        <v>8.4905660377358494</v>
      </c>
      <c r="H14" s="12">
        <v>7.8616352201257858</v>
      </c>
      <c r="I14" s="4">
        <f>$L$4*(100-Table1[[#This Row],[conversion]])/100</f>
        <v>0.10703359874883098</v>
      </c>
      <c r="J14" s="17">
        <f>LN($L$5/Table1[[#This Row],['[Model']/M]])</f>
        <v>0.37297965296367619</v>
      </c>
    </row>
    <row r="15" spans="1:24" x14ac:dyDescent="0.55000000000000004">
      <c r="A15" s="4">
        <v>204</v>
      </c>
      <c r="B15" s="1" t="s">
        <v>2</v>
      </c>
      <c r="C15" s="4">
        <v>1</v>
      </c>
      <c r="D15" s="4">
        <v>3</v>
      </c>
      <c r="E15" s="10">
        <v>35.849056603773583</v>
      </c>
      <c r="F15" s="2">
        <v>28.773584905660378</v>
      </c>
      <c r="G15" s="2">
        <v>9.4339622641509422</v>
      </c>
      <c r="H15" s="12">
        <v>8.4905660377358494</v>
      </c>
      <c r="I15" s="4">
        <f>$L$4*(100-Table1[[#This Row],[conversion]])/100</f>
        <v>9.9702530341376813E-2</v>
      </c>
      <c r="J15" s="17">
        <f>LN($L$5/Table1[[#This Row],['[Model']/M]])</f>
        <v>0.44393138893596046</v>
      </c>
    </row>
    <row r="16" spans="1:24" x14ac:dyDescent="0.55000000000000004">
      <c r="A16" s="4">
        <v>204</v>
      </c>
      <c r="B16" s="1" t="s">
        <v>2</v>
      </c>
      <c r="C16" s="4">
        <v>1</v>
      </c>
      <c r="D16" s="4">
        <v>4</v>
      </c>
      <c r="E16" s="10">
        <v>35.849056603773583</v>
      </c>
      <c r="F16" s="2">
        <v>30.188679245283019</v>
      </c>
      <c r="G16" s="2">
        <v>9.4339622641509422</v>
      </c>
      <c r="H16" s="12">
        <v>9.7484276729559749</v>
      </c>
      <c r="I16" s="4">
        <f>$L$4*(100-Table1[[#This Row],[conversion]])/100</f>
        <v>9.9702530341376813E-2</v>
      </c>
      <c r="J16" s="17">
        <f>LN($L$5/Table1[[#This Row],['[Model']/M]])</f>
        <v>0.44393138893596046</v>
      </c>
    </row>
    <row r="17" spans="1:10" x14ac:dyDescent="0.55000000000000004">
      <c r="A17" s="4">
        <v>210</v>
      </c>
      <c r="B17" s="1" t="s">
        <v>2</v>
      </c>
      <c r="C17" s="4">
        <v>1</v>
      </c>
      <c r="D17" s="4">
        <v>0</v>
      </c>
      <c r="E17" s="10">
        <v>0</v>
      </c>
      <c r="F17" s="2">
        <v>0</v>
      </c>
      <c r="G17" s="2">
        <v>0</v>
      </c>
      <c r="H17" s="12">
        <v>0</v>
      </c>
      <c r="I17" s="4">
        <f>$L$4*(100-Table1[[#This Row],[conversion]])/100</f>
        <v>0.15541865023802856</v>
      </c>
      <c r="J17" s="17">
        <f>LN($L$5/Table1[[#This Row],['[Model']/M]])</f>
        <v>0</v>
      </c>
    </row>
    <row r="18" spans="1:10" x14ac:dyDescent="0.55000000000000004">
      <c r="A18" s="4">
        <v>210</v>
      </c>
      <c r="B18" s="1" t="s">
        <v>2</v>
      </c>
      <c r="C18" s="4">
        <v>1</v>
      </c>
      <c r="D18" s="4">
        <v>1</v>
      </c>
      <c r="E18" s="10">
        <v>14.999999999999991</v>
      </c>
      <c r="F18" s="2">
        <v>11.25</v>
      </c>
      <c r="G18" s="2">
        <v>4.1666666666666661</v>
      </c>
      <c r="H18" s="12">
        <v>4.1666666666666661</v>
      </c>
      <c r="I18" s="4">
        <f>$L$4*(100-Table1[[#This Row],[conversion]])/100</f>
        <v>0.13210585270232431</v>
      </c>
      <c r="J18" s="17">
        <f>LN($L$5/Table1[[#This Row],['[Model']/M]])</f>
        <v>0.16251892949777474</v>
      </c>
    </row>
    <row r="19" spans="1:10" x14ac:dyDescent="0.55000000000000004">
      <c r="A19" s="4">
        <v>210</v>
      </c>
      <c r="B19" s="1" t="s">
        <v>2</v>
      </c>
      <c r="C19" s="4">
        <v>1</v>
      </c>
      <c r="D19" s="4">
        <v>2</v>
      </c>
      <c r="E19" s="10">
        <v>19.166666666666668</v>
      </c>
      <c r="F19" s="2">
        <v>14.583333333333332</v>
      </c>
      <c r="G19" s="2">
        <v>5</v>
      </c>
      <c r="H19" s="12">
        <v>4.4444444444444446</v>
      </c>
      <c r="I19" s="4">
        <f>$L$4*(100-Table1[[#This Row],[conversion]])/100</f>
        <v>0.12563007560907308</v>
      </c>
      <c r="J19" s="17">
        <f>LN($L$5/Table1[[#This Row],['[Model']/M]])</f>
        <v>0.21278076427866321</v>
      </c>
    </row>
    <row r="20" spans="1:10" x14ac:dyDescent="0.55000000000000004">
      <c r="A20" s="4">
        <v>210</v>
      </c>
      <c r="B20" s="1" t="s">
        <v>2</v>
      </c>
      <c r="C20" s="4">
        <v>1</v>
      </c>
      <c r="D20" s="4">
        <v>3</v>
      </c>
      <c r="E20" s="10">
        <v>21.666666666666664</v>
      </c>
      <c r="F20" s="2">
        <v>17.083333333333332</v>
      </c>
      <c r="G20" s="2">
        <v>5.2777777777777777</v>
      </c>
      <c r="H20" s="12">
        <v>5.2777777777777777</v>
      </c>
      <c r="I20" s="4">
        <f>$L$4*(100-Table1[[#This Row],[conversion]])/100</f>
        <v>0.12174460935312238</v>
      </c>
      <c r="J20" s="17">
        <f>LN($L$5/Table1[[#This Row],['[Model']/M]])</f>
        <v>0.24419696051204198</v>
      </c>
    </row>
    <row r="21" spans="1:10" x14ac:dyDescent="0.55000000000000004">
      <c r="A21" s="4">
        <v>210</v>
      </c>
      <c r="B21" s="1" t="s">
        <v>2</v>
      </c>
      <c r="C21" s="4">
        <v>1</v>
      </c>
      <c r="D21" s="4">
        <v>4</v>
      </c>
      <c r="E21" s="10">
        <v>21.666666666666664</v>
      </c>
      <c r="F21" s="2">
        <v>18.750000000000004</v>
      </c>
      <c r="G21" s="2">
        <v>5.5555555555555554</v>
      </c>
      <c r="H21" s="12">
        <v>5.5555555555555554</v>
      </c>
      <c r="I21" s="4">
        <f>$L$4*(100-Table1[[#This Row],[conversion]])/100</f>
        <v>0.12174460935312238</v>
      </c>
      <c r="J21" s="17">
        <f>LN($L$5/Table1[[#This Row],['[Model']/M]])</f>
        <v>0.24419696051204198</v>
      </c>
    </row>
    <row r="22" spans="1:10" x14ac:dyDescent="0.55000000000000004">
      <c r="A22" s="4">
        <v>204</v>
      </c>
      <c r="B22" s="1" t="s">
        <v>3</v>
      </c>
      <c r="C22" s="4">
        <v>2</v>
      </c>
      <c r="D22" s="4">
        <v>0</v>
      </c>
      <c r="E22" s="10">
        <v>0</v>
      </c>
      <c r="F22" s="2">
        <v>0</v>
      </c>
      <c r="G22" s="2">
        <v>0</v>
      </c>
      <c r="H22" s="12">
        <v>0</v>
      </c>
      <c r="I22" s="4">
        <f>$L$4*(100-Table1[[#This Row],[conversion]])/100</f>
        <v>0.15541865023802856</v>
      </c>
      <c r="J22" s="17">
        <f>LN($L$5/Table1[[#This Row],['[Model']/M]])</f>
        <v>0</v>
      </c>
    </row>
    <row r="23" spans="1:10" x14ac:dyDescent="0.55000000000000004">
      <c r="A23" s="4">
        <v>204</v>
      </c>
      <c r="B23" s="1" t="s">
        <v>3</v>
      </c>
      <c r="C23" s="4">
        <v>2</v>
      </c>
      <c r="D23" s="4">
        <v>1</v>
      </c>
      <c r="E23" s="10">
        <v>22.857142857142858</v>
      </c>
      <c r="F23" s="2">
        <v>15.714285714285714</v>
      </c>
      <c r="G23" s="2">
        <v>6.3492063492063489</v>
      </c>
      <c r="H23" s="12">
        <v>6.0317460317460316</v>
      </c>
      <c r="I23" s="4">
        <f>$L$4*(100-Table1[[#This Row],[conversion]])/100</f>
        <v>0.11989438732647917</v>
      </c>
      <c r="J23" s="17">
        <f>LN($L$5/Table1[[#This Row],['[Model']/M]])</f>
        <v>0.25951119548508461</v>
      </c>
    </row>
    <row r="24" spans="1:10" x14ac:dyDescent="0.55000000000000004">
      <c r="A24" s="4">
        <v>204</v>
      </c>
      <c r="B24" s="1" t="s">
        <v>3</v>
      </c>
      <c r="C24" s="4">
        <v>2</v>
      </c>
      <c r="D24" s="4">
        <v>2</v>
      </c>
      <c r="E24" s="10">
        <v>33.333333333333343</v>
      </c>
      <c r="F24" s="2">
        <v>24.761904761904763</v>
      </c>
      <c r="G24" s="2">
        <v>8.8888888888888893</v>
      </c>
      <c r="H24" s="12">
        <v>8.2539682539682531</v>
      </c>
      <c r="I24" s="4">
        <f>$L$4*(100-Table1[[#This Row],[conversion]])/100</f>
        <v>0.10361243349201903</v>
      </c>
      <c r="J24" s="17">
        <f>LN($L$5/Table1[[#This Row],['[Model']/M]])</f>
        <v>0.40546510810816455</v>
      </c>
    </row>
    <row r="25" spans="1:10" x14ac:dyDescent="0.55000000000000004">
      <c r="A25" s="4">
        <v>204</v>
      </c>
      <c r="B25" s="1" t="s">
        <v>3</v>
      </c>
      <c r="C25" s="4">
        <v>2</v>
      </c>
      <c r="D25" s="4">
        <v>3</v>
      </c>
      <c r="E25" s="10">
        <v>43.809523809523817</v>
      </c>
      <c r="F25" s="2">
        <v>34.285714285714285</v>
      </c>
      <c r="G25" s="2">
        <v>11.428571428571429</v>
      </c>
      <c r="H25" s="12">
        <v>10.793650793650796</v>
      </c>
      <c r="I25" s="4">
        <f>$L$4*(100-Table1[[#This Row],[conversion]])/100</f>
        <v>8.7330479657558885E-2</v>
      </c>
      <c r="J25" s="17">
        <f>LN($L$5/Table1[[#This Row],['[Model']/M]])</f>
        <v>0.57642290625180415</v>
      </c>
    </row>
    <row r="26" spans="1:10" x14ac:dyDescent="0.55000000000000004">
      <c r="A26" s="4">
        <v>204</v>
      </c>
      <c r="B26" s="1" t="s">
        <v>3</v>
      </c>
      <c r="C26" s="4">
        <v>2</v>
      </c>
      <c r="D26" s="4">
        <v>4</v>
      </c>
      <c r="E26" s="10">
        <v>48.571428571428577</v>
      </c>
      <c r="F26" s="2">
        <v>38.095238095238102</v>
      </c>
      <c r="G26" s="2">
        <v>12.698412698412698</v>
      </c>
      <c r="H26" s="12">
        <v>13.015873015873014</v>
      </c>
      <c r="I26" s="4">
        <f>$L$4*(100-Table1[[#This Row],[conversion]])/100</f>
        <v>7.9929591550986112E-2</v>
      </c>
      <c r="J26" s="17">
        <f>LN($L$5/Table1[[#This Row],['[Model']/M]])</f>
        <v>0.66497630359324911</v>
      </c>
    </row>
    <row r="27" spans="1:10" x14ac:dyDescent="0.55000000000000004">
      <c r="A27" s="4">
        <v>210</v>
      </c>
      <c r="B27" s="1" t="s">
        <v>3</v>
      </c>
      <c r="C27" s="4">
        <v>2</v>
      </c>
      <c r="D27" s="4">
        <v>0</v>
      </c>
      <c r="E27" s="10">
        <v>0</v>
      </c>
      <c r="F27" s="2">
        <v>0</v>
      </c>
      <c r="G27" s="2">
        <v>0</v>
      </c>
      <c r="H27" s="12">
        <v>0</v>
      </c>
      <c r="I27" s="4">
        <f>$L$4*(100-Table1[[#This Row],[conversion]])/100</f>
        <v>0.15541865023802856</v>
      </c>
      <c r="J27" s="17">
        <f>LN($L$5/Table1[[#This Row],['[Model']/M]])</f>
        <v>0</v>
      </c>
    </row>
    <row r="28" spans="1:10" x14ac:dyDescent="0.55000000000000004">
      <c r="A28" s="4">
        <v>210</v>
      </c>
      <c r="B28" s="1" t="s">
        <v>3</v>
      </c>
      <c r="C28" s="4">
        <v>2</v>
      </c>
      <c r="D28" s="4">
        <v>1</v>
      </c>
      <c r="E28" s="10">
        <v>16.831683168316825</v>
      </c>
      <c r="F28" s="2">
        <v>10.891089108910892</v>
      </c>
      <c r="G28" s="2">
        <v>5.2805280528052814</v>
      </c>
      <c r="H28" s="12">
        <v>4.6204620462046204</v>
      </c>
      <c r="I28" s="4">
        <f>$L$4*(100-Table1[[#This Row],[conversion]])/100</f>
        <v>0.12925907544548909</v>
      </c>
      <c r="J28" s="17">
        <f>LN($L$5/Table1[[#This Row],['[Model']/M]])</f>
        <v>0.18430371799794598</v>
      </c>
    </row>
    <row r="29" spans="1:10" x14ac:dyDescent="0.55000000000000004">
      <c r="A29" s="4">
        <v>210</v>
      </c>
      <c r="B29" s="1" t="s">
        <v>3</v>
      </c>
      <c r="C29" s="4">
        <v>2</v>
      </c>
      <c r="D29" s="4">
        <v>2</v>
      </c>
      <c r="E29" s="10">
        <v>25.742574257425744</v>
      </c>
      <c r="F29" s="2">
        <v>20.297029702970299</v>
      </c>
      <c r="G29" s="2">
        <v>7.5907590759075907</v>
      </c>
      <c r="H29" s="12">
        <v>6.6006600660065997</v>
      </c>
      <c r="I29" s="4">
        <f>$L$4*(100-Table1[[#This Row],[conversion]])/100</f>
        <v>0.11540988879061526</v>
      </c>
      <c r="J29" s="17">
        <f>LN($L$5/Table1[[#This Row],['[Model']/M]])</f>
        <v>0.29763240330494917</v>
      </c>
    </row>
    <row r="30" spans="1:10" x14ac:dyDescent="0.55000000000000004">
      <c r="A30" s="4">
        <v>210</v>
      </c>
      <c r="B30" s="1" t="s">
        <v>3</v>
      </c>
      <c r="C30" s="4">
        <v>2</v>
      </c>
      <c r="D30" s="4">
        <v>3</v>
      </c>
      <c r="E30" s="10">
        <v>32.673267326732663</v>
      </c>
      <c r="F30" s="2">
        <v>27.227722772277236</v>
      </c>
      <c r="G30" s="2">
        <v>8.9108910891089135</v>
      </c>
      <c r="H30" s="12">
        <v>8.5808580858085808</v>
      </c>
      <c r="I30" s="4">
        <f>$L$4*(100-Table1[[#This Row],[conversion]])/100</f>
        <v>0.10463829917015786</v>
      </c>
      <c r="J30" s="17">
        <f>LN($L$5/Table1[[#This Row],['[Model']/M]])</f>
        <v>0.3956128116651525</v>
      </c>
    </row>
    <row r="31" spans="1:10" x14ac:dyDescent="0.55000000000000004">
      <c r="A31" s="4">
        <v>210</v>
      </c>
      <c r="B31" s="1" t="s">
        <v>3</v>
      </c>
      <c r="C31" s="4">
        <v>2</v>
      </c>
      <c r="D31" s="4">
        <v>4</v>
      </c>
      <c r="E31" s="10">
        <v>34.653465346534645</v>
      </c>
      <c r="F31" s="2">
        <v>29.207920792079207</v>
      </c>
      <c r="G31" s="2">
        <v>9.2409240924092408</v>
      </c>
      <c r="H31" s="12">
        <v>9.5709570957095718</v>
      </c>
      <c r="I31" s="4">
        <f>$L$4*(100-Table1[[#This Row],[conversion]])/100</f>
        <v>0.10156070213574145</v>
      </c>
      <c r="J31" s="17">
        <f>LN($L$5/Table1[[#This Row],['[Model']/M]])</f>
        <v>0.42546577481483372</v>
      </c>
    </row>
    <row r="32" spans="1:10" x14ac:dyDescent="0.55000000000000004">
      <c r="A32" s="4">
        <v>204</v>
      </c>
      <c r="B32" s="1" t="s">
        <v>4</v>
      </c>
      <c r="C32" s="4">
        <v>5</v>
      </c>
      <c r="D32" s="4">
        <v>0</v>
      </c>
      <c r="E32" s="10">
        <v>0</v>
      </c>
      <c r="F32" s="2">
        <v>0</v>
      </c>
      <c r="G32" s="2">
        <v>0</v>
      </c>
      <c r="H32" s="12">
        <v>0</v>
      </c>
      <c r="I32" s="4">
        <f>$L$4*(100-Table1[[#This Row],[conversion]])/100</f>
        <v>0.15541865023802856</v>
      </c>
      <c r="J32" s="17">
        <f>LN($L$5/Table1[[#This Row],['[Model']/M]])</f>
        <v>0</v>
      </c>
    </row>
    <row r="33" spans="1:10" x14ac:dyDescent="0.55000000000000004">
      <c r="A33" s="4">
        <v>204</v>
      </c>
      <c r="B33" s="1" t="s">
        <v>4</v>
      </c>
      <c r="C33" s="4">
        <v>5</v>
      </c>
      <c r="D33" s="4">
        <v>1</v>
      </c>
      <c r="E33" s="10">
        <v>24.76190476190477</v>
      </c>
      <c r="F33" s="2">
        <v>16.19047619047619</v>
      </c>
      <c r="G33" s="2">
        <v>5.7142857142857144</v>
      </c>
      <c r="H33" s="12">
        <v>6.0317460317460316</v>
      </c>
      <c r="I33" s="4">
        <f>$L$4*(100-Table1[[#This Row],[conversion]])/100</f>
        <v>0.11693403208385003</v>
      </c>
      <c r="J33" s="17">
        <f>LN($L$5/Table1[[#This Row],['[Model']/M]])</f>
        <v>0.28451249769050219</v>
      </c>
    </row>
    <row r="34" spans="1:10" x14ac:dyDescent="0.55000000000000004">
      <c r="A34" s="4">
        <v>204</v>
      </c>
      <c r="B34" s="1" t="s">
        <v>4</v>
      </c>
      <c r="C34" s="4">
        <v>5</v>
      </c>
      <c r="D34" s="4">
        <v>2</v>
      </c>
      <c r="E34" s="10">
        <v>38.095238095238102</v>
      </c>
      <c r="F34" s="2">
        <v>26.190476190476193</v>
      </c>
      <c r="G34" s="2">
        <v>8.5714285714285712</v>
      </c>
      <c r="H34" s="12">
        <v>8.2539682539682531</v>
      </c>
      <c r="I34" s="4">
        <f>$L$4*(100-Table1[[#This Row],[conversion]])/100</f>
        <v>9.621154538544624E-2</v>
      </c>
      <c r="J34" s="17">
        <f>LN($L$5/Table1[[#This Row],['[Model']/M]])</f>
        <v>0.47957308026188644</v>
      </c>
    </row>
    <row r="35" spans="1:10" x14ac:dyDescent="0.55000000000000004">
      <c r="A35" s="4">
        <v>204</v>
      </c>
      <c r="B35" s="1" t="s">
        <v>4</v>
      </c>
      <c r="C35" s="4">
        <v>5</v>
      </c>
      <c r="D35" s="4">
        <v>3</v>
      </c>
      <c r="E35" s="10">
        <v>53.333333333333336</v>
      </c>
      <c r="F35" s="2">
        <v>38.095238095238102</v>
      </c>
      <c r="G35" s="2">
        <v>11.746031746031745</v>
      </c>
      <c r="H35" s="12">
        <v>12.063492063492063</v>
      </c>
      <c r="I35" s="4">
        <f>$L$4*(100-Table1[[#This Row],[conversion]])/100</f>
        <v>7.2528703444413326E-2</v>
      </c>
      <c r="J35" s="17">
        <f>LN($L$5/Table1[[#This Row],['[Model']/M]])</f>
        <v>0.76214005204689672</v>
      </c>
    </row>
    <row r="36" spans="1:10" x14ac:dyDescent="0.55000000000000004">
      <c r="A36" s="4">
        <v>204</v>
      </c>
      <c r="B36" s="1" t="s">
        <v>4</v>
      </c>
      <c r="C36" s="4">
        <v>5</v>
      </c>
      <c r="D36" s="4">
        <v>4</v>
      </c>
      <c r="E36" s="10">
        <v>63.809523809523817</v>
      </c>
      <c r="F36" s="2">
        <v>46.19047619047619</v>
      </c>
      <c r="G36" s="2">
        <v>14.285714285714285</v>
      </c>
      <c r="H36" s="12">
        <v>15.873015873015872</v>
      </c>
      <c r="I36" s="4">
        <f>$L$4*(100-Table1[[#This Row],[conversion]])/100</f>
        <v>5.6246749609953177E-2</v>
      </c>
      <c r="J36" s="17">
        <f>LN($L$5/Table1[[#This Row],['[Model']/M]])</f>
        <v>1.0163741904311379</v>
      </c>
    </row>
    <row r="37" spans="1:10" x14ac:dyDescent="0.55000000000000004">
      <c r="A37" s="4">
        <v>210</v>
      </c>
      <c r="B37" s="1" t="s">
        <v>4</v>
      </c>
      <c r="C37" s="4">
        <v>5</v>
      </c>
      <c r="D37" s="4">
        <v>0</v>
      </c>
      <c r="E37" s="10">
        <v>0</v>
      </c>
      <c r="F37" s="2">
        <v>0</v>
      </c>
      <c r="G37" s="2">
        <v>0</v>
      </c>
      <c r="H37" s="12">
        <v>0</v>
      </c>
      <c r="I37" s="4">
        <f>$L$4*(100-Table1[[#This Row],[conversion]])/100</f>
        <v>0.15541865023802856</v>
      </c>
      <c r="J37" s="17">
        <f>LN($L$5/Table1[[#This Row],['[Model']/M]])</f>
        <v>0</v>
      </c>
    </row>
    <row r="38" spans="1:10" x14ac:dyDescent="0.55000000000000004">
      <c r="A38" s="4">
        <v>210</v>
      </c>
      <c r="B38" s="1" t="s">
        <v>4</v>
      </c>
      <c r="C38" s="4">
        <v>5</v>
      </c>
      <c r="D38" s="4">
        <v>1</v>
      </c>
      <c r="E38" s="10">
        <v>23.999999999999989</v>
      </c>
      <c r="F38" s="2">
        <v>16.000000000000004</v>
      </c>
      <c r="G38" s="2">
        <v>6.3333333333333339</v>
      </c>
      <c r="H38" s="12">
        <v>5.6666666666666679</v>
      </c>
      <c r="I38" s="4">
        <f>$L$4*(100-Table1[[#This Row],[conversion]])/100</f>
        <v>0.11811817418090173</v>
      </c>
      <c r="J38" s="17">
        <f>LN($L$5/Table1[[#This Row],['[Model']/M]])</f>
        <v>0.27443684570176002</v>
      </c>
    </row>
    <row r="39" spans="1:10" x14ac:dyDescent="0.55000000000000004">
      <c r="A39" s="4">
        <v>210</v>
      </c>
      <c r="B39" s="1" t="s">
        <v>4</v>
      </c>
      <c r="C39" s="4">
        <v>5</v>
      </c>
      <c r="D39" s="4">
        <v>2</v>
      </c>
      <c r="E39" s="10">
        <v>38.999999999999993</v>
      </c>
      <c r="F39" s="2">
        <v>28.499999999999996</v>
      </c>
      <c r="G39" s="2">
        <v>9.6666666666666661</v>
      </c>
      <c r="H39" s="12">
        <v>9.3333333333333339</v>
      </c>
      <c r="I39" s="4">
        <f>$L$4*(100-Table1[[#This Row],[conversion]])/100</f>
        <v>9.4805376645197448E-2</v>
      </c>
      <c r="J39" s="17">
        <f>LN($L$5/Table1[[#This Row],['[Model']/M]])</f>
        <v>0.49429632181477989</v>
      </c>
    </row>
    <row r="40" spans="1:10" x14ac:dyDescent="0.55000000000000004">
      <c r="A40" s="4">
        <v>210</v>
      </c>
      <c r="B40" s="1" t="s">
        <v>4</v>
      </c>
      <c r="C40" s="4">
        <v>5</v>
      </c>
      <c r="D40" s="4">
        <v>3</v>
      </c>
      <c r="E40" s="10">
        <v>52</v>
      </c>
      <c r="F40" s="2">
        <v>40.000000000000007</v>
      </c>
      <c r="G40" s="2">
        <v>12.666666666666668</v>
      </c>
      <c r="H40" s="12">
        <v>13</v>
      </c>
      <c r="I40" s="4">
        <f>$L$4*(100-Table1[[#This Row],[conversion]])/100</f>
        <v>7.4600952114253702E-2</v>
      </c>
      <c r="J40" s="17">
        <f>LN($L$5/Table1[[#This Row],['[Model']/M]])</f>
        <v>0.73396917508020054</v>
      </c>
    </row>
    <row r="41" spans="1:10" x14ac:dyDescent="0.55000000000000004">
      <c r="A41" s="4">
        <v>210</v>
      </c>
      <c r="B41" s="1" t="s">
        <v>4</v>
      </c>
      <c r="C41" s="4">
        <v>5</v>
      </c>
      <c r="D41" s="4">
        <v>4</v>
      </c>
      <c r="E41" s="10">
        <v>59.000000000000007</v>
      </c>
      <c r="F41" s="2">
        <v>45.500000000000007</v>
      </c>
      <c r="G41" s="2">
        <v>14.333333333333334</v>
      </c>
      <c r="H41" s="12">
        <v>16.333333333333332</v>
      </c>
      <c r="I41" s="4">
        <f>$L$4*(100-Table1[[#This Row],[conversion]])/100</f>
        <v>6.3721646597591691E-2</v>
      </c>
      <c r="J41" s="17">
        <f>LN($L$5/Table1[[#This Row],['[Model']/M]])</f>
        <v>0.89159811928378385</v>
      </c>
    </row>
    <row r="42" spans="1:10" x14ac:dyDescent="0.55000000000000004">
      <c r="A42" s="4">
        <v>204</v>
      </c>
      <c r="B42" s="1" t="s">
        <v>5</v>
      </c>
      <c r="C42" s="4">
        <v>7</v>
      </c>
      <c r="D42" s="4">
        <v>0</v>
      </c>
      <c r="E42" s="10">
        <v>0</v>
      </c>
      <c r="F42" s="2">
        <v>0</v>
      </c>
      <c r="G42" s="2">
        <v>0</v>
      </c>
      <c r="H42" s="12">
        <v>0</v>
      </c>
      <c r="I42" s="4">
        <f>$L$4*(100-Table1[[#This Row],[conversion]])/100</f>
        <v>0.15541865023802856</v>
      </c>
      <c r="J42" s="17">
        <f>LN($L$5/Table1[[#This Row],['[Model']/M]])</f>
        <v>0</v>
      </c>
    </row>
    <row r="43" spans="1:10" x14ac:dyDescent="0.55000000000000004">
      <c r="A43" s="4">
        <v>204</v>
      </c>
      <c r="B43" s="1" t="s">
        <v>5</v>
      </c>
      <c r="C43" s="4">
        <v>7</v>
      </c>
      <c r="D43" s="4">
        <v>1</v>
      </c>
      <c r="E43" s="10">
        <v>29.807692307692314</v>
      </c>
      <c r="F43" s="2">
        <v>20.673076923076923</v>
      </c>
      <c r="G43" s="2">
        <v>6.7307692307692308</v>
      </c>
      <c r="H43" s="12">
        <v>7.0512820512820511</v>
      </c>
      <c r="I43" s="4">
        <f>$L$4*(100-Table1[[#This Row],[conversion]])/100</f>
        <v>0.1090919371863085</v>
      </c>
      <c r="J43" s="17">
        <f>LN($L$5/Table1[[#This Row],['[Model']/M]])</f>
        <v>0.35393145799298165</v>
      </c>
    </row>
    <row r="44" spans="1:10" x14ac:dyDescent="0.55000000000000004">
      <c r="A44" s="4">
        <v>204</v>
      </c>
      <c r="B44" s="1" t="s">
        <v>5</v>
      </c>
      <c r="C44" s="4">
        <v>7</v>
      </c>
      <c r="D44" s="4">
        <v>2</v>
      </c>
      <c r="E44" s="10">
        <v>44.230769230769241</v>
      </c>
      <c r="F44" s="2">
        <v>31.73076923076923</v>
      </c>
      <c r="G44" s="2">
        <v>9.615384615384615</v>
      </c>
      <c r="H44" s="12">
        <v>9.615384615384615</v>
      </c>
      <c r="I44" s="4">
        <f>$L$4*(100-Table1[[#This Row],[conversion]])/100</f>
        <v>8.6675785709669759E-2</v>
      </c>
      <c r="J44" s="17">
        <f>LN($L$5/Table1[[#This Row],['[Model']/M]])</f>
        <v>0.5839478885949535</v>
      </c>
    </row>
    <row r="45" spans="1:10" x14ac:dyDescent="0.55000000000000004">
      <c r="A45" s="4">
        <v>204</v>
      </c>
      <c r="B45" s="1" t="s">
        <v>5</v>
      </c>
      <c r="C45" s="4">
        <v>7</v>
      </c>
      <c r="D45" s="4">
        <v>3</v>
      </c>
      <c r="E45" s="10">
        <v>58.653846153846153</v>
      </c>
      <c r="F45" s="2">
        <v>42.788461538461533</v>
      </c>
      <c r="G45" s="2">
        <v>12.179487179487179</v>
      </c>
      <c r="H45" s="12">
        <v>12.820512820512819</v>
      </c>
      <c r="I45" s="4">
        <f>$L$4*(100-Table1[[#This Row],[conversion]])/100</f>
        <v>6.4259634233031035E-2</v>
      </c>
      <c r="J45" s="17">
        <f>LN($L$5/Table1[[#This Row],['[Model']/M]])</f>
        <v>0.88319078344781032</v>
      </c>
    </row>
    <row r="46" spans="1:10" x14ac:dyDescent="0.55000000000000004">
      <c r="A46" s="4">
        <v>204</v>
      </c>
      <c r="B46" s="1" t="s">
        <v>5</v>
      </c>
      <c r="C46" s="4">
        <v>7</v>
      </c>
      <c r="D46" s="4">
        <v>4</v>
      </c>
      <c r="E46" s="10">
        <v>69.230769230769226</v>
      </c>
      <c r="F46" s="2">
        <v>49.519230769230774</v>
      </c>
      <c r="G46" s="2">
        <v>14.102564102564102</v>
      </c>
      <c r="H46" s="12">
        <v>16.987179487179485</v>
      </c>
      <c r="I46" s="4">
        <f>$L$4*(100-Table1[[#This Row],[conversion]])/100</f>
        <v>4.7821123150162646E-2</v>
      </c>
      <c r="J46" s="17">
        <f>LN($L$5/Table1[[#This Row],['[Model']/M]])</f>
        <v>1.1786549963416459</v>
      </c>
    </row>
    <row r="47" spans="1:10" x14ac:dyDescent="0.55000000000000004">
      <c r="A47" s="4">
        <v>210</v>
      </c>
      <c r="B47" s="1" t="s">
        <v>5</v>
      </c>
      <c r="C47" s="4">
        <v>7</v>
      </c>
      <c r="D47" s="4">
        <v>0</v>
      </c>
      <c r="E47" s="10">
        <v>0</v>
      </c>
      <c r="F47" s="2">
        <v>0</v>
      </c>
      <c r="G47" s="2">
        <v>0</v>
      </c>
      <c r="H47" s="12">
        <v>0</v>
      </c>
      <c r="I47" s="4">
        <f>$L$4*(100-Table1[[#This Row],[conversion]])/100</f>
        <v>0.15541865023802856</v>
      </c>
      <c r="J47" s="17">
        <f>LN($L$5/Table1[[#This Row],['[Model']/M]])</f>
        <v>0</v>
      </c>
    </row>
    <row r="48" spans="1:10" x14ac:dyDescent="0.55000000000000004">
      <c r="A48" s="4">
        <v>210</v>
      </c>
      <c r="B48" s="1" t="s">
        <v>5</v>
      </c>
      <c r="C48" s="4">
        <v>7</v>
      </c>
      <c r="D48" s="4">
        <v>1</v>
      </c>
      <c r="E48" s="10">
        <v>23.232323232323225</v>
      </c>
      <c r="F48" s="2">
        <v>15.656565656565657</v>
      </c>
      <c r="G48" s="2">
        <v>6.0606060606060606</v>
      </c>
      <c r="H48" s="12">
        <v>6.0606060606060606</v>
      </c>
      <c r="I48" s="4">
        <f>$L$4*(100-Table1[[#This Row],[conversion]])/100</f>
        <v>0.11931128705141587</v>
      </c>
      <c r="J48" s="17">
        <f>LN($L$5/Table1[[#This Row],['[Model']/M]])</f>
        <v>0.26438650984825879</v>
      </c>
    </row>
    <row r="49" spans="1:12" x14ac:dyDescent="0.55000000000000004">
      <c r="A49" s="4">
        <v>210</v>
      </c>
      <c r="B49" s="1" t="s">
        <v>5</v>
      </c>
      <c r="C49" s="4">
        <v>7</v>
      </c>
      <c r="D49" s="4">
        <v>2</v>
      </c>
      <c r="E49" s="10">
        <v>38.383838383838381</v>
      </c>
      <c r="F49" s="2">
        <v>27.272727272727277</v>
      </c>
      <c r="G49" s="2">
        <v>9.0909090909090917</v>
      </c>
      <c r="H49" s="12">
        <v>8.4175084175084187</v>
      </c>
      <c r="I49" s="4">
        <f>$L$4*(100-Table1[[#This Row],[conversion]])/100</f>
        <v>9.5763006712320631E-2</v>
      </c>
      <c r="J49" s="17">
        <f>LN($L$5/Table1[[#This Row],['[Model']/M]])</f>
        <v>0.48424598596127871</v>
      </c>
    </row>
    <row r="50" spans="1:12" x14ac:dyDescent="0.55000000000000004">
      <c r="A50" s="4">
        <v>210</v>
      </c>
      <c r="B50" s="1" t="s">
        <v>5</v>
      </c>
      <c r="C50" s="4">
        <v>7</v>
      </c>
      <c r="D50" s="4">
        <v>3</v>
      </c>
      <c r="E50" s="10">
        <v>52.525252525252519</v>
      </c>
      <c r="F50" s="2">
        <v>38.888888888888893</v>
      </c>
      <c r="G50" s="2">
        <v>12.121212121212121</v>
      </c>
      <c r="H50" s="12">
        <v>12.121212121212121</v>
      </c>
      <c r="I50" s="4">
        <f>$L$4*(100-Table1[[#This Row],[conversion]])/100</f>
        <v>7.3784611729165089E-2</v>
      </c>
      <c r="J50" s="17">
        <f>LN($L$5/Table1[[#This Row],['[Model']/M]])</f>
        <v>0.74497224842453103</v>
      </c>
    </row>
    <row r="51" spans="1:12" x14ac:dyDescent="0.55000000000000004">
      <c r="A51" s="4">
        <v>210</v>
      </c>
      <c r="B51" s="1" t="s">
        <v>5</v>
      </c>
      <c r="C51" s="4">
        <v>7</v>
      </c>
      <c r="D51" s="4">
        <v>4</v>
      </c>
      <c r="E51" s="10">
        <v>62.62626262626263</v>
      </c>
      <c r="F51" s="2">
        <v>46.464646464646471</v>
      </c>
      <c r="G51" s="2">
        <v>14.14141414141414</v>
      </c>
      <c r="H51" s="12">
        <v>15.824915824915825</v>
      </c>
      <c r="I51" s="4">
        <f>$L$4*(100-Table1[[#This Row],[conversion]])/100</f>
        <v>5.8085758169768242E-2</v>
      </c>
      <c r="J51" s="17">
        <f>LN($L$5/Table1[[#This Row],['[Model']/M]])</f>
        <v>0.98420193749036555</v>
      </c>
    </row>
    <row r="55" spans="1:12" x14ac:dyDescent="0.55000000000000004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</row>
    <row r="56" spans="1:12" x14ac:dyDescent="0.55000000000000004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x14ac:dyDescent="0.55000000000000004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1:12" x14ac:dyDescent="0.55000000000000004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1:12" x14ac:dyDescent="0.55000000000000004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</row>
    <row r="60" spans="1:12" x14ac:dyDescent="0.55000000000000004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</row>
    <row r="61" spans="1:12" x14ac:dyDescent="0.55000000000000004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x14ac:dyDescent="0.55000000000000004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</row>
    <row r="63" spans="1:12" x14ac:dyDescent="0.55000000000000004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</row>
    <row r="64" spans="1:12" x14ac:dyDescent="0.5500000000000000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</row>
    <row r="65" spans="1:12" x14ac:dyDescent="0.55000000000000004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</row>
    <row r="66" spans="1:12" x14ac:dyDescent="0.55000000000000004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</row>
    <row r="67" spans="1:12" x14ac:dyDescent="0.55000000000000004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</row>
    <row r="68" spans="1:12" x14ac:dyDescent="0.55000000000000004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</row>
    <row r="69" spans="1:12" x14ac:dyDescent="0.55000000000000004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</row>
    <row r="70" spans="1:12" x14ac:dyDescent="0.55000000000000004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</row>
    <row r="71" spans="1:12" x14ac:dyDescent="0.55000000000000004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</row>
    <row r="72" spans="1:12" x14ac:dyDescent="0.55000000000000004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</row>
    <row r="73" spans="1:12" x14ac:dyDescent="0.55000000000000004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x14ac:dyDescent="0.5500000000000000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55000000000000004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</row>
    <row r="76" spans="1:12" x14ac:dyDescent="0.55000000000000004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</row>
    <row r="77" spans="1:12" x14ac:dyDescent="0.55000000000000004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workbookViewId="0">
      <selection activeCell="T20" sqref="T20"/>
    </sheetView>
  </sheetViews>
  <sheetFormatPr defaultColWidth="9.15625" defaultRowHeight="14.4" x14ac:dyDescent="0.55000000000000004"/>
  <cols>
    <col min="1" max="1" width="9.41796875" style="19" customWidth="1"/>
    <col min="2" max="2" width="14.1015625" style="1" bestFit="1" customWidth="1"/>
    <col min="3" max="3" width="16.68359375" style="19" customWidth="1"/>
    <col min="4" max="4" width="13.15625" style="19" customWidth="1"/>
    <col min="5" max="5" width="12.83984375" style="10" customWidth="1"/>
    <col min="6" max="6" width="11.578125" style="2" customWidth="1"/>
    <col min="7" max="7" width="16" style="2" customWidth="1"/>
    <col min="8" max="8" width="9.41796875" style="24" customWidth="1"/>
    <col min="9" max="9" width="13.26171875" style="6" bestFit="1" customWidth="1"/>
    <col min="10" max="10" width="20.41796875" style="19" bestFit="1" customWidth="1"/>
    <col min="11" max="14" width="9.15625" style="19"/>
    <col min="15" max="15" width="11.26171875" style="19" bestFit="1" customWidth="1"/>
    <col min="16" max="16" width="11.26171875" style="19" customWidth="1"/>
    <col min="17" max="22" width="9.15625" style="19"/>
    <col min="23" max="23" width="9.15625" style="17"/>
    <col min="24" max="16384" width="9.15625" style="19"/>
  </cols>
  <sheetData>
    <row r="1" spans="1:24" ht="16.5" x14ac:dyDescent="0.55000000000000004">
      <c r="A1" s="18" t="s">
        <v>12</v>
      </c>
      <c r="B1" s="11" t="s">
        <v>0</v>
      </c>
      <c r="C1" s="18" t="s">
        <v>6</v>
      </c>
      <c r="D1" s="18" t="s">
        <v>7</v>
      </c>
      <c r="E1" s="20" t="s">
        <v>8</v>
      </c>
      <c r="F1" s="21" t="s">
        <v>9</v>
      </c>
      <c r="G1" s="21" t="s">
        <v>10</v>
      </c>
      <c r="H1" s="23" t="s">
        <v>11</v>
      </c>
      <c r="I1" s="25" t="s">
        <v>17</v>
      </c>
      <c r="J1" s="18" t="s">
        <v>19</v>
      </c>
      <c r="L1" s="13" t="s">
        <v>13</v>
      </c>
      <c r="M1" s="5"/>
      <c r="O1" s="22" t="s">
        <v>20</v>
      </c>
      <c r="P1" s="22" t="s">
        <v>21</v>
      </c>
      <c r="Q1" s="22" t="s">
        <v>23</v>
      </c>
      <c r="R1" s="22" t="s">
        <v>25</v>
      </c>
      <c r="S1" s="22" t="s">
        <v>22</v>
      </c>
      <c r="T1" s="22" t="s">
        <v>24</v>
      </c>
      <c r="U1" s="22" t="s">
        <v>26</v>
      </c>
      <c r="V1" s="22" t="s">
        <v>27</v>
      </c>
      <c r="W1" s="22"/>
      <c r="X1" s="22"/>
    </row>
    <row r="2" spans="1:24" x14ac:dyDescent="0.55000000000000004">
      <c r="A2" s="19">
        <v>174</v>
      </c>
      <c r="B2" s="1" t="s">
        <v>1</v>
      </c>
      <c r="C2" s="19">
        <v>0.5</v>
      </c>
      <c r="D2" s="19">
        <v>0</v>
      </c>
      <c r="E2" s="10">
        <v>0</v>
      </c>
      <c r="F2" s="2">
        <v>0</v>
      </c>
      <c r="G2" s="2">
        <v>0</v>
      </c>
      <c r="H2" s="2">
        <v>0</v>
      </c>
      <c r="I2" s="6">
        <f>$L$4*(100-Table13[[#This Row],[conversion]])/100</f>
        <v>0.15541865023802856</v>
      </c>
      <c r="J2" s="19">
        <f>LN($L$5/Table13[[#This Row],['[Model']/M]])</f>
        <v>0</v>
      </c>
      <c r="L2" s="6">
        <v>33.299999999999997</v>
      </c>
      <c r="M2" s="1" t="s">
        <v>14</v>
      </c>
      <c r="O2" s="18">
        <v>0.5</v>
      </c>
      <c r="P2" s="39">
        <v>174</v>
      </c>
      <c r="Q2">
        <v>0.39979999999999999</v>
      </c>
      <c r="R2">
        <v>0.99829999999999997</v>
      </c>
      <c r="S2" s="38">
        <v>197</v>
      </c>
      <c r="T2">
        <v>0.16819999999999999</v>
      </c>
      <c r="U2">
        <v>0.99050000000000005</v>
      </c>
      <c r="V2" s="19">
        <f>AVERAGE(Q2,T2)</f>
        <v>0.28399999999999997</v>
      </c>
      <c r="W2" s="71"/>
      <c r="X2" s="71"/>
    </row>
    <row r="3" spans="1:24" x14ac:dyDescent="0.55000000000000004">
      <c r="A3" s="19">
        <v>174</v>
      </c>
      <c r="B3" s="1" t="s">
        <v>1</v>
      </c>
      <c r="C3" s="19">
        <v>0.5</v>
      </c>
      <c r="D3" s="19">
        <v>1</v>
      </c>
      <c r="E3" s="10">
        <v>34.862385321100923</v>
      </c>
      <c r="F3" s="2">
        <v>16.36363636363636</v>
      </c>
      <c r="G3" s="2">
        <v>15.454545454545453</v>
      </c>
      <c r="H3" s="2">
        <v>11.515151515151514</v>
      </c>
      <c r="I3" s="6">
        <f>$L$4*(100-Table13[[#This Row],[conversion]])/100</f>
        <v>0.10123600153119289</v>
      </c>
      <c r="J3" s="19">
        <f>LN($L$5/Table13[[#This Row],['[Model']/M]])</f>
        <v>0.42866800518782855</v>
      </c>
      <c r="L3" s="6">
        <v>214.26</v>
      </c>
      <c r="M3" s="1" t="s">
        <v>15</v>
      </c>
      <c r="O3" s="18">
        <v>1</v>
      </c>
      <c r="P3" s="39">
        <v>174</v>
      </c>
      <c r="Q3">
        <v>0.39229999999999998</v>
      </c>
      <c r="R3">
        <v>0.98280000000000001</v>
      </c>
      <c r="S3" s="38">
        <v>197</v>
      </c>
      <c r="T3">
        <v>0.27639999999999998</v>
      </c>
      <c r="U3">
        <v>0.9929</v>
      </c>
      <c r="V3" s="71">
        <f>AVERAGE(Q3,T3)</f>
        <v>0.33434999999999998</v>
      </c>
      <c r="W3" s="71"/>
      <c r="X3" s="71"/>
    </row>
    <row r="4" spans="1:24" x14ac:dyDescent="0.55000000000000004">
      <c r="A4" s="19">
        <v>174</v>
      </c>
      <c r="B4" s="1" t="s">
        <v>1</v>
      </c>
      <c r="C4" s="19">
        <v>0.5</v>
      </c>
      <c r="D4" s="19">
        <v>2</v>
      </c>
      <c r="E4" s="10">
        <v>55.045871559633028</v>
      </c>
      <c r="F4" s="2">
        <v>30.454545454545457</v>
      </c>
      <c r="G4" s="2">
        <v>22.121212121212118</v>
      </c>
      <c r="H4" s="2">
        <v>16.969696969696969</v>
      </c>
      <c r="I4" s="6">
        <f>$L$4*(100-Table13[[#This Row],[conversion]])/100</f>
        <v>6.9867099648288064E-2</v>
      </c>
      <c r="J4" s="19">
        <f>LN($L$5/Table13[[#This Row],['[Model']/M]])</f>
        <v>0.7995275841185171</v>
      </c>
      <c r="L4" s="7">
        <f>L2/L3</f>
        <v>0.15541865023802856</v>
      </c>
      <c r="M4" s="8" t="s">
        <v>16</v>
      </c>
      <c r="O4" s="18">
        <v>2</v>
      </c>
      <c r="P4" s="39">
        <v>174</v>
      </c>
      <c r="Q4">
        <v>0.39539999999999997</v>
      </c>
      <c r="R4">
        <v>0.99450000000000005</v>
      </c>
      <c r="S4" s="38">
        <v>197</v>
      </c>
      <c r="T4">
        <v>0.36559999999999998</v>
      </c>
      <c r="U4">
        <v>0.96479999999999999</v>
      </c>
      <c r="V4" s="71">
        <f>AVERAGE(Q4,T4)</f>
        <v>0.38049999999999995</v>
      </c>
      <c r="W4" s="71"/>
      <c r="X4" s="71"/>
    </row>
    <row r="5" spans="1:24" x14ac:dyDescent="0.55000000000000004">
      <c r="A5" s="19">
        <v>174</v>
      </c>
      <c r="B5" s="1" t="s">
        <v>1</v>
      </c>
      <c r="C5" s="19">
        <v>0.5</v>
      </c>
      <c r="D5" s="19">
        <v>3</v>
      </c>
      <c r="E5" s="10">
        <v>60.550458715596335</v>
      </c>
      <c r="F5" s="2">
        <v>35.909090909090899</v>
      </c>
      <c r="G5" s="2">
        <v>24.242424242424239</v>
      </c>
      <c r="H5" s="2">
        <v>18.484848484848481</v>
      </c>
      <c r="I5" s="6">
        <f>$L$4*(100-Table13[[#This Row],[conversion]])/100</f>
        <v>6.1311944589314014E-2</v>
      </c>
      <c r="J5" s="19">
        <f>LN($L$5/Table13[[#This Row],['[Model']/M]])</f>
        <v>0.93014776653558129</v>
      </c>
      <c r="L5" s="14">
        <f>(L4/1)</f>
        <v>0.15541865023802856</v>
      </c>
      <c r="M5" s="15" t="s">
        <v>18</v>
      </c>
      <c r="O5" s="18">
        <v>5</v>
      </c>
      <c r="P5" s="39">
        <v>174</v>
      </c>
      <c r="Q5">
        <v>0.57650000000000001</v>
      </c>
      <c r="R5">
        <v>0.99480000000000002</v>
      </c>
      <c r="S5" s="38">
        <v>197</v>
      </c>
      <c r="T5">
        <v>0.60309999999999997</v>
      </c>
      <c r="U5">
        <v>0.98299999999999998</v>
      </c>
      <c r="V5" s="71">
        <f>AVERAGE(Q5,T5)</f>
        <v>0.58979999999999999</v>
      </c>
      <c r="W5" s="71"/>
      <c r="X5" s="71"/>
    </row>
    <row r="6" spans="1:24" x14ac:dyDescent="0.55000000000000004">
      <c r="A6" s="19">
        <v>174</v>
      </c>
      <c r="B6" s="1" t="s">
        <v>1</v>
      </c>
      <c r="C6" s="19">
        <v>0.5</v>
      </c>
      <c r="D6" s="19">
        <v>4</v>
      </c>
      <c r="E6" s="10">
        <v>61.467889908256879</v>
      </c>
      <c r="F6" s="2">
        <v>36.36363636363636</v>
      </c>
      <c r="G6" s="2">
        <v>24.242424242424239</v>
      </c>
      <c r="H6" s="2">
        <v>19.09090909090909</v>
      </c>
      <c r="I6" s="6">
        <f>$L$4*(100-Table13[[#This Row],[conversion]])/100</f>
        <v>5.9886085412818348E-2</v>
      </c>
      <c r="J6" s="19">
        <f>LN($L$5/Table13[[#This Row],['[Model']/M]])</f>
        <v>0.95367826394577526</v>
      </c>
      <c r="O6" s="18">
        <v>7</v>
      </c>
      <c r="P6" s="39">
        <v>174</v>
      </c>
      <c r="Q6">
        <v>0.59740000000000004</v>
      </c>
      <c r="R6">
        <v>0.99719999999999998</v>
      </c>
      <c r="S6" s="38">
        <v>197</v>
      </c>
      <c r="T6">
        <v>0.64159999999999995</v>
      </c>
      <c r="U6">
        <v>0.98750000000000004</v>
      </c>
      <c r="V6" s="71">
        <f>AVERAGE(Q6,T6)</f>
        <v>0.61949999999999994</v>
      </c>
      <c r="W6" s="71"/>
      <c r="X6" s="71"/>
    </row>
    <row r="7" spans="1:24" x14ac:dyDescent="0.55000000000000004">
      <c r="A7" s="19">
        <v>197</v>
      </c>
      <c r="B7" s="1" t="s">
        <v>1</v>
      </c>
      <c r="C7" s="19">
        <v>0.5</v>
      </c>
      <c r="D7" s="19">
        <v>0</v>
      </c>
      <c r="E7" s="10">
        <v>0</v>
      </c>
      <c r="F7" s="2">
        <v>0</v>
      </c>
      <c r="G7" s="2">
        <v>0</v>
      </c>
      <c r="H7" s="2">
        <v>0</v>
      </c>
      <c r="I7" s="6">
        <f>$L$4*(100-Table13[[#This Row],[conversion]])/100</f>
        <v>0.15541865023802856</v>
      </c>
      <c r="J7" s="19">
        <f>LN($L$5/Table13[[#This Row],['[Model']/M]])</f>
        <v>0</v>
      </c>
      <c r="W7" s="19"/>
    </row>
    <row r="8" spans="1:24" x14ac:dyDescent="0.55000000000000004">
      <c r="A8" s="19">
        <v>197</v>
      </c>
      <c r="B8" s="1" t="s">
        <v>1</v>
      </c>
      <c r="C8" s="19">
        <v>0.5</v>
      </c>
      <c r="D8" s="19">
        <v>1</v>
      </c>
      <c r="E8" s="10">
        <v>17.857142857142861</v>
      </c>
      <c r="F8" s="2">
        <v>9.3749999999999982</v>
      </c>
      <c r="G8" s="2">
        <v>10.119047619047619</v>
      </c>
      <c r="H8" s="2">
        <v>7.7380952380952372</v>
      </c>
      <c r="I8" s="6">
        <f>$L$4*(100-Table13[[#This Row],[conversion]])/100</f>
        <v>0.12766531983838061</v>
      </c>
      <c r="J8" s="19">
        <f>LN($L$5/Table13[[#This Row],['[Model']/M]])</f>
        <v>0.1967102942460541</v>
      </c>
      <c r="W8" s="19"/>
    </row>
    <row r="9" spans="1:24" x14ac:dyDescent="0.55000000000000004">
      <c r="A9" s="19">
        <v>197</v>
      </c>
      <c r="B9" s="1" t="s">
        <v>1</v>
      </c>
      <c r="C9" s="19">
        <v>0.5</v>
      </c>
      <c r="D9" s="19">
        <v>2</v>
      </c>
      <c r="E9" s="10">
        <v>28.571428571428577</v>
      </c>
      <c r="F9" s="2">
        <v>16.517857142857139</v>
      </c>
      <c r="G9" s="2">
        <v>14.285714285714285</v>
      </c>
      <c r="H9" s="2">
        <v>10.714285714285714</v>
      </c>
      <c r="I9" s="6">
        <f>$L$4*(100-Table13[[#This Row],[conversion]])/100</f>
        <v>0.11101332159859181</v>
      </c>
      <c r="J9" s="19">
        <f>LN($L$5/Table13[[#This Row],['[Model']/M]])</f>
        <v>0.33647223662121301</v>
      </c>
      <c r="W9" s="19"/>
    </row>
    <row r="10" spans="1:24" x14ac:dyDescent="0.55000000000000004">
      <c r="A10" s="19">
        <v>197</v>
      </c>
      <c r="B10" s="1" t="s">
        <v>1</v>
      </c>
      <c r="C10" s="19">
        <v>0.5</v>
      </c>
      <c r="D10" s="19">
        <v>3</v>
      </c>
      <c r="E10" s="10">
        <v>30.357142857142865</v>
      </c>
      <c r="F10" s="2">
        <v>18.303571428571423</v>
      </c>
      <c r="G10" s="2">
        <v>14.583333333333332</v>
      </c>
      <c r="H10" s="2">
        <v>11.309523809523808</v>
      </c>
      <c r="I10" s="6">
        <f>$L$4*(100-Table13[[#This Row],[conversion]])/100</f>
        <v>0.10823798855862704</v>
      </c>
      <c r="J10" s="19">
        <f>LN($L$5/Table13[[#This Row],['[Model']/M]])</f>
        <v>0.36179004460550279</v>
      </c>
      <c r="W10" s="19"/>
    </row>
    <row r="11" spans="1:24" x14ac:dyDescent="0.55000000000000004">
      <c r="A11" s="19">
        <v>197</v>
      </c>
      <c r="B11" s="1" t="s">
        <v>1</v>
      </c>
      <c r="C11" s="19">
        <v>0.5</v>
      </c>
      <c r="D11" s="19">
        <v>4</v>
      </c>
      <c r="E11" s="10">
        <v>28.571428571428577</v>
      </c>
      <c r="F11" s="2">
        <v>19.196428571428566</v>
      </c>
      <c r="G11" s="2">
        <v>15.476190476190474</v>
      </c>
      <c r="H11" s="2">
        <v>12.202380952380949</v>
      </c>
      <c r="I11" s="6">
        <f>$L$4*(100-Table13[[#This Row],[conversion]])/100</f>
        <v>0.11101332159859181</v>
      </c>
      <c r="J11" s="19">
        <f>LN($L$5/Table13[[#This Row],['[Model']/M]])</f>
        <v>0.33647223662121301</v>
      </c>
      <c r="W11" s="19"/>
    </row>
    <row r="12" spans="1:24" x14ac:dyDescent="0.55000000000000004">
      <c r="A12" s="19">
        <v>174</v>
      </c>
      <c r="B12" s="1" t="s">
        <v>2</v>
      </c>
      <c r="C12" s="19">
        <v>1</v>
      </c>
      <c r="D12" s="19">
        <v>0</v>
      </c>
      <c r="E12" s="10">
        <v>0</v>
      </c>
      <c r="F12" s="2">
        <v>0</v>
      </c>
      <c r="G12" s="2">
        <v>0</v>
      </c>
      <c r="H12" s="2">
        <v>0</v>
      </c>
      <c r="I12" s="6">
        <f>$L$4*(100-Table13[[#This Row],[conversion]])/100</f>
        <v>0.15541865023802856</v>
      </c>
      <c r="J12" s="19">
        <f>LN($L$5/Table13[[#This Row],['[Model']/M]])</f>
        <v>0</v>
      </c>
      <c r="W12" s="19"/>
    </row>
    <row r="13" spans="1:24" x14ac:dyDescent="0.55000000000000004">
      <c r="A13" s="19">
        <v>174</v>
      </c>
      <c r="B13" s="1" t="s">
        <v>2</v>
      </c>
      <c r="C13" s="19">
        <v>1</v>
      </c>
      <c r="D13" s="19">
        <v>1</v>
      </c>
      <c r="E13" s="10">
        <v>37.254901960784316</v>
      </c>
      <c r="F13" s="2">
        <v>17.156862745098035</v>
      </c>
      <c r="G13" s="2">
        <v>17.647058823529413</v>
      </c>
      <c r="H13" s="2">
        <v>13.398692810457513</v>
      </c>
      <c r="I13" s="6">
        <f>$L$4*(100-Table13[[#This Row],[conversion]])/100</f>
        <v>9.7517584463076734E-2</v>
      </c>
      <c r="J13" s="19">
        <f>LN($L$5/Table13[[#This Row],['[Model']/M]])</f>
        <v>0.46608972992459935</v>
      </c>
      <c r="W13" s="19"/>
    </row>
    <row r="14" spans="1:24" x14ac:dyDescent="0.55000000000000004">
      <c r="A14" s="19">
        <v>174</v>
      </c>
      <c r="B14" s="1" t="s">
        <v>2</v>
      </c>
      <c r="C14" s="19">
        <v>1</v>
      </c>
      <c r="D14" s="19">
        <v>2</v>
      </c>
      <c r="E14" s="10">
        <v>59.803921568627459</v>
      </c>
      <c r="F14" s="2">
        <v>32.843137254901961</v>
      </c>
      <c r="G14" s="2">
        <v>25.816993464052292</v>
      </c>
      <c r="H14" s="2">
        <v>19.6078431372549</v>
      </c>
      <c r="I14" s="6">
        <f>$L$4*(100-Table13[[#This Row],[conversion]])/100</f>
        <v>6.2472202546658522E-2</v>
      </c>
      <c r="J14" s="19">
        <f>LN($L$5/Table13[[#This Row],['[Model']/M]])</f>
        <v>0.91140074657996362</v>
      </c>
      <c r="W14" s="19"/>
    </row>
    <row r="15" spans="1:24" x14ac:dyDescent="0.55000000000000004">
      <c r="A15" s="19">
        <v>174</v>
      </c>
      <c r="B15" s="1" t="s">
        <v>2</v>
      </c>
      <c r="C15" s="19">
        <v>1</v>
      </c>
      <c r="D15" s="19">
        <v>3</v>
      </c>
      <c r="E15" s="10">
        <v>68.627450980392155</v>
      </c>
      <c r="F15" s="2">
        <v>40.686274509803916</v>
      </c>
      <c r="G15" s="2">
        <v>29.084967320261434</v>
      </c>
      <c r="H15" s="2">
        <v>22.549019607843132</v>
      </c>
      <c r="I15" s="6">
        <f>$L$4*(100-Table13[[#This Row],[conversion]])/100</f>
        <v>4.8758792231538381E-2</v>
      </c>
      <c r="J15" s="19">
        <f>LN($L$5/Table13[[#This Row],['[Model']/M]])</f>
        <v>1.1592369104845444</v>
      </c>
      <c r="W15" s="19"/>
    </row>
    <row r="16" spans="1:24" x14ac:dyDescent="0.55000000000000004">
      <c r="A16" s="19">
        <v>174</v>
      </c>
      <c r="B16" s="1" t="s">
        <v>2</v>
      </c>
      <c r="C16" s="19">
        <v>1</v>
      </c>
      <c r="D16" s="19">
        <v>4</v>
      </c>
      <c r="E16" s="10">
        <v>71.568627450980401</v>
      </c>
      <c r="F16" s="2">
        <v>41.666666666666664</v>
      </c>
      <c r="G16" s="2">
        <v>28.75816993464052</v>
      </c>
      <c r="H16" s="2">
        <v>23.202614379084963</v>
      </c>
      <c r="I16" s="6">
        <f>$L$4*(100-Table13[[#This Row],[conversion]])/100</f>
        <v>4.418765545983163E-2</v>
      </c>
      <c r="J16" s="19">
        <f>LN($L$5/Table13[[#This Row],['[Model']/M]])</f>
        <v>1.2576769832977976</v>
      </c>
      <c r="W16" s="19"/>
    </row>
    <row r="17" spans="1:23" x14ac:dyDescent="0.55000000000000004">
      <c r="A17" s="19">
        <v>197</v>
      </c>
      <c r="B17" s="1" t="s">
        <v>2</v>
      </c>
      <c r="C17" s="19">
        <v>1</v>
      </c>
      <c r="D17" s="19">
        <v>0</v>
      </c>
      <c r="E17" s="10">
        <v>0</v>
      </c>
      <c r="F17" s="2">
        <v>0</v>
      </c>
      <c r="G17" s="2">
        <v>0</v>
      </c>
      <c r="H17" s="2">
        <v>0</v>
      </c>
      <c r="I17" s="6">
        <f>$L$4*(100-Table13[[#This Row],[conversion]])/100</f>
        <v>0.15541865023802856</v>
      </c>
      <c r="J17" s="19">
        <f>LN($L$5/Table13[[#This Row],['[Model']/M]])</f>
        <v>0</v>
      </c>
      <c r="W17" s="19"/>
    </row>
    <row r="18" spans="1:23" x14ac:dyDescent="0.55000000000000004">
      <c r="A18" s="19">
        <v>197</v>
      </c>
      <c r="B18" s="1" t="s">
        <v>2</v>
      </c>
      <c r="C18" s="19">
        <v>1</v>
      </c>
      <c r="D18" s="19">
        <v>1</v>
      </c>
      <c r="E18" s="10">
        <v>27.192982456140353</v>
      </c>
      <c r="F18" s="2">
        <v>12.280701754385968</v>
      </c>
      <c r="G18" s="2">
        <v>14.035087719298248</v>
      </c>
      <c r="H18" s="2">
        <v>10.526315789473685</v>
      </c>
      <c r="I18" s="6">
        <f>$L$4*(100-Table13[[#This Row],[conversion]])/100</f>
        <v>0.11315568394523132</v>
      </c>
      <c r="J18" s="19">
        <f>LN($L$5/Table13[[#This Row],['[Model']/M]])</f>
        <v>0.31735784059789751</v>
      </c>
      <c r="W18" s="19"/>
    </row>
    <row r="19" spans="1:23" x14ac:dyDescent="0.55000000000000004">
      <c r="A19" s="19">
        <v>197</v>
      </c>
      <c r="B19" s="1" t="s">
        <v>2</v>
      </c>
      <c r="C19" s="19">
        <v>1</v>
      </c>
      <c r="D19" s="19">
        <v>2</v>
      </c>
      <c r="E19" s="10">
        <v>45.614035087719294</v>
      </c>
      <c r="F19" s="2">
        <v>23.245614035087723</v>
      </c>
      <c r="G19" s="2">
        <v>21.05263157894737</v>
      </c>
      <c r="H19" s="2">
        <v>15.789473684210531</v>
      </c>
      <c r="I19" s="6">
        <f>$L$4*(100-Table13[[#This Row],[conversion]])/100</f>
        <v>8.4525932585594474E-2</v>
      </c>
      <c r="J19" s="19">
        <f>LN($L$5/Table13[[#This Row],['[Model']/M]])</f>
        <v>0.60906406334940399</v>
      </c>
      <c r="W19" s="19"/>
    </row>
    <row r="20" spans="1:23" x14ac:dyDescent="0.55000000000000004">
      <c r="A20" s="19">
        <v>197</v>
      </c>
      <c r="B20" s="1" t="s">
        <v>2</v>
      </c>
      <c r="C20" s="19">
        <v>1</v>
      </c>
      <c r="D20" s="19">
        <v>3</v>
      </c>
      <c r="E20" s="10">
        <v>56.140350877192979</v>
      </c>
      <c r="F20" s="2">
        <v>29.824561403508774</v>
      </c>
      <c r="G20" s="2">
        <v>24.853801169590646</v>
      </c>
      <c r="H20" s="2">
        <v>18.713450292397663</v>
      </c>
      <c r="I20" s="6">
        <f>$L$4*(100-Table13[[#This Row],[conversion]])/100</f>
        <v>6.8166074665802004E-2</v>
      </c>
      <c r="J20" s="19">
        <f>LN($L$5/Table13[[#This Row],['[Model']/M]])</f>
        <v>0.82417544296634937</v>
      </c>
      <c r="W20" s="19"/>
    </row>
    <row r="21" spans="1:23" x14ac:dyDescent="0.55000000000000004">
      <c r="A21" s="19">
        <v>197</v>
      </c>
      <c r="B21" s="1" t="s">
        <v>2</v>
      </c>
      <c r="C21" s="19">
        <v>1</v>
      </c>
      <c r="D21" s="19">
        <v>4</v>
      </c>
      <c r="E21" s="10">
        <v>53.508771929824562</v>
      </c>
      <c r="F21" s="2">
        <v>30.263157894736842</v>
      </c>
      <c r="G21" s="2">
        <v>26.900584795321642</v>
      </c>
      <c r="H21" s="2">
        <v>21.345029239766081</v>
      </c>
      <c r="I21" s="6">
        <f>$L$4*(100-Table13[[#This Row],[conversion]])/100</f>
        <v>7.2256039145750114E-2</v>
      </c>
      <c r="J21" s="19">
        <f>LN($L$5/Table13[[#This Row],['[Model']/M]])</f>
        <v>0.76590653484237359</v>
      </c>
      <c r="W21" s="19"/>
    </row>
    <row r="22" spans="1:23" x14ac:dyDescent="0.55000000000000004">
      <c r="A22" s="19">
        <v>174</v>
      </c>
      <c r="B22" s="1" t="s">
        <v>3</v>
      </c>
      <c r="C22" s="19">
        <v>2</v>
      </c>
      <c r="D22" s="19">
        <v>0</v>
      </c>
      <c r="E22" s="10">
        <v>0</v>
      </c>
      <c r="F22" s="2">
        <v>0</v>
      </c>
      <c r="G22" s="2">
        <v>0</v>
      </c>
      <c r="H22" s="2">
        <v>0</v>
      </c>
      <c r="I22" s="6">
        <f>$L$4*(100-Table13[[#This Row],[conversion]])/100</f>
        <v>0.15541865023802856</v>
      </c>
      <c r="J22" s="19">
        <f>LN($L$5/Table13[[#This Row],['[Model']/M]])</f>
        <v>0</v>
      </c>
      <c r="W22" s="19"/>
    </row>
    <row r="23" spans="1:23" x14ac:dyDescent="0.55000000000000004">
      <c r="A23" s="19">
        <v>174</v>
      </c>
      <c r="B23" s="1" t="s">
        <v>3</v>
      </c>
      <c r="C23" s="19">
        <v>2</v>
      </c>
      <c r="D23" s="19">
        <v>1</v>
      </c>
      <c r="E23" s="10">
        <v>37.614678899082563</v>
      </c>
      <c r="F23" s="2">
        <v>15.137614678899084</v>
      </c>
      <c r="G23" s="2">
        <v>18.654434250764528</v>
      </c>
      <c r="H23" s="2">
        <v>14.067278287461773</v>
      </c>
      <c r="I23" s="6">
        <f>$L$4*(100-Table13[[#This Row],[conversion]])/100</f>
        <v>9.6958424001705901E-2</v>
      </c>
      <c r="J23" s="19">
        <f>LN($L$5/Table13[[#This Row],['[Model']/M]])</f>
        <v>0.47184017705303694</v>
      </c>
      <c r="W23" s="19"/>
    </row>
    <row r="24" spans="1:23" x14ac:dyDescent="0.55000000000000004">
      <c r="A24" s="19">
        <v>174</v>
      </c>
      <c r="B24" s="1" t="s">
        <v>3</v>
      </c>
      <c r="C24" s="19">
        <v>2</v>
      </c>
      <c r="D24" s="19">
        <v>2</v>
      </c>
      <c r="E24" s="10">
        <v>59.633027522935777</v>
      </c>
      <c r="F24" s="2">
        <v>29.357798165137616</v>
      </c>
      <c r="G24" s="2">
        <v>27.217125382262996</v>
      </c>
      <c r="H24" s="2">
        <v>20.489296636085626</v>
      </c>
      <c r="I24" s="6">
        <f>$L$4*(100-Table13[[#This Row],[conversion]])/100</f>
        <v>6.2737803765809702E-2</v>
      </c>
      <c r="J24" s="19">
        <f>LN($L$5/Table13[[#This Row],['[Model']/M]])</f>
        <v>0.90715824831088243</v>
      </c>
      <c r="W24" s="19"/>
    </row>
    <row r="25" spans="1:23" x14ac:dyDescent="0.55000000000000004">
      <c r="A25" s="19">
        <v>174</v>
      </c>
      <c r="B25" s="1" t="s">
        <v>3</v>
      </c>
      <c r="C25" s="19">
        <v>2</v>
      </c>
      <c r="D25" s="19">
        <v>3</v>
      </c>
      <c r="E25" s="10">
        <v>70.642201834862391</v>
      </c>
      <c r="F25" s="2">
        <v>40.366972477064223</v>
      </c>
      <c r="G25" s="2">
        <v>40.366972477064223</v>
      </c>
      <c r="H25" s="2">
        <v>28.440366972477065</v>
      </c>
      <c r="I25" s="6">
        <f>$L$4*(100-Table13[[#This Row],[conversion]])/100</f>
        <v>4.5627493647861589E-2</v>
      </c>
      <c r="J25" s="19">
        <f>LN($L$5/Table13[[#This Row],['[Model']/M]])</f>
        <v>1.2256119794294174</v>
      </c>
      <c r="W25" s="19"/>
    </row>
    <row r="26" spans="1:23" x14ac:dyDescent="0.55000000000000004">
      <c r="A26" s="19">
        <v>174</v>
      </c>
      <c r="B26" s="1" t="s">
        <v>3</v>
      </c>
      <c r="C26" s="19">
        <v>2</v>
      </c>
      <c r="D26" s="19">
        <v>4</v>
      </c>
      <c r="E26" s="10">
        <v>79.816513761467888</v>
      </c>
      <c r="F26" s="2">
        <v>44.036697247706428</v>
      </c>
      <c r="G26" s="2">
        <v>34.250764525993887</v>
      </c>
      <c r="H26" s="2">
        <v>27.217125382262996</v>
      </c>
      <c r="I26" s="6">
        <f>$L$4*(100-Table13[[#This Row],[conversion]])/100</f>
        <v>3.1368901882904851E-2</v>
      </c>
      <c r="J26" s="19">
        <f>LN($L$5/Table13[[#This Row],['[Model']/M]])</f>
        <v>1.6003054288708278</v>
      </c>
      <c r="W26" s="19"/>
    </row>
    <row r="27" spans="1:23" x14ac:dyDescent="0.55000000000000004">
      <c r="A27" s="19">
        <v>197</v>
      </c>
      <c r="B27" s="1" t="s">
        <v>3</v>
      </c>
      <c r="C27" s="19">
        <v>2</v>
      </c>
      <c r="D27" s="19">
        <v>0</v>
      </c>
      <c r="E27" s="10">
        <v>0</v>
      </c>
      <c r="F27" s="2">
        <v>0</v>
      </c>
      <c r="G27" s="2">
        <v>0</v>
      </c>
      <c r="H27" s="2">
        <v>0</v>
      </c>
      <c r="I27" s="6">
        <f>$L$4*(100-Table13[[#This Row],[conversion]])/100</f>
        <v>0.15541865023802856</v>
      </c>
      <c r="J27" s="19">
        <f>LN($L$5/Table13[[#This Row],['[Model']/M]])</f>
        <v>0</v>
      </c>
      <c r="W27" s="19"/>
    </row>
    <row r="28" spans="1:23" x14ac:dyDescent="0.55000000000000004">
      <c r="A28" s="19">
        <v>197</v>
      </c>
      <c r="B28" s="1" t="s">
        <v>3</v>
      </c>
      <c r="C28" s="19">
        <v>2</v>
      </c>
      <c r="D28" s="19">
        <v>1</v>
      </c>
      <c r="E28" s="10">
        <v>30.088495575221234</v>
      </c>
      <c r="F28" s="2">
        <v>12.831858407079647</v>
      </c>
      <c r="G28" s="2">
        <v>15.634218289085547</v>
      </c>
      <c r="H28" s="2">
        <v>11.799410029498524</v>
      </c>
      <c r="I28" s="6">
        <f>$L$4*(100-Table13[[#This Row],[conversion]])/100</f>
        <v>0.10865551653809077</v>
      </c>
      <c r="J28" s="19">
        <f>LN($L$5/Table13[[#This Row],['[Model']/M]])</f>
        <v>0.35793996624531899</v>
      </c>
      <c r="W28" s="19"/>
    </row>
    <row r="29" spans="1:23" x14ac:dyDescent="0.55000000000000004">
      <c r="A29" s="19">
        <v>197</v>
      </c>
      <c r="B29" s="1" t="s">
        <v>3</v>
      </c>
      <c r="C29" s="19">
        <v>2</v>
      </c>
      <c r="D29" s="19">
        <v>2</v>
      </c>
      <c r="E29" s="10">
        <v>54.86725663716814</v>
      </c>
      <c r="F29" s="2">
        <v>27.43362831858407</v>
      </c>
      <c r="G29" s="2">
        <v>26.253687315634224</v>
      </c>
      <c r="H29" s="2">
        <v>19.46902654867257</v>
      </c>
      <c r="I29" s="6">
        <f>$L$4*(100-Table13[[#This Row],[conversion]])/100</f>
        <v>7.0144700549906694E-2</v>
      </c>
      <c r="J29" s="19">
        <f>LN($L$5/Table13[[#This Row],['[Model']/M]])</f>
        <v>0.79556218598801487</v>
      </c>
      <c r="W29" s="19"/>
    </row>
    <row r="30" spans="1:23" x14ac:dyDescent="0.55000000000000004">
      <c r="A30" s="19">
        <v>197</v>
      </c>
      <c r="B30" s="1" t="s">
        <v>3</v>
      </c>
      <c r="C30" s="19">
        <v>2</v>
      </c>
      <c r="D30" s="19">
        <v>3</v>
      </c>
      <c r="E30" s="10">
        <v>72.56637168141593</v>
      </c>
      <c r="F30" s="2">
        <v>38.93805309734514</v>
      </c>
      <c r="G30" s="2">
        <v>34.21828908554572</v>
      </c>
      <c r="H30" s="2">
        <v>25.663716814159294</v>
      </c>
      <c r="I30" s="6">
        <f>$L$4*(100-Table13[[#This Row],[conversion]])/100</f>
        <v>4.2636974844060933E-2</v>
      </c>
      <c r="J30" s="19">
        <f>LN($L$5/Table13[[#This Row],['[Model']/M]])</f>
        <v>1.2934006142271943</v>
      </c>
      <c r="W30" s="19"/>
    </row>
    <row r="31" spans="1:23" x14ac:dyDescent="0.55000000000000004">
      <c r="A31" s="19">
        <v>197</v>
      </c>
      <c r="B31" s="1" t="s">
        <v>3</v>
      </c>
      <c r="C31" s="19">
        <v>2</v>
      </c>
      <c r="D31" s="19">
        <v>4</v>
      </c>
      <c r="E31" s="10">
        <v>74.336283185840713</v>
      </c>
      <c r="F31" s="2">
        <v>39.823008849557532</v>
      </c>
      <c r="G31" s="2">
        <v>37.758112094395287</v>
      </c>
      <c r="H31" s="2">
        <v>30.973451327433633</v>
      </c>
      <c r="I31" s="6">
        <f>$L$4*(100-Table13[[#This Row],[conversion]])/100</f>
        <v>3.9886202273476348E-2</v>
      </c>
      <c r="J31" s="19">
        <f>LN($L$5/Table13[[#This Row],['[Model']/M]])</f>
        <v>1.3600919887258667</v>
      </c>
      <c r="W31" s="19"/>
    </row>
    <row r="32" spans="1:23" x14ac:dyDescent="0.55000000000000004">
      <c r="A32" s="19">
        <v>174</v>
      </c>
      <c r="B32" s="1" t="s">
        <v>4</v>
      </c>
      <c r="C32" s="19">
        <v>5</v>
      </c>
      <c r="D32" s="19">
        <v>0</v>
      </c>
      <c r="E32" s="10">
        <v>0</v>
      </c>
      <c r="F32" s="2">
        <v>0</v>
      </c>
      <c r="G32" s="2">
        <v>0</v>
      </c>
      <c r="H32" s="2">
        <v>0</v>
      </c>
      <c r="I32" s="6">
        <f>$L$4*(100-Table13[[#This Row],[conversion]])/100</f>
        <v>0.15541865023802856</v>
      </c>
      <c r="J32" s="19">
        <f>LN($L$5/Table13[[#This Row],['[Model']/M]])</f>
        <v>0</v>
      </c>
      <c r="W32" s="19"/>
    </row>
    <row r="33" spans="1:23" x14ac:dyDescent="0.55000000000000004">
      <c r="A33" s="19">
        <v>174</v>
      </c>
      <c r="B33" s="1" t="s">
        <v>4</v>
      </c>
      <c r="C33" s="19">
        <v>5</v>
      </c>
      <c r="D33" s="19">
        <v>1</v>
      </c>
      <c r="E33" s="10">
        <v>46.153846153846153</v>
      </c>
      <c r="F33" s="2">
        <v>16.346153846153847</v>
      </c>
      <c r="G33" s="2">
        <v>21.153846153846153</v>
      </c>
      <c r="H33" s="2">
        <v>16.025641025641026</v>
      </c>
      <c r="I33" s="6">
        <f>$L$4*(100-Table13[[#This Row],[conversion]])/100</f>
        <v>8.3686965512784608E-2</v>
      </c>
      <c r="J33" s="19">
        <f>LN($L$5/Table13[[#This Row],['[Model']/M]])</f>
        <v>0.61903920840622351</v>
      </c>
      <c r="W33" s="19"/>
    </row>
    <row r="34" spans="1:23" x14ac:dyDescent="0.55000000000000004">
      <c r="A34" s="19">
        <v>174</v>
      </c>
      <c r="B34" s="1" t="s">
        <v>4</v>
      </c>
      <c r="C34" s="19">
        <v>5</v>
      </c>
      <c r="D34" s="19">
        <v>2</v>
      </c>
      <c r="E34" s="10">
        <v>64.423076923076934</v>
      </c>
      <c r="F34" s="2">
        <v>31.25</v>
      </c>
      <c r="G34" s="2">
        <v>33.012820512820511</v>
      </c>
      <c r="H34" s="2">
        <v>24.038461538461537</v>
      </c>
      <c r="I34" s="6">
        <f>$L$4*(100-Table13[[#This Row],[conversion]])/100</f>
        <v>5.5293173642375529E-2</v>
      </c>
      <c r="J34" s="19">
        <f>LN($L$5/Table13[[#This Row],['[Model']/M]])</f>
        <v>1.0334729864971486</v>
      </c>
      <c r="W34" s="19"/>
    </row>
    <row r="35" spans="1:23" x14ac:dyDescent="0.55000000000000004">
      <c r="A35" s="19">
        <v>174</v>
      </c>
      <c r="B35" s="1" t="s">
        <v>4</v>
      </c>
      <c r="C35" s="19">
        <v>5</v>
      </c>
      <c r="D35" s="19">
        <v>3</v>
      </c>
      <c r="E35" s="10">
        <v>81.730769230769226</v>
      </c>
      <c r="F35" s="2">
        <v>42.307692307692307</v>
      </c>
      <c r="G35" s="2">
        <v>36.538461538461533</v>
      </c>
      <c r="H35" s="2">
        <v>28.205128205128204</v>
      </c>
      <c r="I35" s="6">
        <f>$L$4*(100-Table13[[#This Row],[conversion]])/100</f>
        <v>2.8393791870409069E-2</v>
      </c>
      <c r="J35" s="19">
        <f>LN($L$5/Table13[[#This Row],['[Model']/M]])</f>
        <v>1.699951919974932</v>
      </c>
      <c r="W35" s="19"/>
    </row>
    <row r="36" spans="1:23" x14ac:dyDescent="0.55000000000000004">
      <c r="A36" s="19">
        <v>174</v>
      </c>
      <c r="B36" s="1" t="s">
        <v>4</v>
      </c>
      <c r="C36" s="19">
        <v>5</v>
      </c>
      <c r="D36" s="19">
        <v>4</v>
      </c>
      <c r="E36" s="10">
        <v>90.384615384615387</v>
      </c>
      <c r="F36" s="2">
        <v>46.63461538461538</v>
      </c>
      <c r="G36" s="2">
        <v>38.141025641025635</v>
      </c>
      <c r="H36" s="2">
        <v>31.089743589743584</v>
      </c>
      <c r="I36" s="6">
        <f>$L$4*(100-Table13[[#This Row],[conversion]])/100</f>
        <v>1.4944100984425819E-2</v>
      </c>
      <c r="J36" s="19">
        <f>LN($L$5/Table13[[#This Row],['[Model']/M]])</f>
        <v>2.3418058061473275</v>
      </c>
      <c r="W36" s="19"/>
    </row>
    <row r="37" spans="1:23" x14ac:dyDescent="0.55000000000000004">
      <c r="A37" s="19">
        <v>197</v>
      </c>
      <c r="B37" s="1" t="s">
        <v>4</v>
      </c>
      <c r="C37" s="19">
        <v>5</v>
      </c>
      <c r="D37" s="19">
        <v>0</v>
      </c>
      <c r="E37" s="10">
        <v>0</v>
      </c>
      <c r="F37" s="2">
        <v>0</v>
      </c>
      <c r="G37" s="2">
        <v>0</v>
      </c>
      <c r="H37" s="2">
        <v>0</v>
      </c>
      <c r="I37" s="6">
        <f>$L$4*(100-Table13[[#This Row],[conversion]])/100</f>
        <v>0.15541865023802856</v>
      </c>
      <c r="J37" s="19">
        <f>LN($L$5/Table13[[#This Row],['[Model']/M]])</f>
        <v>0</v>
      </c>
      <c r="W37" s="19"/>
    </row>
    <row r="38" spans="1:23" x14ac:dyDescent="0.55000000000000004">
      <c r="A38" s="19">
        <v>197</v>
      </c>
      <c r="B38" s="1" t="s">
        <v>4</v>
      </c>
      <c r="C38" s="19">
        <v>5</v>
      </c>
      <c r="D38" s="19">
        <v>1</v>
      </c>
      <c r="E38" s="10">
        <v>36.036036036036052</v>
      </c>
      <c r="F38" s="2">
        <v>14.864864864864863</v>
      </c>
      <c r="G38" s="2">
        <v>20.720720720720713</v>
      </c>
      <c r="H38" s="2">
        <v>15.015015015015013</v>
      </c>
      <c r="I38" s="6">
        <f>$L$4*(100-Table13[[#This Row],[conversion]])/100</f>
        <v>9.9411929431531765E-2</v>
      </c>
      <c r="J38" s="19">
        <f>LN($L$5/Table13[[#This Row],['[Model']/M]])</f>
        <v>0.44685032427101895</v>
      </c>
      <c r="W38" s="19"/>
    </row>
    <row r="39" spans="1:23" x14ac:dyDescent="0.55000000000000004">
      <c r="A39" s="19">
        <v>197</v>
      </c>
      <c r="B39" s="1" t="s">
        <v>4</v>
      </c>
      <c r="C39" s="19">
        <v>5</v>
      </c>
      <c r="D39" s="19">
        <v>2</v>
      </c>
      <c r="E39" s="10">
        <v>63.963963963963963</v>
      </c>
      <c r="F39" s="2">
        <v>27.927927927927922</v>
      </c>
      <c r="G39" s="2">
        <v>33.633633633633629</v>
      </c>
      <c r="H39" s="2">
        <v>24.624624624624619</v>
      </c>
      <c r="I39" s="6">
        <f>$L$4*(100-Table13[[#This Row],[conversion]])/100</f>
        <v>5.6006720806496782E-2</v>
      </c>
      <c r="J39" s="19">
        <f>LN($L$5/Table13[[#This Row],['[Model']/M]])</f>
        <v>1.0206507471983979</v>
      </c>
      <c r="W39" s="19"/>
    </row>
    <row r="40" spans="1:23" x14ac:dyDescent="0.55000000000000004">
      <c r="A40" s="19">
        <v>197</v>
      </c>
      <c r="B40" s="1" t="s">
        <v>4</v>
      </c>
      <c r="C40" s="19">
        <v>5</v>
      </c>
      <c r="D40" s="19">
        <v>3</v>
      </c>
      <c r="E40" s="10">
        <v>83.783783783783775</v>
      </c>
      <c r="F40" s="2">
        <v>39.189189189189186</v>
      </c>
      <c r="G40" s="2">
        <v>41.741741741741734</v>
      </c>
      <c r="H40" s="2">
        <v>31.831831831831824</v>
      </c>
      <c r="I40" s="6">
        <f>$L$4*(100-Table13[[#This Row],[conversion]])/100</f>
        <v>2.5203024362923564E-2</v>
      </c>
      <c r="J40" s="19">
        <f>LN($L$5/Table13[[#This Row],['[Model']/M]])</f>
        <v>1.8191584434161689</v>
      </c>
      <c r="W40" s="19"/>
    </row>
    <row r="41" spans="1:23" x14ac:dyDescent="0.55000000000000004">
      <c r="A41" s="19">
        <v>197</v>
      </c>
      <c r="B41" s="1" t="s">
        <v>4</v>
      </c>
      <c r="C41" s="19">
        <v>5</v>
      </c>
      <c r="D41" s="19">
        <v>4</v>
      </c>
      <c r="E41" s="10">
        <v>97.297297297297305</v>
      </c>
      <c r="F41" s="2">
        <v>42.792792792792788</v>
      </c>
      <c r="G41" s="2">
        <v>47.747747747747745</v>
      </c>
      <c r="H41" s="2">
        <v>41.441441441441427</v>
      </c>
      <c r="I41" s="6">
        <f>$L$4*(100-Table13[[#This Row],[conversion]])/100</f>
        <v>4.2005040604872453E-3</v>
      </c>
      <c r="J41" s="19">
        <f>LN($L$5/Table13[[#This Row],['[Model']/M]])</f>
        <v>3.6109179126442275</v>
      </c>
      <c r="W41" s="19"/>
    </row>
    <row r="42" spans="1:23" x14ac:dyDescent="0.55000000000000004">
      <c r="A42" s="19">
        <v>174</v>
      </c>
      <c r="B42" s="1" t="s">
        <v>5</v>
      </c>
      <c r="C42" s="19">
        <v>7</v>
      </c>
      <c r="D42" s="19">
        <v>0</v>
      </c>
      <c r="E42" s="10">
        <v>0</v>
      </c>
      <c r="F42" s="2">
        <v>0</v>
      </c>
      <c r="G42" s="2">
        <v>0</v>
      </c>
      <c r="H42" s="2">
        <v>0</v>
      </c>
      <c r="I42" s="6">
        <f>$L$4*(100-Table13[[#This Row],[conversion]])/100</f>
        <v>0.15541865023802856</v>
      </c>
      <c r="J42" s="19">
        <f>LN($L$5/Table13[[#This Row],['[Model']/M]])</f>
        <v>0</v>
      </c>
      <c r="W42" s="19"/>
    </row>
    <row r="43" spans="1:23" x14ac:dyDescent="0.55000000000000004">
      <c r="A43" s="19">
        <v>174</v>
      </c>
      <c r="B43" s="1" t="s">
        <v>5</v>
      </c>
      <c r="C43" s="19">
        <v>7</v>
      </c>
      <c r="D43" s="19">
        <v>1</v>
      </c>
      <c r="E43" s="10">
        <v>47.572815533980588</v>
      </c>
      <c r="F43" s="2">
        <v>16.990291262135919</v>
      </c>
      <c r="G43" s="2">
        <v>20.711974110032362</v>
      </c>
      <c r="H43" s="2">
        <v>16.50485436893204</v>
      </c>
      <c r="I43" s="6">
        <f>$L$4*(100-Table13[[#This Row],[conversion]])/100</f>
        <v>8.1481622454888741E-2</v>
      </c>
      <c r="J43" s="19">
        <f>LN($L$5/Table13[[#This Row],['[Model']/M]])</f>
        <v>0.64574494166536167</v>
      </c>
      <c r="W43" s="19"/>
    </row>
    <row r="44" spans="1:23" x14ac:dyDescent="0.55000000000000004">
      <c r="A44" s="19">
        <v>174</v>
      </c>
      <c r="B44" s="1" t="s">
        <v>5</v>
      </c>
      <c r="C44" s="19">
        <v>7</v>
      </c>
      <c r="D44" s="19">
        <v>2</v>
      </c>
      <c r="E44" s="10">
        <v>67.961165048543691</v>
      </c>
      <c r="F44" s="2">
        <v>30.582524271844658</v>
      </c>
      <c r="G44" s="2">
        <v>30.744336569579282</v>
      </c>
      <c r="H44" s="2">
        <v>23.300970873786405</v>
      </c>
      <c r="I44" s="6">
        <f>$L$4*(100-Table13[[#This Row],[conversion]])/100</f>
        <v>4.9794324833543131E-2</v>
      </c>
      <c r="J44" s="19">
        <f>LN($L$5/Table13[[#This Row],['[Model']/M]])</f>
        <v>1.1382214267631554</v>
      </c>
      <c r="W44" s="19"/>
    </row>
    <row r="45" spans="1:23" x14ac:dyDescent="0.55000000000000004">
      <c r="A45" s="19">
        <v>174</v>
      </c>
      <c r="B45" s="1" t="s">
        <v>5</v>
      </c>
      <c r="C45" s="19">
        <v>7</v>
      </c>
      <c r="D45" s="19">
        <v>3</v>
      </c>
      <c r="E45" s="10">
        <v>82.524271844660191</v>
      </c>
      <c r="F45" s="2">
        <v>41.747572815533971</v>
      </c>
      <c r="G45" s="2">
        <v>36.24595469255663</v>
      </c>
      <c r="H45" s="2">
        <v>27.831715210355984</v>
      </c>
      <c r="I45" s="6">
        <f>$L$4*(100-Table13[[#This Row],[conversion]])/100</f>
        <v>2.7160540818296261E-2</v>
      </c>
      <c r="J45" s="19">
        <f>LN($L$5/Table13[[#This Row],['[Model']/M]])</f>
        <v>1.7443572303334707</v>
      </c>
      <c r="W45" s="19"/>
    </row>
    <row r="46" spans="1:23" x14ac:dyDescent="0.55000000000000004">
      <c r="A46" s="19">
        <v>174</v>
      </c>
      <c r="B46" s="1" t="s">
        <v>5</v>
      </c>
      <c r="C46" s="19">
        <v>7</v>
      </c>
      <c r="D46" s="19">
        <v>4</v>
      </c>
      <c r="E46" s="10">
        <v>91.262135922330089</v>
      </c>
      <c r="F46" s="2">
        <v>47.572815533980581</v>
      </c>
      <c r="G46" s="2">
        <v>37.864077669902905</v>
      </c>
      <c r="H46" s="2">
        <v>30.744336569579282</v>
      </c>
      <c r="I46" s="6">
        <f>$L$4*(100-Table13[[#This Row],[conversion]])/100</f>
        <v>1.3580270409148141E-2</v>
      </c>
      <c r="J46" s="19">
        <f>LN($L$5/Table13[[#This Row],['[Model']/M]])</f>
        <v>2.4375044108934154</v>
      </c>
      <c r="W46" s="19"/>
    </row>
    <row r="47" spans="1:23" x14ac:dyDescent="0.55000000000000004">
      <c r="A47" s="19">
        <v>197</v>
      </c>
      <c r="B47" s="1" t="s">
        <v>5</v>
      </c>
      <c r="C47" s="19">
        <v>7</v>
      </c>
      <c r="D47" s="19">
        <v>0</v>
      </c>
      <c r="E47" s="10">
        <v>0</v>
      </c>
      <c r="F47" s="2">
        <v>0</v>
      </c>
      <c r="G47" s="2">
        <v>0</v>
      </c>
      <c r="H47" s="2">
        <v>0</v>
      </c>
      <c r="I47" s="6">
        <f>$L$4*(100-Table13[[#This Row],[conversion]])/100</f>
        <v>0.15541865023802856</v>
      </c>
      <c r="J47" s="19">
        <f>LN($L$5/Table13[[#This Row],['[Model']/M]])</f>
        <v>0</v>
      </c>
      <c r="W47" s="19"/>
    </row>
    <row r="48" spans="1:23" x14ac:dyDescent="0.55000000000000004">
      <c r="A48" s="19">
        <v>197</v>
      </c>
      <c r="B48" s="1" t="s">
        <v>5</v>
      </c>
      <c r="C48" s="19">
        <v>7</v>
      </c>
      <c r="D48" s="19">
        <v>1</v>
      </c>
      <c r="E48" s="10">
        <v>41.071428571428584</v>
      </c>
      <c r="F48" s="2">
        <v>15.178571428571427</v>
      </c>
      <c r="G48" s="2">
        <v>23.214285714285712</v>
      </c>
      <c r="H48" s="2">
        <v>16.666666666666664</v>
      </c>
      <c r="I48" s="6">
        <f>$L$4*(100-Table13[[#This Row],[conversion]])/100</f>
        <v>9.158599031883824E-2</v>
      </c>
      <c r="J48" s="19">
        <f>LN($L$5/Table13[[#This Row],['[Model']/M]])</f>
        <v>0.52884412926866919</v>
      </c>
      <c r="W48" s="19"/>
    </row>
    <row r="49" spans="1:23" x14ac:dyDescent="0.55000000000000004">
      <c r="A49" s="19">
        <v>197</v>
      </c>
      <c r="B49" s="1" t="s">
        <v>5</v>
      </c>
      <c r="C49" s="19">
        <v>7</v>
      </c>
      <c r="D49" s="19">
        <v>2</v>
      </c>
      <c r="E49" s="10">
        <v>66.964285714285722</v>
      </c>
      <c r="F49" s="2">
        <v>29.910714285714285</v>
      </c>
      <c r="G49" s="2">
        <v>36.904761904761898</v>
      </c>
      <c r="H49" s="2">
        <v>26.785714285714285</v>
      </c>
      <c r="I49" s="6">
        <f>$L$4*(100-Table13[[#This Row],[conversion]])/100</f>
        <v>5.1343661239348713E-2</v>
      </c>
      <c r="J49" s="19">
        <f>LN($L$5/Table13[[#This Row],['[Model']/M]])</f>
        <v>1.1075809586508703</v>
      </c>
      <c r="W49" s="19"/>
    </row>
    <row r="50" spans="1:23" x14ac:dyDescent="0.55000000000000004">
      <c r="A50" s="19">
        <v>197</v>
      </c>
      <c r="B50" s="1" t="s">
        <v>5</v>
      </c>
      <c r="C50" s="19">
        <v>7</v>
      </c>
      <c r="D50" s="19">
        <v>3</v>
      </c>
      <c r="E50" s="10">
        <v>85.714285714285722</v>
      </c>
      <c r="F50" s="2">
        <v>39.285714285714285</v>
      </c>
      <c r="G50" s="2">
        <v>44.047619047619044</v>
      </c>
      <c r="H50" s="2">
        <v>34.821428571428562</v>
      </c>
      <c r="I50" s="6">
        <f>$L$4*(100-Table13[[#This Row],[conversion]])/100</f>
        <v>2.2202664319718353E-2</v>
      </c>
      <c r="J50" s="19">
        <f>LN($L$5/Table13[[#This Row],['[Model']/M]])</f>
        <v>1.9459101490553139</v>
      </c>
      <c r="W50" s="19"/>
    </row>
    <row r="51" spans="1:23" x14ac:dyDescent="0.55000000000000004">
      <c r="A51" s="19">
        <v>197</v>
      </c>
      <c r="B51" s="1" t="s">
        <v>5</v>
      </c>
      <c r="C51" s="19">
        <v>7</v>
      </c>
      <c r="D51" s="19">
        <v>4</v>
      </c>
      <c r="E51" s="10">
        <v>97.321428571428584</v>
      </c>
      <c r="F51" s="2">
        <v>41.071428571428569</v>
      </c>
      <c r="G51" s="2">
        <v>49.702380952380942</v>
      </c>
      <c r="H51" s="2">
        <v>41.964285714285708</v>
      </c>
      <c r="I51" s="6">
        <f>$L$4*(100-Table13[[#This Row],[conversion]])/100</f>
        <v>4.1629995599471751E-3</v>
      </c>
      <c r="J51" s="19">
        <f>LN($L$5/Table13[[#This Row],['[Model']/M]])</f>
        <v>3.6198865826269895</v>
      </c>
      <c r="W51" s="19"/>
    </row>
    <row r="55" spans="1:23" x14ac:dyDescent="0.55000000000000004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</row>
    <row r="56" spans="1:23" x14ac:dyDescent="0.55000000000000004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</row>
    <row r="57" spans="1:23" x14ac:dyDescent="0.55000000000000004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</row>
    <row r="58" spans="1:23" x14ac:dyDescent="0.55000000000000004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</row>
    <row r="59" spans="1:23" x14ac:dyDescent="0.55000000000000004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</row>
    <row r="60" spans="1:23" x14ac:dyDescent="0.55000000000000004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</row>
    <row r="61" spans="1:23" x14ac:dyDescent="0.55000000000000004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</row>
    <row r="62" spans="1:23" x14ac:dyDescent="0.55000000000000004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</row>
    <row r="63" spans="1:23" x14ac:dyDescent="0.55000000000000004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</row>
    <row r="64" spans="1:23" x14ac:dyDescent="0.5500000000000000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</row>
    <row r="65" spans="1:11" x14ac:dyDescent="0.55000000000000004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</row>
    <row r="66" spans="1:11" x14ac:dyDescent="0.55000000000000004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</row>
    <row r="67" spans="1:11" x14ac:dyDescent="0.55000000000000004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</row>
    <row r="68" spans="1:11" x14ac:dyDescent="0.55000000000000004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</row>
    <row r="69" spans="1:11" x14ac:dyDescent="0.55000000000000004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</row>
    <row r="70" spans="1:11" x14ac:dyDescent="0.55000000000000004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1" x14ac:dyDescent="0.55000000000000004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</row>
    <row r="72" spans="1:11" x14ac:dyDescent="0.55000000000000004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</row>
    <row r="73" spans="1:11" x14ac:dyDescent="0.55000000000000004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</row>
    <row r="74" spans="1:11" x14ac:dyDescent="0.5500000000000000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</row>
    <row r="75" spans="1:11" x14ac:dyDescent="0.55000000000000004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</row>
    <row r="76" spans="1:11" x14ac:dyDescent="0.55000000000000004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</row>
    <row r="78" spans="1:11" x14ac:dyDescent="0.55000000000000004">
      <c r="A78" s="70"/>
      <c r="B78" s="11"/>
      <c r="C78" s="70"/>
    </row>
    <row r="79" spans="1:11" x14ac:dyDescent="0.55000000000000004">
      <c r="B79" s="12"/>
      <c r="C79" s="2"/>
    </row>
    <row r="80" spans="1:11" x14ac:dyDescent="0.55000000000000004">
      <c r="B80" s="12"/>
      <c r="C80" s="2"/>
    </row>
    <row r="81" spans="2:3" x14ac:dyDescent="0.55000000000000004">
      <c r="B81" s="12"/>
      <c r="C81" s="2"/>
    </row>
    <row r="82" spans="2:3" x14ac:dyDescent="0.55000000000000004">
      <c r="B82" s="12"/>
      <c r="C82" s="2"/>
    </row>
    <row r="83" spans="2:3" x14ac:dyDescent="0.55000000000000004">
      <c r="B83" s="12"/>
      <c r="C83" s="2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workbookViewId="0">
      <selection activeCell="P59" sqref="P59"/>
    </sheetView>
  </sheetViews>
  <sheetFormatPr defaultRowHeight="14.4" x14ac:dyDescent="0.55000000000000004"/>
  <cols>
    <col min="1" max="1" width="9.41796875" style="84" customWidth="1"/>
    <col min="2" max="2" width="13.41796875" style="84" customWidth="1"/>
    <col min="3" max="3" width="16.68359375" style="84" customWidth="1"/>
    <col min="4" max="4" width="9.15625" style="84"/>
    <col min="5" max="5" width="12.83984375" style="84" customWidth="1"/>
    <col min="6" max="6" width="11.578125" style="84" customWidth="1"/>
    <col min="7" max="7" width="16" style="84" customWidth="1"/>
    <col min="8" max="8" width="9.41796875" style="84" customWidth="1"/>
    <col min="9" max="9" width="13.15625" style="84" customWidth="1"/>
    <col min="10" max="10" width="20" style="84" customWidth="1"/>
  </cols>
  <sheetData>
    <row r="1" spans="1:25" ht="16.5" x14ac:dyDescent="0.55000000000000004">
      <c r="A1" s="85" t="s">
        <v>12</v>
      </c>
      <c r="B1" s="86" t="s">
        <v>0</v>
      </c>
      <c r="C1" s="85" t="s">
        <v>6</v>
      </c>
      <c r="D1" s="85" t="s">
        <v>7</v>
      </c>
      <c r="E1" s="87" t="s">
        <v>8</v>
      </c>
      <c r="F1" s="88" t="s">
        <v>9</v>
      </c>
      <c r="G1" s="88" t="s">
        <v>10</v>
      </c>
      <c r="H1" s="88" t="s">
        <v>11</v>
      </c>
      <c r="I1" s="89" t="s">
        <v>17</v>
      </c>
      <c r="J1" s="85" t="s">
        <v>19</v>
      </c>
      <c r="L1" s="13" t="s">
        <v>13</v>
      </c>
      <c r="M1" s="5"/>
      <c r="O1" s="22" t="s">
        <v>20</v>
      </c>
      <c r="P1" s="22" t="s">
        <v>21</v>
      </c>
      <c r="Q1" s="22" t="s">
        <v>23</v>
      </c>
      <c r="R1" s="22" t="s">
        <v>25</v>
      </c>
      <c r="S1" s="22" t="s">
        <v>22</v>
      </c>
      <c r="T1" s="22" t="s">
        <v>24</v>
      </c>
      <c r="U1" s="22" t="s">
        <v>26</v>
      </c>
      <c r="V1" s="22" t="s">
        <v>27</v>
      </c>
      <c r="W1" s="22"/>
      <c r="X1" s="22"/>
      <c r="Y1" s="74"/>
    </row>
    <row r="2" spans="1:25" x14ac:dyDescent="0.55000000000000004">
      <c r="A2" s="84">
        <v>283</v>
      </c>
      <c r="B2" s="84" t="s">
        <v>1</v>
      </c>
      <c r="C2" s="84">
        <v>0.5</v>
      </c>
      <c r="D2" s="84">
        <v>0</v>
      </c>
      <c r="E2" s="92">
        <v>0</v>
      </c>
      <c r="F2" s="92">
        <v>0.30841503773834428</v>
      </c>
      <c r="G2" s="92">
        <v>0.19546475525089504</v>
      </c>
      <c r="H2" s="92">
        <v>1.6596227811415911</v>
      </c>
      <c r="I2" s="82">
        <f>$L$4*(100-Table13[[#This Row],[conversion]])/100</f>
        <v>0.15541865023802856</v>
      </c>
      <c r="J2" s="81">
        <f>LN($L$5/Table13[[#This Row],['[Model']/M]])</f>
        <v>0</v>
      </c>
      <c r="L2" s="6">
        <v>33.299999999999997</v>
      </c>
      <c r="M2" s="1" t="s">
        <v>14</v>
      </c>
      <c r="O2" s="70">
        <v>0.5</v>
      </c>
      <c r="P2" s="39">
        <v>283</v>
      </c>
      <c r="Q2">
        <v>0.31609999999999999</v>
      </c>
      <c r="R2" s="83">
        <v>0.95440000000000003</v>
      </c>
      <c r="S2" s="38">
        <v>285</v>
      </c>
      <c r="T2" s="83">
        <v>0.1225</v>
      </c>
      <c r="U2" s="83">
        <v>0.90900000000000003</v>
      </c>
      <c r="V2" s="90">
        <f>AVERAGE(Q2,T2)</f>
        <v>0.21929999999999999</v>
      </c>
      <c r="W2" s="90"/>
      <c r="X2" s="90"/>
    </row>
    <row r="3" spans="1:25" x14ac:dyDescent="0.55000000000000004">
      <c r="A3" s="84">
        <v>283</v>
      </c>
      <c r="B3" s="84" t="s">
        <v>1</v>
      </c>
      <c r="C3" s="84">
        <v>0.5</v>
      </c>
      <c r="D3" s="84">
        <v>1</v>
      </c>
      <c r="E3" s="92">
        <v>13.220498351902336</v>
      </c>
      <c r="F3" s="92">
        <v>6.6135501829321601</v>
      </c>
      <c r="G3" s="92">
        <v>3.5457343071891834</v>
      </c>
      <c r="H3" s="92">
        <v>3.8614535056314709</v>
      </c>
      <c r="I3" s="82">
        <f>$L$4*(100-Table13[[#This Row],[conversion]])/100</f>
        <v>0.10123600153119289</v>
      </c>
      <c r="J3" s="81">
        <f>LN($L$5/Table13[[#This Row],['[Model']/M]])</f>
        <v>0.42866800518782855</v>
      </c>
      <c r="L3" s="6">
        <v>214.26</v>
      </c>
      <c r="M3" s="1" t="s">
        <v>15</v>
      </c>
      <c r="O3" s="70">
        <v>1</v>
      </c>
      <c r="P3" s="39">
        <v>283</v>
      </c>
      <c r="Q3">
        <v>0.32090000000000002</v>
      </c>
      <c r="R3">
        <v>0.94099999999999995</v>
      </c>
      <c r="S3" s="38">
        <v>285</v>
      </c>
      <c r="T3">
        <v>0.27639999999999998</v>
      </c>
      <c r="U3">
        <v>0.9929</v>
      </c>
      <c r="V3" s="90">
        <f t="shared" ref="V3:V6" si="0">AVERAGE(Q3,T3)</f>
        <v>0.29864999999999997</v>
      </c>
      <c r="W3" s="90"/>
      <c r="X3" s="90"/>
      <c r="Y3" s="83"/>
    </row>
    <row r="4" spans="1:25" x14ac:dyDescent="0.55000000000000004">
      <c r="A4" s="84">
        <v>283</v>
      </c>
      <c r="B4" s="84" t="s">
        <v>1</v>
      </c>
      <c r="C4" s="84">
        <v>0.5</v>
      </c>
      <c r="D4" s="84">
        <v>2</v>
      </c>
      <c r="E4" s="92">
        <v>15.052109837131736</v>
      </c>
      <c r="F4" s="92">
        <v>8.9513965436017742</v>
      </c>
      <c r="G4" s="92">
        <v>4.4749818792075828</v>
      </c>
      <c r="H4" s="92">
        <v>4.6335800389565795</v>
      </c>
      <c r="I4" s="82">
        <f>$L$4*(100-Table13[[#This Row],[conversion]])/100</f>
        <v>6.9867099648288064E-2</v>
      </c>
      <c r="J4" s="81">
        <f>LN($L$5/Table13[[#This Row],['[Model']/M]])</f>
        <v>0.7995275841185171</v>
      </c>
      <c r="L4" s="7">
        <f>L2/L3</f>
        <v>0.15541865023802856</v>
      </c>
      <c r="M4" s="8" t="s">
        <v>16</v>
      </c>
      <c r="O4" s="70">
        <v>2</v>
      </c>
      <c r="P4" s="39">
        <v>283</v>
      </c>
      <c r="Q4">
        <v>0.39539999999999997</v>
      </c>
      <c r="R4">
        <v>0.99450000000000005</v>
      </c>
      <c r="S4" s="38">
        <v>285</v>
      </c>
      <c r="T4">
        <v>0.36559999999999998</v>
      </c>
      <c r="U4">
        <v>0.96479999999999999</v>
      </c>
      <c r="V4" s="90">
        <f>AVERAGE(Q4,T4)</f>
        <v>0.38049999999999995</v>
      </c>
      <c r="W4" s="90"/>
      <c r="X4" s="90"/>
      <c r="Y4" s="83"/>
    </row>
    <row r="5" spans="1:25" x14ac:dyDescent="0.55000000000000004">
      <c r="A5" s="84">
        <v>283</v>
      </c>
      <c r="B5" s="84" t="s">
        <v>1</v>
      </c>
      <c r="C5" s="84">
        <v>0.5</v>
      </c>
      <c r="D5" s="84">
        <v>3</v>
      </c>
      <c r="E5" s="92">
        <v>16.211089760679968</v>
      </c>
      <c r="F5" s="92">
        <v>9.9447932537674326</v>
      </c>
      <c r="G5" s="92">
        <v>4.7203046124933996</v>
      </c>
      <c r="H5" s="92">
        <v>4.7405162094453024</v>
      </c>
      <c r="I5" s="82">
        <f>$L$4*(100-Table13[[#This Row],[conversion]])/100</f>
        <v>6.1311944589314014E-2</v>
      </c>
      <c r="J5" s="81">
        <f>LN($L$5/Table13[[#This Row],['[Model']/M]])</f>
        <v>0.93014776653558129</v>
      </c>
      <c r="L5" s="14">
        <f>(L4/1)</f>
        <v>0.15541865023802856</v>
      </c>
      <c r="M5" s="15" t="s">
        <v>18</v>
      </c>
      <c r="O5" s="70">
        <v>5</v>
      </c>
      <c r="P5" s="39">
        <v>283</v>
      </c>
      <c r="Q5">
        <v>0.57650000000000001</v>
      </c>
      <c r="R5">
        <v>0.99480000000000002</v>
      </c>
      <c r="S5" s="38">
        <v>285</v>
      </c>
      <c r="T5">
        <v>0.60309999999999997</v>
      </c>
      <c r="U5">
        <v>0.98299999999999998</v>
      </c>
      <c r="V5" s="90">
        <f t="shared" si="0"/>
        <v>0.58979999999999999</v>
      </c>
      <c r="W5" s="90"/>
      <c r="X5" s="90"/>
      <c r="Y5" s="83"/>
    </row>
    <row r="6" spans="1:25" x14ac:dyDescent="0.55000000000000004">
      <c r="A6" s="84">
        <v>283</v>
      </c>
      <c r="B6" s="84" t="s">
        <v>1</v>
      </c>
      <c r="C6" s="84">
        <v>0.5</v>
      </c>
      <c r="D6" s="84">
        <v>4</v>
      </c>
      <c r="E6" s="92">
        <v>17.723916618223136</v>
      </c>
      <c r="F6" s="92">
        <v>10.64145833109743</v>
      </c>
      <c r="G6" s="92">
        <v>4.8519176551765621</v>
      </c>
      <c r="H6" s="92">
        <v>4.4985407647844022</v>
      </c>
      <c r="I6" s="82">
        <f>$L$4*(100-Table13[[#This Row],[conversion]])/100</f>
        <v>5.9886085412818348E-2</v>
      </c>
      <c r="J6" s="81">
        <f>LN($L$5/Table13[[#This Row],['[Model']/M]])</f>
        <v>0.95367826394577526</v>
      </c>
      <c r="O6" s="70">
        <v>7</v>
      </c>
      <c r="P6" s="39">
        <v>283</v>
      </c>
      <c r="Q6">
        <v>0.59740000000000004</v>
      </c>
      <c r="R6">
        <v>0.99719999999999998</v>
      </c>
      <c r="S6" s="38">
        <v>285</v>
      </c>
      <c r="T6">
        <v>0.64159999999999995</v>
      </c>
      <c r="U6">
        <v>0.98750000000000004</v>
      </c>
      <c r="V6" s="90">
        <f t="shared" si="0"/>
        <v>0.61949999999999994</v>
      </c>
      <c r="W6" s="90"/>
      <c r="X6" s="90"/>
      <c r="Y6" s="83"/>
    </row>
    <row r="7" spans="1:25" x14ac:dyDescent="0.55000000000000004">
      <c r="A7" s="84">
        <v>285</v>
      </c>
      <c r="B7" s="84" t="s">
        <v>1</v>
      </c>
      <c r="C7" s="84">
        <v>0.5</v>
      </c>
      <c r="D7" s="84">
        <v>0</v>
      </c>
      <c r="E7" s="2">
        <v>0</v>
      </c>
      <c r="F7" s="2">
        <v>0.40156742137649099</v>
      </c>
      <c r="G7" s="2">
        <v>0.21076634618124029</v>
      </c>
      <c r="H7" s="2">
        <v>1.694813223935258</v>
      </c>
      <c r="I7" s="82">
        <f>$L$4*(100-Table13[[#This Row],[conversion]])/100</f>
        <v>0.15541865023802856</v>
      </c>
      <c r="J7" s="81">
        <f>LN($L$5/Table13[[#This Row],['[Model']/M]])</f>
        <v>0</v>
      </c>
    </row>
    <row r="8" spans="1:25" x14ac:dyDescent="0.55000000000000004">
      <c r="A8" s="84">
        <v>285</v>
      </c>
      <c r="B8" s="84" t="s">
        <v>1</v>
      </c>
      <c r="C8" s="84">
        <v>0.5</v>
      </c>
      <c r="D8" s="84">
        <v>1</v>
      </c>
      <c r="E8" s="2">
        <v>12.88843902172828</v>
      </c>
      <c r="F8" s="2">
        <v>6.8770785265798136</v>
      </c>
      <c r="G8" s="2">
        <v>7.4360642624869797</v>
      </c>
      <c r="H8" s="2">
        <v>6.0303403595694292</v>
      </c>
      <c r="I8" s="82">
        <f>$L$4*(100-Table13[[#This Row],[conversion]])/100</f>
        <v>0.12766531983838061</v>
      </c>
      <c r="J8" s="81">
        <f>LN($L$5/Table13[[#This Row],['[Model']/M]])</f>
        <v>0.1967102942460541</v>
      </c>
    </row>
    <row r="9" spans="1:25" x14ac:dyDescent="0.55000000000000004">
      <c r="A9" s="84">
        <v>285</v>
      </c>
      <c r="B9" s="84" t="s">
        <v>1</v>
      </c>
      <c r="C9" s="84">
        <v>0.5</v>
      </c>
      <c r="D9" s="84">
        <v>2</v>
      </c>
      <c r="E9" s="2">
        <v>14.075780278316788</v>
      </c>
      <c r="F9" s="2">
        <v>8.9225598193981366</v>
      </c>
      <c r="G9" s="2">
        <v>8.0709765495865824</v>
      </c>
      <c r="H9" s="2">
        <v>6.8128657225334468</v>
      </c>
      <c r="I9" s="82">
        <f>$L$4*(100-Table13[[#This Row],[conversion]])/100</f>
        <v>0.11101332159859181</v>
      </c>
      <c r="J9" s="81">
        <f>LN($L$5/Table13[[#This Row],['[Model']/M]])</f>
        <v>0.33647223662121301</v>
      </c>
    </row>
    <row r="10" spans="1:25" x14ac:dyDescent="0.55000000000000004">
      <c r="A10" s="84">
        <v>285</v>
      </c>
      <c r="B10" s="84" t="s">
        <v>1</v>
      </c>
      <c r="C10" s="84">
        <v>0.5</v>
      </c>
      <c r="D10" s="84">
        <v>3</v>
      </c>
      <c r="E10" s="2">
        <v>15.805167026554626</v>
      </c>
      <c r="F10" s="2">
        <v>11.83554032364885</v>
      </c>
      <c r="G10" s="2">
        <v>8.4482682112715359</v>
      </c>
      <c r="H10" s="2">
        <v>7.3328319594188507</v>
      </c>
      <c r="I10" s="82">
        <f>$L$4*(100-Table13[[#This Row],[conversion]])/100</f>
        <v>0.10823798855862704</v>
      </c>
      <c r="J10" s="81">
        <f>LN($L$5/Table13[[#This Row],['[Model']/M]])</f>
        <v>0.36179004460550279</v>
      </c>
    </row>
    <row r="11" spans="1:25" x14ac:dyDescent="0.55000000000000004">
      <c r="A11" s="84">
        <v>285</v>
      </c>
      <c r="B11" s="84" t="s">
        <v>1</v>
      </c>
      <c r="C11" s="84">
        <v>0.5</v>
      </c>
      <c r="D11" s="84">
        <v>4</v>
      </c>
      <c r="E11" s="2">
        <v>14.635980895791107</v>
      </c>
      <c r="F11" s="2">
        <v>11.58756119507772</v>
      </c>
      <c r="G11" s="2">
        <v>8.7991542873178794</v>
      </c>
      <c r="H11" s="2">
        <v>7.1414403496354444</v>
      </c>
      <c r="I11" s="82">
        <f>$L$4*(100-Table13[[#This Row],[conversion]])/100</f>
        <v>0.11101332159859181</v>
      </c>
      <c r="J11" s="81">
        <f>LN($L$5/Table13[[#This Row],['[Model']/M]])</f>
        <v>0.33647223662121301</v>
      </c>
    </row>
    <row r="12" spans="1:25" x14ac:dyDescent="0.55000000000000004">
      <c r="A12" s="84">
        <v>283</v>
      </c>
      <c r="B12" s="84" t="s">
        <v>2</v>
      </c>
      <c r="C12" s="84">
        <v>1</v>
      </c>
      <c r="D12" s="84">
        <v>0</v>
      </c>
      <c r="E12" s="2">
        <v>0</v>
      </c>
      <c r="F12" s="2">
        <v>0.25060234601885151</v>
      </c>
      <c r="G12" s="2">
        <v>0.18266170014636041</v>
      </c>
      <c r="H12" s="2">
        <v>1.4026900979971189</v>
      </c>
      <c r="I12" s="82">
        <f>$L$4*(100-Table13[[#This Row],[conversion]])/100</f>
        <v>0.15541865023802856</v>
      </c>
      <c r="J12" s="81">
        <f>LN($L$5/Table13[[#This Row],['[Model']/M]])</f>
        <v>0</v>
      </c>
    </row>
    <row r="13" spans="1:25" x14ac:dyDescent="0.55000000000000004">
      <c r="A13" s="84">
        <v>283</v>
      </c>
      <c r="B13" s="84" t="s">
        <v>2</v>
      </c>
      <c r="C13" s="84">
        <v>1</v>
      </c>
      <c r="D13" s="84">
        <v>1</v>
      </c>
      <c r="E13" s="2">
        <v>17.87802486058289</v>
      </c>
      <c r="F13" s="2">
        <v>11.063949300470032</v>
      </c>
      <c r="G13" s="2">
        <v>9.2926240093532275</v>
      </c>
      <c r="H13" s="2">
        <v>6.9254626230502385</v>
      </c>
      <c r="I13" s="82">
        <f>$L$4*(100-Table13[[#This Row],[conversion]])/100</f>
        <v>9.7517584463076734E-2</v>
      </c>
      <c r="J13" s="81">
        <f>LN($L$5/Table13[[#This Row],['[Model']/M]])</f>
        <v>0.46608972992459935</v>
      </c>
    </row>
    <row r="14" spans="1:25" x14ac:dyDescent="0.55000000000000004">
      <c r="A14" s="84">
        <v>283</v>
      </c>
      <c r="B14" s="84" t="s">
        <v>2</v>
      </c>
      <c r="C14" s="84">
        <v>1</v>
      </c>
      <c r="D14" s="84">
        <v>2</v>
      </c>
      <c r="E14" s="2">
        <v>25.300305581591264</v>
      </c>
      <c r="F14" s="2">
        <v>14.517514173024779</v>
      </c>
      <c r="G14" s="2">
        <v>10.501634640638123</v>
      </c>
      <c r="H14" s="2">
        <v>8.2101912463695719</v>
      </c>
      <c r="I14" s="82">
        <f>$L$4*(100-Table13[[#This Row],[conversion]])/100</f>
        <v>6.2472202546658522E-2</v>
      </c>
      <c r="J14" s="81">
        <f>LN($L$5/Table13[[#This Row],['[Model']/M]])</f>
        <v>0.91140074657996362</v>
      </c>
    </row>
    <row r="15" spans="1:25" x14ac:dyDescent="0.55000000000000004">
      <c r="A15" s="84">
        <v>283</v>
      </c>
      <c r="B15" s="84" t="s">
        <v>2</v>
      </c>
      <c r="C15" s="84">
        <v>1</v>
      </c>
      <c r="D15" s="84">
        <v>3</v>
      </c>
      <c r="E15" s="2">
        <v>24.855089183509552</v>
      </c>
      <c r="F15" s="2">
        <v>16.99038949811106</v>
      </c>
      <c r="G15" s="2">
        <v>11.445826607009325</v>
      </c>
      <c r="H15" s="2">
        <v>9.6059857567225624</v>
      </c>
      <c r="I15" s="82">
        <f>$L$4*(100-Table13[[#This Row],[conversion]])/100</f>
        <v>4.8758792231538381E-2</v>
      </c>
      <c r="J15" s="81">
        <f>LN($L$5/Table13[[#This Row],['[Model']/M]])</f>
        <v>1.1592369104845444</v>
      </c>
    </row>
    <row r="16" spans="1:25" x14ac:dyDescent="0.55000000000000004">
      <c r="A16" s="84">
        <v>283</v>
      </c>
      <c r="B16" s="84" t="s">
        <v>2</v>
      </c>
      <c r="C16" s="84">
        <v>1</v>
      </c>
      <c r="D16" s="84">
        <v>4</v>
      </c>
      <c r="E16" s="2">
        <v>27.311199716508728</v>
      </c>
      <c r="F16" s="2">
        <v>17.691612174313409</v>
      </c>
      <c r="G16" s="2">
        <v>11.340237288972576</v>
      </c>
      <c r="H16" s="2">
        <v>9.4911034120123556</v>
      </c>
      <c r="I16" s="82">
        <f>$L$4*(100-Table13[[#This Row],[conversion]])/100</f>
        <v>4.418765545983163E-2</v>
      </c>
      <c r="J16" s="81">
        <f>LN($L$5/Table13[[#This Row],['[Model']/M]])</f>
        <v>1.2576769832977976</v>
      </c>
    </row>
    <row r="17" spans="1:10" x14ac:dyDescent="0.55000000000000004">
      <c r="A17" s="84">
        <v>285</v>
      </c>
      <c r="B17" s="84" t="s">
        <v>2</v>
      </c>
      <c r="C17" s="84">
        <v>1</v>
      </c>
      <c r="D17" s="84">
        <v>0</v>
      </c>
      <c r="E17" s="2">
        <v>0</v>
      </c>
      <c r="F17" s="2">
        <v>0.44177269759526705</v>
      </c>
      <c r="G17" s="2">
        <v>0.1813649801193894</v>
      </c>
      <c r="H17" s="2">
        <v>1.7851236482406323</v>
      </c>
      <c r="I17" s="82">
        <f>$L$4*(100-Table13[[#This Row],[conversion]])/100</f>
        <v>0.15541865023802856</v>
      </c>
      <c r="J17" s="81">
        <f>LN($L$5/Table13[[#This Row],['[Model']/M]])</f>
        <v>0</v>
      </c>
    </row>
    <row r="18" spans="1:10" x14ac:dyDescent="0.55000000000000004">
      <c r="A18" s="84">
        <v>285</v>
      </c>
      <c r="B18" s="84" t="s">
        <v>2</v>
      </c>
      <c r="C18" s="84">
        <v>1</v>
      </c>
      <c r="D18" s="84">
        <v>1</v>
      </c>
      <c r="E18" s="2">
        <v>23.574490799627217</v>
      </c>
      <c r="F18" s="2">
        <v>10.381252351412554</v>
      </c>
      <c r="G18" s="2">
        <v>15.064574098699591</v>
      </c>
      <c r="H18" s="2">
        <v>11.402038045989954</v>
      </c>
      <c r="I18" s="82">
        <f>$L$4*(100-Table13[[#This Row],[conversion]])/100</f>
        <v>0.11315568394523132</v>
      </c>
      <c r="J18" s="81">
        <f>LN($L$5/Table13[[#This Row],['[Model']/M]])</f>
        <v>0.31735784059789751</v>
      </c>
    </row>
    <row r="19" spans="1:10" x14ac:dyDescent="0.55000000000000004">
      <c r="A19" s="84">
        <v>285</v>
      </c>
      <c r="B19" s="84" t="s">
        <v>2</v>
      </c>
      <c r="C19" s="84">
        <v>1</v>
      </c>
      <c r="D19" s="84">
        <v>2</v>
      </c>
      <c r="E19" s="2">
        <v>28.980728561820012</v>
      </c>
      <c r="F19" s="2">
        <v>14.799627769171819</v>
      </c>
      <c r="G19" s="2">
        <v>17.876063020738751</v>
      </c>
      <c r="H19" s="2">
        <v>13.606088021997126</v>
      </c>
      <c r="I19" s="82">
        <f>$L$4*(100-Table13[[#This Row],[conversion]])/100</f>
        <v>8.4525932585594474E-2</v>
      </c>
      <c r="J19" s="81">
        <f>LN($L$5/Table13[[#This Row],['[Model']/M]])</f>
        <v>0.60906406334940399</v>
      </c>
    </row>
    <row r="20" spans="1:10" x14ac:dyDescent="0.55000000000000004">
      <c r="A20" s="84">
        <v>285</v>
      </c>
      <c r="B20" s="84" t="s">
        <v>2</v>
      </c>
      <c r="C20" s="84">
        <v>1</v>
      </c>
      <c r="D20" s="84">
        <v>3</v>
      </c>
      <c r="E20" s="2">
        <v>30.513276617106978</v>
      </c>
      <c r="F20" s="2">
        <v>15.548240678616592</v>
      </c>
      <c r="G20" s="2">
        <v>17.745646559114626</v>
      </c>
      <c r="H20" s="2">
        <v>13.557459091702365</v>
      </c>
      <c r="I20" s="82">
        <f>$L$4*(100-Table13[[#This Row],[conversion]])/100</f>
        <v>6.8166074665802004E-2</v>
      </c>
      <c r="J20" s="81">
        <f>LN($L$5/Table13[[#This Row],['[Model']/M]])</f>
        <v>0.82417544296634937</v>
      </c>
    </row>
    <row r="21" spans="1:10" x14ac:dyDescent="0.55000000000000004">
      <c r="A21" s="84">
        <v>285</v>
      </c>
      <c r="B21" s="84" t="s">
        <v>2</v>
      </c>
      <c r="C21" s="84">
        <v>1</v>
      </c>
      <c r="D21" s="84">
        <v>4</v>
      </c>
      <c r="E21" s="2">
        <v>29.607681316926694</v>
      </c>
      <c r="F21" s="2">
        <v>15.155823449690084</v>
      </c>
      <c r="G21" s="2">
        <v>18.057588999935561</v>
      </c>
      <c r="H21" s="2">
        <v>14.048693469298065</v>
      </c>
      <c r="I21" s="82">
        <f>$L$4*(100-Table13[[#This Row],[conversion]])/100</f>
        <v>7.2256039145750114E-2</v>
      </c>
      <c r="J21" s="81">
        <f>LN($L$5/Table13[[#This Row],['[Model']/M]])</f>
        <v>0.76590653484237359</v>
      </c>
    </row>
    <row r="22" spans="1:10" x14ac:dyDescent="0.55000000000000004">
      <c r="A22" s="84">
        <v>283</v>
      </c>
      <c r="B22" s="84" t="s">
        <v>3</v>
      </c>
      <c r="C22" s="84">
        <v>2</v>
      </c>
      <c r="D22" s="84">
        <v>0</v>
      </c>
      <c r="E22" s="2">
        <v>0</v>
      </c>
      <c r="F22" s="2">
        <v>0.27931209233496668</v>
      </c>
      <c r="G22" s="2">
        <v>0.20609986547622497</v>
      </c>
      <c r="H22" s="2">
        <v>1.8472354245420721</v>
      </c>
      <c r="I22" s="82">
        <f>$L$4*(100-Table13[[#This Row],[conversion]])/100</f>
        <v>0.15541865023802856</v>
      </c>
      <c r="J22" s="81">
        <f>LN($L$5/Table13[[#This Row],['[Model']/M]])</f>
        <v>0</v>
      </c>
    </row>
    <row r="23" spans="1:10" x14ac:dyDescent="0.55000000000000004">
      <c r="A23" s="84">
        <v>283</v>
      </c>
      <c r="B23" s="84" t="s">
        <v>3</v>
      </c>
      <c r="C23" s="84">
        <v>2</v>
      </c>
      <c r="D23" s="84">
        <v>1</v>
      </c>
      <c r="E23" s="2">
        <v>33.253628615413092</v>
      </c>
      <c r="F23" s="2">
        <v>15.017868023473685</v>
      </c>
      <c r="G23" s="2">
        <v>18.28202981572797</v>
      </c>
      <c r="H23" s="2">
        <v>13.819081385910126</v>
      </c>
      <c r="I23" s="82">
        <f>$L$4*(100-Table13[[#This Row],[conversion]])/100</f>
        <v>9.6958424001705901E-2</v>
      </c>
      <c r="J23" s="81">
        <f>LN($L$5/Table13[[#This Row],['[Model']/M]])</f>
        <v>0.47184017705303694</v>
      </c>
    </row>
    <row r="24" spans="1:10" x14ac:dyDescent="0.55000000000000004">
      <c r="A24" s="84">
        <v>283</v>
      </c>
      <c r="B24" s="84" t="s">
        <v>3</v>
      </c>
      <c r="C24" s="84">
        <v>2</v>
      </c>
      <c r="D24" s="84">
        <v>2</v>
      </c>
      <c r="E24" s="2">
        <v>40.782706424974094</v>
      </c>
      <c r="F24" s="2">
        <v>20.636936566113185</v>
      </c>
      <c r="G24" s="2">
        <v>20.780074575940414</v>
      </c>
      <c r="H24" s="2">
        <v>15.718067883824164</v>
      </c>
      <c r="I24" s="82">
        <f>$L$4*(100-Table13[[#This Row],[conversion]])/100</f>
        <v>6.2737803765809702E-2</v>
      </c>
      <c r="J24" s="81">
        <f>LN($L$5/Table13[[#This Row],['[Model']/M]])</f>
        <v>0.90715824831088243</v>
      </c>
    </row>
    <row r="25" spans="1:10" x14ac:dyDescent="0.55000000000000004">
      <c r="A25" s="84">
        <v>283</v>
      </c>
      <c r="B25" s="84" t="s">
        <v>3</v>
      </c>
      <c r="C25" s="84">
        <v>2</v>
      </c>
      <c r="D25" s="84">
        <v>3</v>
      </c>
      <c r="E25" s="2">
        <v>42.957725586753362</v>
      </c>
      <c r="F25" s="2">
        <v>22.65775187437584</v>
      </c>
      <c r="G25" s="2">
        <v>21.573681112309849</v>
      </c>
      <c r="H25" s="2">
        <v>16.877501940984452</v>
      </c>
      <c r="I25" s="82">
        <f>$L$4*(100-Table13[[#This Row],[conversion]])/100</f>
        <v>4.5627493647861589E-2</v>
      </c>
      <c r="J25" s="81">
        <f>LN($L$5/Table13[[#This Row],['[Model']/M]])</f>
        <v>1.2256119794294174</v>
      </c>
    </row>
    <row r="26" spans="1:10" x14ac:dyDescent="0.55000000000000004">
      <c r="A26" s="84">
        <v>283</v>
      </c>
      <c r="B26" s="84" t="s">
        <v>3</v>
      </c>
      <c r="C26" s="84">
        <v>2</v>
      </c>
      <c r="D26" s="84">
        <v>4</v>
      </c>
      <c r="E26" s="2">
        <v>44.166508356687537</v>
      </c>
      <c r="F26" s="2">
        <v>24.701399429908967</v>
      </c>
      <c r="G26" s="2">
        <v>22.623803973930407</v>
      </c>
      <c r="H26" s="2">
        <v>17.891367425728991</v>
      </c>
      <c r="I26" s="82">
        <f>$L$4*(100-Table13[[#This Row],[conversion]])/100</f>
        <v>3.1368901882904851E-2</v>
      </c>
      <c r="J26" s="81">
        <f>LN($L$5/Table13[[#This Row],['[Model']/M]])</f>
        <v>1.6003054288708278</v>
      </c>
    </row>
    <row r="27" spans="1:10" x14ac:dyDescent="0.55000000000000004">
      <c r="A27" s="84">
        <v>285</v>
      </c>
      <c r="B27" s="84" t="s">
        <v>3</v>
      </c>
      <c r="C27" s="84">
        <v>2</v>
      </c>
      <c r="D27" s="84">
        <v>0</v>
      </c>
      <c r="E27" s="2">
        <v>0</v>
      </c>
      <c r="F27" s="2">
        <v>0.29692607344227145</v>
      </c>
      <c r="G27" s="2">
        <v>0.21007093192260376</v>
      </c>
      <c r="H27" s="2">
        <v>1.5548923381969746</v>
      </c>
      <c r="I27" s="82">
        <f>$L$4*(100-Table13[[#This Row],[conversion]])/100</f>
        <v>0.15541865023802856</v>
      </c>
      <c r="J27" s="81">
        <f>LN($L$5/Table13[[#This Row],['[Model']/M]])</f>
        <v>0</v>
      </c>
    </row>
    <row r="28" spans="1:10" x14ac:dyDescent="0.55000000000000004">
      <c r="A28" s="84">
        <v>285</v>
      </c>
      <c r="B28" s="84" t="s">
        <v>3</v>
      </c>
      <c r="C28" s="84">
        <v>2</v>
      </c>
      <c r="D28" s="84">
        <v>1</v>
      </c>
      <c r="E28" s="2">
        <v>22.557858398263729</v>
      </c>
      <c r="F28" s="2">
        <v>8.6474493017141896</v>
      </c>
      <c r="G28" s="2">
        <v>11.817081264253428</v>
      </c>
      <c r="H28" s="2">
        <v>9.1013458155841978</v>
      </c>
      <c r="I28" s="82">
        <f>$L$4*(100-Table13[[#This Row],[conversion]])/100</f>
        <v>0.10865551653809077</v>
      </c>
      <c r="J28" s="81">
        <f>LN($L$5/Table13[[#This Row],['[Model']/M]])</f>
        <v>0.35793996624531899</v>
      </c>
    </row>
    <row r="29" spans="1:10" x14ac:dyDescent="0.55000000000000004">
      <c r="A29" s="84">
        <v>285</v>
      </c>
      <c r="B29" s="84" t="s">
        <v>3</v>
      </c>
      <c r="C29" s="84">
        <v>2</v>
      </c>
      <c r="D29" s="84">
        <v>2</v>
      </c>
      <c r="E29" s="2">
        <v>38.995803442216889</v>
      </c>
      <c r="F29" s="2">
        <v>17.586955841030118</v>
      </c>
      <c r="G29" s="2">
        <v>22.622284078097625</v>
      </c>
      <c r="H29" s="2">
        <v>16.709344976479652</v>
      </c>
      <c r="I29" s="82">
        <f>$L$4*(100-Table13[[#This Row],[conversion]])/100</f>
        <v>7.0144700549906694E-2</v>
      </c>
      <c r="J29" s="81">
        <f>LN($L$5/Table13[[#This Row],['[Model']/M]])</f>
        <v>0.79556218598801487</v>
      </c>
    </row>
    <row r="30" spans="1:10" x14ac:dyDescent="0.55000000000000004">
      <c r="A30" s="84">
        <v>285</v>
      </c>
      <c r="B30" s="84" t="s">
        <v>3</v>
      </c>
      <c r="C30" s="84">
        <v>2</v>
      </c>
      <c r="D30" s="84">
        <v>3</v>
      </c>
      <c r="E30" s="2">
        <v>50.365755422189821</v>
      </c>
      <c r="F30" s="2">
        <v>23.514385853709555</v>
      </c>
      <c r="G30" s="2">
        <v>27.612345297595976</v>
      </c>
      <c r="H30" s="2">
        <v>20.432257146734216</v>
      </c>
      <c r="I30" s="82">
        <f>$L$4*(100-Table13[[#This Row],[conversion]])/100</f>
        <v>4.2636974844060933E-2</v>
      </c>
      <c r="J30" s="81">
        <f>LN($L$5/Table13[[#This Row],['[Model']/M]])</f>
        <v>1.2934006142271943</v>
      </c>
    </row>
    <row r="31" spans="1:10" x14ac:dyDescent="0.55000000000000004">
      <c r="A31" s="84">
        <v>285</v>
      </c>
      <c r="B31" s="84" t="s">
        <v>3</v>
      </c>
      <c r="C31" s="84">
        <v>2</v>
      </c>
      <c r="D31" s="84">
        <v>4</v>
      </c>
      <c r="E31" s="2">
        <v>50.970857909914628</v>
      </c>
      <c r="F31" s="2">
        <v>26.575599098243142</v>
      </c>
      <c r="G31" s="2">
        <v>29.132765223647521</v>
      </c>
      <c r="H31" s="2">
        <v>22.315718396498525</v>
      </c>
      <c r="I31" s="82">
        <f>$L$4*(100-Table13[[#This Row],[conversion]])/100</f>
        <v>3.9886202273476348E-2</v>
      </c>
      <c r="J31" s="81">
        <f>LN($L$5/Table13[[#This Row],['[Model']/M]])</f>
        <v>1.3600919887258667</v>
      </c>
    </row>
    <row r="32" spans="1:10" x14ac:dyDescent="0.55000000000000004">
      <c r="A32" s="84">
        <v>283</v>
      </c>
      <c r="B32" s="84" t="s">
        <v>4</v>
      </c>
      <c r="C32" s="84">
        <v>5</v>
      </c>
      <c r="D32" s="84">
        <v>0</v>
      </c>
      <c r="E32" s="2">
        <v>0</v>
      </c>
      <c r="F32" s="2">
        <v>0.27427876496609283</v>
      </c>
      <c r="G32" s="2">
        <v>0.22847329663667257</v>
      </c>
      <c r="H32" s="2">
        <v>2.5427470715239724</v>
      </c>
      <c r="I32" s="82">
        <f>$L$4*(100-Table13[[#This Row],[conversion]])/100</f>
        <v>0.15541865023802856</v>
      </c>
      <c r="J32" s="81">
        <f>LN($L$5/Table13[[#This Row],['[Model']/M]])</f>
        <v>0</v>
      </c>
    </row>
    <row r="33" spans="1:10" x14ac:dyDescent="0.55000000000000004">
      <c r="A33" s="84">
        <v>283</v>
      </c>
      <c r="B33" s="84" t="s">
        <v>4</v>
      </c>
      <c r="C33" s="84">
        <v>5</v>
      </c>
      <c r="D33" s="84">
        <v>1</v>
      </c>
      <c r="E33" s="2">
        <v>52.581212404607292</v>
      </c>
      <c r="F33" s="2">
        <v>17.883108156113259</v>
      </c>
      <c r="G33" s="2">
        <v>31.806830684949766</v>
      </c>
      <c r="H33" s="2">
        <v>23.331638191971177</v>
      </c>
      <c r="I33" s="82">
        <f>$L$4*(100-Table13[[#This Row],[conversion]])/100</f>
        <v>8.3686965512784608E-2</v>
      </c>
      <c r="J33" s="81">
        <f>LN($L$5/Table13[[#This Row],['[Model']/M]])</f>
        <v>0.61903920840622351</v>
      </c>
    </row>
    <row r="34" spans="1:10" x14ac:dyDescent="0.55000000000000004">
      <c r="A34" s="84">
        <v>283</v>
      </c>
      <c r="B34" s="84" t="s">
        <v>4</v>
      </c>
      <c r="C34" s="84">
        <v>5</v>
      </c>
      <c r="D34" s="84">
        <v>2</v>
      </c>
      <c r="E34" s="2">
        <v>77.803489111481994</v>
      </c>
      <c r="F34" s="2">
        <v>32.793613184415605</v>
      </c>
      <c r="G34" s="2">
        <v>43.605419811537793</v>
      </c>
      <c r="H34" s="2">
        <v>32.369524550154473</v>
      </c>
      <c r="I34" s="82">
        <f>$L$4*(100-Table13[[#This Row],[conversion]])/100</f>
        <v>5.5293173642375529E-2</v>
      </c>
      <c r="J34" s="81">
        <f>LN($L$5/Table13[[#This Row],['[Model']/M]])</f>
        <v>1.0334729864971486</v>
      </c>
    </row>
    <row r="35" spans="1:10" x14ac:dyDescent="0.55000000000000004">
      <c r="A35" s="84">
        <v>283</v>
      </c>
      <c r="B35" s="84" t="s">
        <v>4</v>
      </c>
      <c r="C35" s="84">
        <v>5</v>
      </c>
      <c r="D35" s="84">
        <v>3</v>
      </c>
      <c r="E35" s="2">
        <v>87.051341868821766</v>
      </c>
      <c r="F35" s="2">
        <v>37.70460792528538</v>
      </c>
      <c r="G35" s="2">
        <v>46.064382917909796</v>
      </c>
      <c r="H35" s="2">
        <v>35.74308397189904</v>
      </c>
      <c r="I35" s="82">
        <f>$L$4*(100-Table13[[#This Row],[conversion]])/100</f>
        <v>2.8393791870409069E-2</v>
      </c>
      <c r="J35" s="81">
        <f>LN($L$5/Table13[[#This Row],['[Model']/M]])</f>
        <v>1.699951919974932</v>
      </c>
    </row>
    <row r="36" spans="1:10" x14ac:dyDescent="0.55000000000000004">
      <c r="A36" s="84">
        <v>283</v>
      </c>
      <c r="B36" s="84" t="s">
        <v>4</v>
      </c>
      <c r="C36" s="84">
        <v>5</v>
      </c>
      <c r="D36" s="84">
        <v>4</v>
      </c>
      <c r="E36" s="2">
        <v>89.363229448313334</v>
      </c>
      <c r="F36" s="2">
        <v>37.92310883890859</v>
      </c>
      <c r="G36" s="2">
        <v>47.668726683191593</v>
      </c>
      <c r="H36" s="2">
        <v>38.733983542673208</v>
      </c>
      <c r="I36" s="82">
        <f>$L$4*(100-Table13[[#This Row],[conversion]])/100</f>
        <v>1.4944100984425819E-2</v>
      </c>
      <c r="J36" s="81">
        <f>LN($L$5/Table13[[#This Row],['[Model']/M]])</f>
        <v>2.3418058061473275</v>
      </c>
    </row>
    <row r="37" spans="1:10" x14ac:dyDescent="0.55000000000000004">
      <c r="A37" s="84">
        <v>285</v>
      </c>
      <c r="B37" s="84" t="s">
        <v>4</v>
      </c>
      <c r="C37" s="84">
        <v>5</v>
      </c>
      <c r="D37" s="84">
        <v>0</v>
      </c>
      <c r="E37" s="2">
        <v>0</v>
      </c>
      <c r="F37" s="2">
        <v>0.29894490281306446</v>
      </c>
      <c r="G37" s="2">
        <v>0.2110110392112739</v>
      </c>
      <c r="H37" s="2">
        <v>2.2979048014598069</v>
      </c>
      <c r="I37" s="82">
        <f>$L$4*(100-Table13[[#This Row],[conversion]])/100</f>
        <v>0.15541865023802856</v>
      </c>
      <c r="J37" s="81">
        <f>LN($L$5/Table13[[#This Row],['[Model']/M]])</f>
        <v>0</v>
      </c>
    </row>
    <row r="38" spans="1:10" x14ac:dyDescent="0.55000000000000004">
      <c r="A38" s="84">
        <v>285</v>
      </c>
      <c r="B38" s="84" t="s">
        <v>4</v>
      </c>
      <c r="C38" s="84">
        <v>5</v>
      </c>
      <c r="D38" s="84">
        <v>1</v>
      </c>
      <c r="E38" s="2">
        <v>54.727445028690255</v>
      </c>
      <c r="F38" s="2">
        <v>16.359437726858111</v>
      </c>
      <c r="G38" s="2">
        <v>34.929858371762947</v>
      </c>
      <c r="H38" s="2">
        <v>25.180184198717644</v>
      </c>
      <c r="I38" s="82">
        <f>$L$4*(100-Table13[[#This Row],[conversion]])/100</f>
        <v>9.9411929431531765E-2</v>
      </c>
      <c r="J38" s="81">
        <f>LN($L$5/Table13[[#This Row],['[Model']/M]])</f>
        <v>0.44685032427101895</v>
      </c>
    </row>
    <row r="39" spans="1:10" x14ac:dyDescent="0.55000000000000004">
      <c r="A39" s="84">
        <v>285</v>
      </c>
      <c r="B39" s="84" t="s">
        <v>4</v>
      </c>
      <c r="C39" s="84">
        <v>5</v>
      </c>
      <c r="D39" s="84">
        <v>2</v>
      </c>
      <c r="E39" s="2">
        <v>78.924092896803785</v>
      </c>
      <c r="F39" s="2">
        <v>27.589611685527256</v>
      </c>
      <c r="G39" s="2">
        <v>47.345839871345049</v>
      </c>
      <c r="H39" s="2">
        <v>33.886166416598265</v>
      </c>
      <c r="I39" s="82">
        <f>$L$4*(100-Table13[[#This Row],[conversion]])/100</f>
        <v>5.6006720806496782E-2</v>
      </c>
      <c r="J39" s="81">
        <f>LN($L$5/Table13[[#This Row],['[Model']/M]])</f>
        <v>1.0206507471983979</v>
      </c>
    </row>
    <row r="40" spans="1:10" x14ac:dyDescent="0.55000000000000004">
      <c r="A40" s="84">
        <v>285</v>
      </c>
      <c r="B40" s="84" t="s">
        <v>4</v>
      </c>
      <c r="C40" s="84">
        <v>5</v>
      </c>
      <c r="D40" s="84">
        <v>3</v>
      </c>
      <c r="E40" s="2">
        <v>92.579445121070208</v>
      </c>
      <c r="F40" s="2">
        <v>34.127776336727159</v>
      </c>
      <c r="G40" s="2">
        <v>53.788765136678094</v>
      </c>
      <c r="H40" s="2">
        <v>40.033245324267888</v>
      </c>
      <c r="I40" s="82">
        <f>$L$4*(100-Table13[[#This Row],[conversion]])/100</f>
        <v>2.5203024362923564E-2</v>
      </c>
      <c r="J40" s="81">
        <f>LN($L$5/Table13[[#This Row],['[Model']/M]])</f>
        <v>1.8191584434161689</v>
      </c>
    </row>
    <row r="41" spans="1:10" x14ac:dyDescent="0.55000000000000004">
      <c r="A41" s="84">
        <v>285</v>
      </c>
      <c r="B41" s="84" t="s">
        <v>4</v>
      </c>
      <c r="C41" s="84">
        <v>5</v>
      </c>
      <c r="D41" s="84">
        <v>4</v>
      </c>
      <c r="E41" s="2">
        <v>95.704529269837764</v>
      </c>
      <c r="F41" s="2">
        <v>34.615909618831616</v>
      </c>
      <c r="G41" s="2">
        <v>56.015908435452289</v>
      </c>
      <c r="H41" s="2">
        <v>42.869846534152359</v>
      </c>
      <c r="I41" s="82">
        <f>$L$4*(100-Table13[[#This Row],[conversion]])/100</f>
        <v>4.2005040604872453E-3</v>
      </c>
      <c r="J41" s="81">
        <f>LN($L$5/Table13[[#This Row],['[Model']/M]])</f>
        <v>3.6109179126442275</v>
      </c>
    </row>
    <row r="42" spans="1:10" x14ac:dyDescent="0.55000000000000004">
      <c r="A42" s="84">
        <v>283</v>
      </c>
      <c r="B42" s="84" t="s">
        <v>5</v>
      </c>
      <c r="C42" s="84">
        <v>7</v>
      </c>
      <c r="D42" s="84">
        <v>0</v>
      </c>
      <c r="E42" s="2">
        <v>0</v>
      </c>
      <c r="F42" s="2">
        <v>0.30594102661111017</v>
      </c>
      <c r="G42" s="2">
        <v>0.25190482017368721</v>
      </c>
      <c r="H42" s="2">
        <v>3.1177271938495781</v>
      </c>
      <c r="I42" s="82">
        <f>$L$4*(100-Table13[[#This Row],[conversion]])/100</f>
        <v>0.15541865023802856</v>
      </c>
      <c r="J42" s="81">
        <f>LN($L$5/Table13[[#This Row],['[Model']/M]])</f>
        <v>0</v>
      </c>
    </row>
    <row r="43" spans="1:10" x14ac:dyDescent="0.55000000000000004">
      <c r="A43" s="84">
        <v>283</v>
      </c>
      <c r="B43" s="84" t="s">
        <v>5</v>
      </c>
      <c r="C43" s="84">
        <v>7</v>
      </c>
      <c r="D43" s="84">
        <v>1</v>
      </c>
      <c r="E43" s="2">
        <v>59.493520120687002</v>
      </c>
      <c r="F43" s="2">
        <v>20.525812273301259</v>
      </c>
      <c r="G43" s="2">
        <v>35.616907260848294</v>
      </c>
      <c r="H43" s="2">
        <v>26.413181162484733</v>
      </c>
      <c r="I43" s="82">
        <f>$L$4*(100-Table13[[#This Row],[conversion]])/100</f>
        <v>8.1481622454888741E-2</v>
      </c>
      <c r="J43" s="81">
        <f>LN($L$5/Table13[[#This Row],['[Model']/M]])</f>
        <v>0.64574494166536167</v>
      </c>
    </row>
    <row r="44" spans="1:10" x14ac:dyDescent="0.55000000000000004">
      <c r="A44" s="84">
        <v>283</v>
      </c>
      <c r="B44" s="84" t="s">
        <v>5</v>
      </c>
      <c r="C44" s="84">
        <v>7</v>
      </c>
      <c r="D44" s="84">
        <v>2</v>
      </c>
      <c r="E44" s="2">
        <v>84.020117714316498</v>
      </c>
      <c r="F44" s="2">
        <v>34.607281883558791</v>
      </c>
      <c r="G44" s="2">
        <v>46.436923508715054</v>
      </c>
      <c r="H44" s="2">
        <v>35.088315821682912</v>
      </c>
      <c r="I44" s="82">
        <f>$L$4*(100-Table13[[#This Row],[conversion]])/100</f>
        <v>4.9794324833543131E-2</v>
      </c>
      <c r="J44" s="81">
        <f>LN($L$5/Table13[[#This Row],['[Model']/M]])</f>
        <v>1.1382214267631554</v>
      </c>
    </row>
    <row r="45" spans="1:10" x14ac:dyDescent="0.55000000000000004">
      <c r="A45" s="84">
        <v>283</v>
      </c>
      <c r="B45" s="84" t="s">
        <v>5</v>
      </c>
      <c r="C45" s="84">
        <v>7</v>
      </c>
      <c r="D45" s="84">
        <v>3</v>
      </c>
      <c r="E45" s="2">
        <v>92.795528034064603</v>
      </c>
      <c r="F45" s="2">
        <v>39.472730725766382</v>
      </c>
      <c r="G45" s="2">
        <v>49.838753444577243</v>
      </c>
      <c r="H45" s="2">
        <v>39.407352566792305</v>
      </c>
      <c r="I45" s="82">
        <f>$L$4*(100-Table13[[#This Row],[conversion]])/100</f>
        <v>2.7160540818296261E-2</v>
      </c>
      <c r="J45" s="81">
        <f>LN($L$5/Table13[[#This Row],['[Model']/M]])</f>
        <v>1.7443572303334707</v>
      </c>
    </row>
    <row r="46" spans="1:10" x14ac:dyDescent="0.55000000000000004">
      <c r="A46" s="84">
        <v>283</v>
      </c>
      <c r="B46" s="84" t="s">
        <v>5</v>
      </c>
      <c r="C46" s="84">
        <v>7</v>
      </c>
      <c r="D46" s="84">
        <v>4</v>
      </c>
      <c r="E46" s="2">
        <v>95.057644878229922</v>
      </c>
      <c r="F46" s="2">
        <v>38.93335469432995</v>
      </c>
      <c r="G46" s="2">
        <v>51.500886976377735</v>
      </c>
      <c r="H46" s="2">
        <v>42.899771133118769</v>
      </c>
      <c r="I46" s="82">
        <f>$L$4*(100-Table13[[#This Row],[conversion]])/100</f>
        <v>1.3580270409148141E-2</v>
      </c>
      <c r="J46" s="81">
        <f>LN($L$5/Table13[[#This Row],['[Model']/M]])</f>
        <v>2.4375044108934154</v>
      </c>
    </row>
    <row r="47" spans="1:10" x14ac:dyDescent="0.55000000000000004">
      <c r="A47" s="84">
        <v>285</v>
      </c>
      <c r="B47" s="84" t="s">
        <v>5</v>
      </c>
      <c r="C47" s="84">
        <v>7</v>
      </c>
      <c r="D47" s="84">
        <v>0</v>
      </c>
      <c r="E47" s="2">
        <v>0</v>
      </c>
      <c r="F47" s="2">
        <v>0.31353559610591641</v>
      </c>
      <c r="G47" s="2">
        <v>0.19613726882971791</v>
      </c>
      <c r="H47" s="2">
        <v>2.1655606880711988</v>
      </c>
      <c r="I47" s="82">
        <f>$L$4*(100-Table13[[#This Row],[conversion]])/100</f>
        <v>0.15541865023802856</v>
      </c>
      <c r="J47" s="81">
        <f>LN($L$5/Table13[[#This Row],['[Model']/M]])</f>
        <v>0</v>
      </c>
    </row>
    <row r="48" spans="1:10" x14ac:dyDescent="0.55000000000000004">
      <c r="A48" s="84">
        <v>285</v>
      </c>
      <c r="B48" s="84" t="s">
        <v>5</v>
      </c>
      <c r="C48" s="84">
        <v>7</v>
      </c>
      <c r="D48" s="84">
        <v>1</v>
      </c>
      <c r="E48" s="2">
        <v>60.48365630747351</v>
      </c>
      <c r="F48" s="2">
        <v>18.396984189061868</v>
      </c>
      <c r="G48" s="2">
        <v>39.158243889406002</v>
      </c>
      <c r="H48" s="2">
        <v>28.023567639759996</v>
      </c>
      <c r="I48" s="82">
        <f>$L$4*(100-Table13[[#This Row],[conversion]])/100</f>
        <v>9.158599031883824E-2</v>
      </c>
      <c r="J48" s="81">
        <f>LN($L$5/Table13[[#This Row],['[Model']/M]])</f>
        <v>0.52884412926866919</v>
      </c>
    </row>
    <row r="49" spans="1:14" x14ac:dyDescent="0.55000000000000004">
      <c r="A49" s="84">
        <v>285</v>
      </c>
      <c r="B49" s="84" t="s">
        <v>5</v>
      </c>
      <c r="C49" s="84">
        <v>7</v>
      </c>
      <c r="D49" s="84">
        <v>2</v>
      </c>
      <c r="E49" s="2">
        <v>90.55405050186738</v>
      </c>
      <c r="F49" s="2">
        <v>31.569769603816084</v>
      </c>
      <c r="G49" s="2">
        <v>55.040976263367725</v>
      </c>
      <c r="H49" s="2">
        <v>40.214359724186387</v>
      </c>
      <c r="I49" s="82">
        <f>$L$4*(100-Table13[[#This Row],[conversion]])/100</f>
        <v>5.1343661239348713E-2</v>
      </c>
      <c r="J49" s="81">
        <f>LN($L$5/Table13[[#This Row],['[Model']/M]])</f>
        <v>1.1075809586508703</v>
      </c>
    </row>
    <row r="50" spans="1:14" x14ac:dyDescent="0.55000000000000004">
      <c r="A50" s="84">
        <v>285</v>
      </c>
      <c r="B50" s="84" t="s">
        <v>5</v>
      </c>
      <c r="C50" s="84">
        <v>7</v>
      </c>
      <c r="D50" s="84">
        <v>3</v>
      </c>
      <c r="E50" s="2">
        <v>97.101332070305489</v>
      </c>
      <c r="F50" s="2">
        <v>33.80386119585124</v>
      </c>
      <c r="G50" s="2">
        <v>57.614010623553604</v>
      </c>
      <c r="H50" s="2">
        <v>43.706344359289872</v>
      </c>
      <c r="I50" s="82">
        <f>$L$4*(100-Table13[[#This Row],[conversion]])/100</f>
        <v>2.2202664319718353E-2</v>
      </c>
      <c r="J50" s="81">
        <f>LN($L$5/Table13[[#This Row],['[Model']/M]])</f>
        <v>1.9459101490553139</v>
      </c>
    </row>
    <row r="51" spans="1:14" x14ac:dyDescent="0.55000000000000004">
      <c r="A51" s="84">
        <v>285</v>
      </c>
      <c r="B51" s="84" t="s">
        <v>5</v>
      </c>
      <c r="C51" s="84">
        <v>7</v>
      </c>
      <c r="D51" s="84">
        <v>4</v>
      </c>
      <c r="E51" s="2">
        <v>98.707783013486434</v>
      </c>
      <c r="F51" s="2">
        <v>32.135726976406168</v>
      </c>
      <c r="G51" s="2">
        <v>58.934277836452196</v>
      </c>
      <c r="H51" s="2">
        <v>47.252677454263605</v>
      </c>
      <c r="I51" s="82">
        <f>$L$4*(100-Table13[[#This Row],[conversion]])/100</f>
        <v>4.1629995599471751E-3</v>
      </c>
      <c r="J51" s="81">
        <f>LN($L$5/Table13[[#This Row],['[Model']/M]])</f>
        <v>3.6198865826269895</v>
      </c>
    </row>
    <row r="55" spans="1:14" x14ac:dyDescent="0.55000000000000004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</row>
    <row r="56" spans="1:14" x14ac:dyDescent="0.55000000000000004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</row>
    <row r="57" spans="1:14" x14ac:dyDescent="0.55000000000000004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</row>
    <row r="58" spans="1:14" x14ac:dyDescent="0.55000000000000004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</row>
    <row r="59" spans="1:14" x14ac:dyDescent="0.55000000000000004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</row>
    <row r="60" spans="1:14" x14ac:dyDescent="0.55000000000000004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</row>
    <row r="61" spans="1:14" x14ac:dyDescent="0.55000000000000004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</row>
    <row r="62" spans="1:14" x14ac:dyDescent="0.55000000000000004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x14ac:dyDescent="0.55000000000000004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</row>
    <row r="64" spans="1:14" x14ac:dyDescent="0.5500000000000000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</row>
    <row r="65" spans="1:14" x14ac:dyDescent="0.55000000000000004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</row>
    <row r="66" spans="1:14" x14ac:dyDescent="0.55000000000000004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</row>
    <row r="67" spans="1:14" x14ac:dyDescent="0.55000000000000004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</row>
    <row r="68" spans="1:14" x14ac:dyDescent="0.55000000000000004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</row>
    <row r="69" spans="1:14" x14ac:dyDescent="0.55000000000000004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</row>
    <row r="70" spans="1:14" x14ac:dyDescent="0.55000000000000004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</row>
    <row r="71" spans="1:14" x14ac:dyDescent="0.55000000000000004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</row>
    <row r="72" spans="1:14" x14ac:dyDescent="0.55000000000000004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</row>
    <row r="73" spans="1:14" x14ac:dyDescent="0.55000000000000004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</row>
    <row r="74" spans="1:14" x14ac:dyDescent="0.5500000000000000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</row>
    <row r="75" spans="1:14" x14ac:dyDescent="0.55000000000000004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opLeftCell="A15" workbookViewId="0">
      <selection activeCell="L75" sqref="A54:L75"/>
    </sheetView>
  </sheetViews>
  <sheetFormatPr defaultColWidth="9.15625" defaultRowHeight="14.4" x14ac:dyDescent="0.55000000000000004"/>
  <cols>
    <col min="1" max="1" width="9.41796875" style="19" customWidth="1"/>
    <col min="2" max="2" width="13.41796875" style="1" customWidth="1"/>
    <col min="3" max="3" width="16.68359375" style="19" customWidth="1"/>
    <col min="4" max="4" width="13.15625" style="19" customWidth="1"/>
    <col min="5" max="5" width="12.83984375" style="10" customWidth="1"/>
    <col min="6" max="6" width="11.578125" style="2" customWidth="1"/>
    <col min="7" max="7" width="16" style="2" customWidth="1"/>
    <col min="8" max="8" width="9.41796875" style="24" customWidth="1"/>
    <col min="9" max="9" width="13.26171875" style="6" bestFit="1" customWidth="1"/>
    <col min="10" max="10" width="20.41796875" style="19" bestFit="1" customWidth="1"/>
    <col min="11" max="14" width="9.15625" style="19"/>
    <col min="15" max="15" width="11.26171875" style="19" bestFit="1" customWidth="1"/>
    <col min="16" max="16" width="11.26171875" style="19" customWidth="1"/>
    <col min="17" max="16384" width="9.15625" style="19"/>
  </cols>
  <sheetData>
    <row r="1" spans="1:24" ht="16.5" x14ac:dyDescent="0.55000000000000004">
      <c r="A1" s="18" t="s">
        <v>12</v>
      </c>
      <c r="B1" s="11" t="s">
        <v>0</v>
      </c>
      <c r="C1" s="18" t="s">
        <v>6</v>
      </c>
      <c r="D1" s="18" t="s">
        <v>7</v>
      </c>
      <c r="E1" s="20" t="s">
        <v>8</v>
      </c>
      <c r="F1" s="21" t="s">
        <v>9</v>
      </c>
      <c r="G1" s="21" t="s">
        <v>10</v>
      </c>
      <c r="H1" s="23" t="s">
        <v>11</v>
      </c>
      <c r="I1" s="25" t="s">
        <v>17</v>
      </c>
      <c r="J1" s="18" t="s">
        <v>19</v>
      </c>
      <c r="L1" s="13" t="s">
        <v>13</v>
      </c>
      <c r="M1" s="5"/>
      <c r="O1" s="22" t="s">
        <v>20</v>
      </c>
      <c r="P1" s="22" t="s">
        <v>21</v>
      </c>
      <c r="Q1" s="22" t="s">
        <v>23</v>
      </c>
      <c r="R1" s="22" t="s">
        <v>25</v>
      </c>
      <c r="S1" s="22" t="s">
        <v>22</v>
      </c>
      <c r="T1" s="22" t="s">
        <v>24</v>
      </c>
      <c r="U1" s="22" t="s">
        <v>26</v>
      </c>
      <c r="V1" s="22" t="s">
        <v>27</v>
      </c>
      <c r="W1" s="22"/>
      <c r="X1" s="22"/>
    </row>
    <row r="2" spans="1:24" x14ac:dyDescent="0.55000000000000004">
      <c r="A2" s="19">
        <v>203</v>
      </c>
      <c r="B2" s="1" t="s">
        <v>1</v>
      </c>
      <c r="C2" s="19">
        <v>0.5</v>
      </c>
      <c r="D2" s="19">
        <v>0</v>
      </c>
      <c r="E2" s="26">
        <v>0</v>
      </c>
      <c r="F2" s="26">
        <v>0</v>
      </c>
      <c r="G2" s="26">
        <v>0</v>
      </c>
      <c r="H2" s="26">
        <v>0</v>
      </c>
      <c r="I2" s="6">
        <f>$L$4*(100-Table134[[#This Row],[conversion]])/100</f>
        <v>0.15541865023802856</v>
      </c>
      <c r="J2" s="19">
        <f>LN($L$5/Table134[[#This Row],['[Model']/M]])</f>
        <v>0</v>
      </c>
      <c r="L2" s="6">
        <v>33.299999999999997</v>
      </c>
      <c r="M2" s="1" t="s">
        <v>14</v>
      </c>
      <c r="O2" s="18">
        <v>0.5</v>
      </c>
      <c r="P2" s="39">
        <v>203</v>
      </c>
      <c r="Q2">
        <v>0.37980000000000003</v>
      </c>
      <c r="R2">
        <v>0.98629999999999995</v>
      </c>
      <c r="S2" s="38">
        <v>209</v>
      </c>
      <c r="T2">
        <v>0.12570000000000001</v>
      </c>
      <c r="U2">
        <v>0.9365</v>
      </c>
      <c r="V2" s="19">
        <f>AVERAGE(Q2,T2)</f>
        <v>0.25275000000000003</v>
      </c>
      <c r="W2" s="71"/>
      <c r="X2" s="71"/>
    </row>
    <row r="3" spans="1:24" x14ac:dyDescent="0.55000000000000004">
      <c r="A3" s="19">
        <v>203</v>
      </c>
      <c r="B3" s="1" t="s">
        <v>1</v>
      </c>
      <c r="C3" s="19">
        <v>0.5</v>
      </c>
      <c r="D3" s="19">
        <v>1</v>
      </c>
      <c r="E3" s="26">
        <v>36.697247706422019</v>
      </c>
      <c r="F3" s="26">
        <v>9.1743119266055047</v>
      </c>
      <c r="G3" s="26">
        <v>25.993883792048933</v>
      </c>
      <c r="H3" s="26">
        <v>19.26605504587156</v>
      </c>
      <c r="I3" s="6">
        <f>$L$4*(100-Table134[[#This Row],[conversion]])/100</f>
        <v>9.8384283178201568E-2</v>
      </c>
      <c r="J3" s="19">
        <f>LN($L$5/Table134[[#This Row],['[Model']/M]])</f>
        <v>0.45724137763188427</v>
      </c>
      <c r="L3" s="6">
        <v>214.26</v>
      </c>
      <c r="M3" s="1" t="s">
        <v>15</v>
      </c>
      <c r="O3" s="18">
        <v>1</v>
      </c>
      <c r="P3" s="39">
        <v>203</v>
      </c>
      <c r="Q3">
        <v>0.28970000000000001</v>
      </c>
      <c r="R3">
        <v>0.98980000000000001</v>
      </c>
      <c r="S3" s="38">
        <v>209</v>
      </c>
      <c r="T3">
        <v>0.24129999999999999</v>
      </c>
      <c r="U3">
        <v>0.97460000000000002</v>
      </c>
      <c r="V3" s="36">
        <f>AVERAGE(Q3,T3)</f>
        <v>0.26550000000000001</v>
      </c>
      <c r="W3" s="71"/>
      <c r="X3" s="71"/>
    </row>
    <row r="4" spans="1:24" x14ac:dyDescent="0.55000000000000004">
      <c r="A4" s="19">
        <v>203</v>
      </c>
      <c r="B4" s="1" t="s">
        <v>1</v>
      </c>
      <c r="C4" s="19">
        <v>0.5</v>
      </c>
      <c r="D4" s="19">
        <v>2</v>
      </c>
      <c r="E4" s="26">
        <v>53.211009174311918</v>
      </c>
      <c r="F4" s="26">
        <v>14.220183486238533</v>
      </c>
      <c r="G4" s="26">
        <v>35.474006116207953</v>
      </c>
      <c r="H4" s="26">
        <v>26.605504587155959</v>
      </c>
      <c r="I4" s="6">
        <f>$L$4*(100-Table134[[#This Row],[conversion]])/100</f>
        <v>7.2718818001279426E-2</v>
      </c>
      <c r="J4" s="19">
        <f>LN($L$5/Table134[[#This Row],['[Model']/M]])</f>
        <v>0.75952224950481795</v>
      </c>
      <c r="L4" s="7">
        <f>L2/L3</f>
        <v>0.15541865023802856</v>
      </c>
      <c r="M4" s="8" t="s">
        <v>16</v>
      </c>
      <c r="O4" s="18">
        <v>2</v>
      </c>
      <c r="P4" s="39">
        <v>203</v>
      </c>
      <c r="Q4">
        <v>0.17730000000000001</v>
      </c>
      <c r="R4">
        <v>0.96030000000000004</v>
      </c>
      <c r="S4" s="38">
        <v>209</v>
      </c>
      <c r="T4">
        <v>0.1888</v>
      </c>
      <c r="U4">
        <v>0.97870000000000001</v>
      </c>
      <c r="V4" s="36">
        <f>AVERAGE(Q4,T4)</f>
        <v>0.18304999999999999</v>
      </c>
      <c r="W4" s="71"/>
      <c r="X4" s="71"/>
    </row>
    <row r="5" spans="1:24" x14ac:dyDescent="0.55000000000000004">
      <c r="A5" s="19">
        <v>203</v>
      </c>
      <c r="B5" s="1" t="s">
        <v>1</v>
      </c>
      <c r="C5" s="19">
        <v>0.5</v>
      </c>
      <c r="D5" s="19">
        <v>3</v>
      </c>
      <c r="E5" s="26">
        <v>55.963302752293572</v>
      </c>
      <c r="F5" s="26">
        <v>15.137614678899084</v>
      </c>
      <c r="G5" s="26">
        <v>37.003058103975533</v>
      </c>
      <c r="H5" s="26">
        <v>27.828746177370036</v>
      </c>
      <c r="I5" s="6">
        <f>$L$4*(100-Table134[[#This Row],[conversion]])/100</f>
        <v>6.8441240471792397E-2</v>
      </c>
      <c r="J5" s="19">
        <f>LN($L$5/Table134[[#This Row],['[Model']/M]])</f>
        <v>0.82014687132125264</v>
      </c>
      <c r="L5" s="14">
        <f>(L4/1)</f>
        <v>0.15541865023802856</v>
      </c>
      <c r="M5" s="15" t="s">
        <v>18</v>
      </c>
      <c r="O5" s="18">
        <v>5</v>
      </c>
      <c r="P5" s="39">
        <v>203</v>
      </c>
      <c r="Q5">
        <v>0.2475</v>
      </c>
      <c r="R5">
        <v>0.97599999999999998</v>
      </c>
      <c r="S5" s="38">
        <v>209</v>
      </c>
      <c r="T5">
        <v>0.21440000000000001</v>
      </c>
      <c r="U5">
        <v>0.99150000000000005</v>
      </c>
      <c r="V5" s="36">
        <f>AVERAGE(Q5,T5)</f>
        <v>0.23094999999999999</v>
      </c>
      <c r="W5" s="71"/>
      <c r="X5" s="71"/>
    </row>
    <row r="6" spans="1:24" x14ac:dyDescent="0.55000000000000004">
      <c r="A6" s="19">
        <v>203</v>
      </c>
      <c r="B6" s="1" t="s">
        <v>1</v>
      </c>
      <c r="C6" s="19">
        <v>0.5</v>
      </c>
      <c r="D6" s="19">
        <v>4</v>
      </c>
      <c r="E6" s="26">
        <v>55.963302752293572</v>
      </c>
      <c r="F6" s="26">
        <v>16.513761467889911</v>
      </c>
      <c r="G6" s="26">
        <v>37.614678899082563</v>
      </c>
      <c r="H6" s="26">
        <v>28.440366972477065</v>
      </c>
      <c r="I6" s="6">
        <f>$L$4*(100-Table134[[#This Row],[conversion]])/100</f>
        <v>6.8441240471792397E-2</v>
      </c>
      <c r="J6" s="19">
        <f>LN($L$5/Table134[[#This Row],['[Model']/M]])</f>
        <v>0.82014687132125264</v>
      </c>
      <c r="O6" s="18">
        <v>7</v>
      </c>
      <c r="P6" s="39">
        <v>203</v>
      </c>
      <c r="Q6">
        <v>0.24579999999999999</v>
      </c>
      <c r="R6">
        <v>0.93500000000000005</v>
      </c>
      <c r="S6" s="38">
        <v>209</v>
      </c>
      <c r="T6">
        <v>0.2492</v>
      </c>
      <c r="U6">
        <v>0.98009999999999997</v>
      </c>
      <c r="V6" s="36">
        <f>AVERAGE(Q6,T6)</f>
        <v>0.2475</v>
      </c>
      <c r="W6" s="71"/>
      <c r="X6" s="71"/>
    </row>
    <row r="7" spans="1:24" x14ac:dyDescent="0.55000000000000004">
      <c r="A7" s="19">
        <v>209</v>
      </c>
      <c r="B7" s="1" t="s">
        <v>1</v>
      </c>
      <c r="C7" s="19">
        <v>0.5</v>
      </c>
      <c r="D7" s="19">
        <v>0</v>
      </c>
      <c r="E7" s="32">
        <v>0</v>
      </c>
      <c r="F7" s="32">
        <v>0</v>
      </c>
      <c r="G7" s="32">
        <v>0</v>
      </c>
      <c r="H7" s="32">
        <v>0</v>
      </c>
      <c r="I7" s="6">
        <f>$L$4*(100-Table134[[#This Row],[conversion]])/100</f>
        <v>0.15541865023802856</v>
      </c>
      <c r="J7" s="19">
        <f>LN($L$5/Table134[[#This Row],['[Model']/M]])</f>
        <v>0</v>
      </c>
    </row>
    <row r="8" spans="1:24" x14ac:dyDescent="0.55000000000000004">
      <c r="A8" s="27">
        <v>209</v>
      </c>
      <c r="B8" s="1" t="s">
        <v>1</v>
      </c>
      <c r="C8" s="19">
        <v>0.5</v>
      </c>
      <c r="D8" s="19">
        <v>1</v>
      </c>
      <c r="E8" s="32">
        <v>16.666666666666657</v>
      </c>
      <c r="F8" s="32">
        <v>5.9523809523809526</v>
      </c>
      <c r="G8" s="32">
        <v>11.904761904761905</v>
      </c>
      <c r="H8" s="32">
        <v>9.5238095238095255</v>
      </c>
      <c r="I8" s="6">
        <f>$L$4*(100-Table134[[#This Row],[conversion]])/100</f>
        <v>0.12951554186502381</v>
      </c>
      <c r="J8" s="19">
        <f>LN($L$5/Table134[[#This Row],['[Model']/M]])</f>
        <v>0.18232155679395459</v>
      </c>
    </row>
    <row r="9" spans="1:24" x14ac:dyDescent="0.55000000000000004">
      <c r="A9" s="27">
        <v>209</v>
      </c>
      <c r="B9" s="1" t="s">
        <v>1</v>
      </c>
      <c r="C9" s="19">
        <v>0.5</v>
      </c>
      <c r="D9" s="19">
        <v>2</v>
      </c>
      <c r="E9" s="32">
        <v>22.222222222222218</v>
      </c>
      <c r="F9" s="32">
        <v>7.9365079365079376</v>
      </c>
      <c r="G9" s="32">
        <v>15.079365079365079</v>
      </c>
      <c r="H9" s="32">
        <v>11.904761904761905</v>
      </c>
      <c r="I9" s="6">
        <f>$L$4*(100-Table134[[#This Row],[conversion]])/100</f>
        <v>0.12088117240735556</v>
      </c>
      <c r="J9" s="19">
        <f>LN($L$5/Table134[[#This Row],['[Model']/M]])</f>
        <v>0.251314428280906</v>
      </c>
    </row>
    <row r="10" spans="1:24" x14ac:dyDescent="0.55000000000000004">
      <c r="A10" s="27">
        <v>209</v>
      </c>
      <c r="B10" s="1" t="s">
        <v>1</v>
      </c>
      <c r="C10" s="19">
        <v>0.5</v>
      </c>
      <c r="D10" s="19">
        <v>3</v>
      </c>
      <c r="E10" s="32">
        <v>24.603174603174597</v>
      </c>
      <c r="F10" s="32">
        <v>9.5238095238095255</v>
      </c>
      <c r="G10" s="32">
        <v>16.666666666666668</v>
      </c>
      <c r="H10" s="32">
        <v>13.227513227513226</v>
      </c>
      <c r="I10" s="6">
        <f>$L$4*(100-Table134[[#This Row],[conversion]])/100</f>
        <v>0.11718072835406916</v>
      </c>
      <c r="J10" s="19">
        <f>LN($L$5/Table134[[#This Row],['[Model']/M]])</f>
        <v>0.28240501535093709</v>
      </c>
    </row>
    <row r="11" spans="1:24" x14ac:dyDescent="0.55000000000000004">
      <c r="A11" s="27">
        <v>209</v>
      </c>
      <c r="B11" s="1" t="s">
        <v>1</v>
      </c>
      <c r="C11" s="19">
        <v>0.5</v>
      </c>
      <c r="D11" s="19">
        <v>4</v>
      </c>
      <c r="E11" s="32">
        <v>26.190476190476179</v>
      </c>
      <c r="F11" s="32">
        <v>10.317460317460318</v>
      </c>
      <c r="G11" s="32">
        <v>17.460317460317462</v>
      </c>
      <c r="H11" s="32">
        <v>13.756613756613758</v>
      </c>
      <c r="I11" s="6">
        <f>$L$4*(100-Table134[[#This Row],[conversion]])/100</f>
        <v>0.11471376565187824</v>
      </c>
      <c r="J11" s="19">
        <f>LN($L$5/Table134[[#This Row],['[Model']/M]])</f>
        <v>0.30368241379822181</v>
      </c>
    </row>
    <row r="12" spans="1:24" x14ac:dyDescent="0.55000000000000004">
      <c r="A12" s="27">
        <v>203</v>
      </c>
      <c r="B12" s="1" t="s">
        <v>2</v>
      </c>
      <c r="C12" s="19">
        <v>1</v>
      </c>
      <c r="D12" s="19">
        <v>0</v>
      </c>
      <c r="E12" s="28">
        <v>0</v>
      </c>
      <c r="F12" s="28">
        <v>0</v>
      </c>
      <c r="G12" s="28">
        <v>0</v>
      </c>
      <c r="H12" s="28">
        <v>0</v>
      </c>
      <c r="I12" s="6">
        <f>$L$4*(100-Table134[[#This Row],[conversion]])/100</f>
        <v>0.15541865023802856</v>
      </c>
      <c r="J12" s="19">
        <f>LN($L$5/Table134[[#This Row],['[Model']/M]])</f>
        <v>0</v>
      </c>
    </row>
    <row r="13" spans="1:24" x14ac:dyDescent="0.55000000000000004">
      <c r="A13" s="27">
        <v>203</v>
      </c>
      <c r="B13" s="1" t="s">
        <v>2</v>
      </c>
      <c r="C13" s="19">
        <v>1</v>
      </c>
      <c r="D13" s="19">
        <v>1</v>
      </c>
      <c r="E13" s="28">
        <v>32.075471698113212</v>
      </c>
      <c r="F13" s="28">
        <v>8.9622641509433976</v>
      </c>
      <c r="G13" s="28">
        <v>22.955974842767294</v>
      </c>
      <c r="H13" s="28">
        <v>17.610062893081761</v>
      </c>
      <c r="I13" s="6">
        <f>$L$4*(100-Table134[[#This Row],[conversion]])/100</f>
        <v>0.10556738506734016</v>
      </c>
      <c r="J13" s="19">
        <f>LN($L$5/Table134[[#This Row],['[Model']/M]])</f>
        <v>0.38677297509601177</v>
      </c>
    </row>
    <row r="14" spans="1:24" x14ac:dyDescent="0.55000000000000004">
      <c r="A14" s="27">
        <v>203</v>
      </c>
      <c r="B14" s="1" t="s">
        <v>2</v>
      </c>
      <c r="C14" s="19">
        <v>1</v>
      </c>
      <c r="D14" s="19">
        <v>2</v>
      </c>
      <c r="E14" s="28">
        <v>44.339622641509443</v>
      </c>
      <c r="F14" s="28">
        <v>14.622641509433961</v>
      </c>
      <c r="G14" s="28">
        <v>34.591194968553459</v>
      </c>
      <c r="H14" s="28">
        <v>26.729559748427672</v>
      </c>
      <c r="I14" s="6">
        <f>$L$4*(100-Table134[[#This Row],[conversion]])/100</f>
        <v>8.6506607207959274E-2</v>
      </c>
      <c r="J14" s="19">
        <f>LN($L$5/Table134[[#This Row],['[Model']/M]])</f>
        <v>0.58590165020634788</v>
      </c>
    </row>
    <row r="15" spans="1:24" x14ac:dyDescent="0.55000000000000004">
      <c r="A15" s="27">
        <v>203</v>
      </c>
      <c r="B15" s="1" t="s">
        <v>2</v>
      </c>
      <c r="C15" s="19">
        <v>1</v>
      </c>
      <c r="D15" s="19">
        <v>3</v>
      </c>
      <c r="E15" s="28">
        <v>61.320754716981142</v>
      </c>
      <c r="F15" s="28">
        <v>17.924528301886795</v>
      </c>
      <c r="G15" s="28">
        <v>42.138364779874216</v>
      </c>
      <c r="H15" s="28">
        <v>31.132075471698112</v>
      </c>
      <c r="I15" s="6">
        <f>$L$4*(100-Table134[[#This Row],[conversion]])/100</f>
        <v>6.0114760941124237E-2</v>
      </c>
      <c r="J15" s="19">
        <f>LN($L$5/Table134[[#This Row],['[Model']/M]])</f>
        <v>0.94986702740775975</v>
      </c>
    </row>
    <row r="16" spans="1:24" x14ac:dyDescent="0.55000000000000004">
      <c r="A16" s="27">
        <v>203</v>
      </c>
      <c r="B16" s="1" t="s">
        <v>2</v>
      </c>
      <c r="C16" s="19">
        <v>1</v>
      </c>
      <c r="D16" s="19">
        <v>4</v>
      </c>
      <c r="E16" s="28">
        <v>68.867924528301884</v>
      </c>
      <c r="F16" s="28">
        <v>20.283018867924525</v>
      </c>
      <c r="G16" s="28">
        <v>46.855345911949684</v>
      </c>
      <c r="H16" s="28">
        <v>36.163522012578611</v>
      </c>
      <c r="I16" s="6">
        <f>$L$4*(100-Table134[[#This Row],[conversion]])/100</f>
        <v>4.838505148919757E-2</v>
      </c>
      <c r="J16" s="19">
        <f>LN($L$5/Table134[[#This Row],['[Model']/M]])</f>
        <v>1.1669315326455869</v>
      </c>
    </row>
    <row r="17" spans="1:10" x14ac:dyDescent="0.55000000000000004">
      <c r="A17" s="27">
        <v>209</v>
      </c>
      <c r="B17" s="1" t="s">
        <v>2</v>
      </c>
      <c r="C17" s="19">
        <v>1</v>
      </c>
      <c r="D17" s="19">
        <v>0</v>
      </c>
      <c r="E17" s="33">
        <v>0</v>
      </c>
      <c r="F17" s="33">
        <v>0</v>
      </c>
      <c r="G17" s="33">
        <v>0</v>
      </c>
      <c r="H17" s="33">
        <v>0</v>
      </c>
      <c r="I17" s="6">
        <f>$L$4*(100-Table134[[#This Row],[conversion]])/100</f>
        <v>0.15541865023802856</v>
      </c>
      <c r="J17" s="19">
        <f>LN($L$5/Table134[[#This Row],['[Model']/M]])</f>
        <v>0</v>
      </c>
    </row>
    <row r="18" spans="1:10" x14ac:dyDescent="0.55000000000000004">
      <c r="A18" s="27">
        <v>209</v>
      </c>
      <c r="B18" s="1" t="s">
        <v>2</v>
      </c>
      <c r="C18" s="19">
        <v>1</v>
      </c>
      <c r="D18" s="19">
        <v>1</v>
      </c>
      <c r="E18" s="33">
        <v>26.5625</v>
      </c>
      <c r="F18" s="33">
        <v>6.640625</v>
      </c>
      <c r="G18" s="33">
        <v>18.75</v>
      </c>
      <c r="H18" s="33">
        <v>14.0625</v>
      </c>
      <c r="I18" s="6">
        <f>$L$4*(100-Table134[[#This Row],[conversion]])/100</f>
        <v>0.11413557126855223</v>
      </c>
      <c r="J18" s="19">
        <f>LN($L$5/Table134[[#This Row],['[Model']/M]])</f>
        <v>0.30873548164961323</v>
      </c>
    </row>
    <row r="19" spans="1:10" x14ac:dyDescent="0.55000000000000004">
      <c r="A19" s="27">
        <v>209</v>
      </c>
      <c r="B19" s="1" t="s">
        <v>2</v>
      </c>
      <c r="C19" s="19">
        <v>1</v>
      </c>
      <c r="D19" s="19">
        <v>2</v>
      </c>
      <c r="E19" s="33">
        <v>38.281250000000007</v>
      </c>
      <c r="F19" s="33">
        <v>10.937500000000002</v>
      </c>
      <c r="G19" s="33">
        <v>25.78125</v>
      </c>
      <c r="H19" s="33">
        <v>19.791666666666664</v>
      </c>
      <c r="I19" s="6">
        <f>$L$4*(100-Table134[[#This Row],[conversion]])/100</f>
        <v>9.5922448193783247E-2</v>
      </c>
      <c r="J19" s="19">
        <f>LN($L$5/Table134[[#This Row],['[Model']/M]])</f>
        <v>0.48258241145259578</v>
      </c>
    </row>
    <row r="20" spans="1:10" x14ac:dyDescent="0.55000000000000004">
      <c r="A20" s="27">
        <v>209</v>
      </c>
      <c r="B20" s="1" t="s">
        <v>2</v>
      </c>
      <c r="C20" s="19">
        <v>1</v>
      </c>
      <c r="D20" s="19">
        <v>3</v>
      </c>
      <c r="E20" s="33">
        <v>43.750000000000007</v>
      </c>
      <c r="F20" s="33">
        <v>12.890625</v>
      </c>
      <c r="G20" s="33">
        <v>29.687499999999993</v>
      </c>
      <c r="H20" s="33">
        <v>22.395833333333332</v>
      </c>
      <c r="I20" s="6">
        <f>$L$4*(100-Table134[[#This Row],[conversion]])/100</f>
        <v>8.7422990758891053E-2</v>
      </c>
      <c r="J20" s="19">
        <f>LN($L$5/Table134[[#This Row],['[Model']/M]])</f>
        <v>0.57536414490356202</v>
      </c>
    </row>
    <row r="21" spans="1:10" x14ac:dyDescent="0.55000000000000004">
      <c r="A21" s="27">
        <v>209</v>
      </c>
      <c r="B21" s="1" t="s">
        <v>2</v>
      </c>
      <c r="C21" s="19">
        <v>1</v>
      </c>
      <c r="D21" s="19">
        <v>4</v>
      </c>
      <c r="E21" s="33">
        <v>47.656249999999993</v>
      </c>
      <c r="F21" s="33">
        <v>14.453125</v>
      </c>
      <c r="G21" s="33">
        <v>31.770833333333332</v>
      </c>
      <c r="H21" s="33">
        <v>24.479166666666664</v>
      </c>
      <c r="I21" s="6">
        <f>$L$4*(100-Table134[[#This Row],[conversion]])/100</f>
        <v>8.1351949733968087E-2</v>
      </c>
      <c r="J21" s="19">
        <f>LN($L$5/Table134[[#This Row],['[Model']/M]])</f>
        <v>0.64733764452865095</v>
      </c>
    </row>
    <row r="22" spans="1:10" x14ac:dyDescent="0.55000000000000004">
      <c r="A22" s="27">
        <v>203</v>
      </c>
      <c r="B22" s="1" t="s">
        <v>3</v>
      </c>
      <c r="C22" s="19">
        <v>2</v>
      </c>
      <c r="D22" s="19">
        <v>0</v>
      </c>
      <c r="E22" s="29">
        <v>0</v>
      </c>
      <c r="F22" s="29">
        <v>0</v>
      </c>
      <c r="G22" s="29">
        <v>0</v>
      </c>
      <c r="H22" s="29">
        <v>0</v>
      </c>
      <c r="I22" s="6">
        <f>$L$4*(100-Table134[[#This Row],[conversion]])/100</f>
        <v>0.15541865023802856</v>
      </c>
      <c r="J22" s="19">
        <f>LN($L$5/Table134[[#This Row],['[Model']/M]])</f>
        <v>0</v>
      </c>
    </row>
    <row r="23" spans="1:10" x14ac:dyDescent="0.55000000000000004">
      <c r="A23" s="27">
        <v>203</v>
      </c>
      <c r="B23" s="1" t="s">
        <v>3</v>
      </c>
      <c r="C23" s="19">
        <v>2</v>
      </c>
      <c r="D23" s="19">
        <v>1</v>
      </c>
      <c r="E23" s="29">
        <v>28.30188679245283</v>
      </c>
      <c r="F23" s="29">
        <v>8.018867924528303</v>
      </c>
      <c r="G23" s="29">
        <v>19.811320754716981</v>
      </c>
      <c r="H23" s="29">
        <v>15.09433962264151</v>
      </c>
      <c r="I23" s="6">
        <f>$L$4*(100-Table134[[#This Row],[conversion]])/100</f>
        <v>0.11143223979330349</v>
      </c>
      <c r="J23" s="19">
        <f>LN($L$5/Table134[[#This Row],['[Model']/M]])</f>
        <v>0.33270575382573614</v>
      </c>
    </row>
    <row r="24" spans="1:10" x14ac:dyDescent="0.55000000000000004">
      <c r="A24" s="27">
        <v>203</v>
      </c>
      <c r="B24" s="1" t="s">
        <v>3</v>
      </c>
      <c r="C24" s="19">
        <v>2</v>
      </c>
      <c r="D24" s="19">
        <v>2</v>
      </c>
      <c r="E24" s="29">
        <v>34.905660377358501</v>
      </c>
      <c r="F24" s="29">
        <v>10.377358490566039</v>
      </c>
      <c r="G24" s="29">
        <v>24.528301886792452</v>
      </c>
      <c r="H24" s="29">
        <v>18.553459119496853</v>
      </c>
      <c r="I24" s="6">
        <f>$L$4*(100-Table134[[#This Row],[conversion]])/100</f>
        <v>0.10116874402286763</v>
      </c>
      <c r="J24" s="19">
        <f>LN($L$5/Table134[[#This Row],['[Model']/M]])</f>
        <v>0.42933258951480802</v>
      </c>
    </row>
    <row r="25" spans="1:10" x14ac:dyDescent="0.55000000000000004">
      <c r="A25" s="27">
        <v>203</v>
      </c>
      <c r="B25" s="1" t="s">
        <v>3</v>
      </c>
      <c r="C25" s="19">
        <v>2</v>
      </c>
      <c r="D25" s="19">
        <v>3</v>
      </c>
      <c r="E25" s="29">
        <v>45.283018867924532</v>
      </c>
      <c r="F25" s="29">
        <v>14.150943396226415</v>
      </c>
      <c r="G25" s="29">
        <v>31.132075471698112</v>
      </c>
      <c r="H25" s="29">
        <v>23.584905660377355</v>
      </c>
      <c r="I25" s="6">
        <f>$L$4*(100-Table134[[#This Row],[conversion]])/100</f>
        <v>8.5040393526468458E-2</v>
      </c>
      <c r="J25" s="19">
        <f>LN($L$5/Table134[[#This Row],['[Model']/M]])</f>
        <v>0.60299608356564782</v>
      </c>
    </row>
    <row r="26" spans="1:10" x14ac:dyDescent="0.55000000000000004">
      <c r="A26" s="27">
        <v>203</v>
      </c>
      <c r="B26" s="1" t="s">
        <v>3</v>
      </c>
      <c r="C26" s="19">
        <v>2</v>
      </c>
      <c r="D26" s="19">
        <v>4</v>
      </c>
      <c r="E26" s="29">
        <v>52.830188679245282</v>
      </c>
      <c r="F26" s="29">
        <v>16.981132075471699</v>
      </c>
      <c r="G26" s="29">
        <v>35.534591194968549</v>
      </c>
      <c r="H26" s="29">
        <v>27.35849056603773</v>
      </c>
      <c r="I26" s="6">
        <f>$L$4*(100-Table134[[#This Row],[conversion]])/100</f>
        <v>7.3310684074541776E-2</v>
      </c>
      <c r="J26" s="19">
        <f>LN($L$5/Table134[[#This Row],['[Model']/M]])</f>
        <v>0.75141608868392118</v>
      </c>
    </row>
    <row r="27" spans="1:10" x14ac:dyDescent="0.55000000000000004">
      <c r="A27" s="27">
        <v>209</v>
      </c>
      <c r="B27" s="1" t="s">
        <v>3</v>
      </c>
      <c r="C27" s="19">
        <v>2</v>
      </c>
      <c r="D27" s="19">
        <v>0</v>
      </c>
      <c r="E27" s="34">
        <v>0</v>
      </c>
      <c r="F27" s="34">
        <v>0</v>
      </c>
      <c r="G27" s="34">
        <v>0</v>
      </c>
      <c r="H27" s="34">
        <v>0</v>
      </c>
      <c r="I27" s="6">
        <f>$L$4*(100-Table134[[#This Row],[conversion]])/100</f>
        <v>0.15541865023802856</v>
      </c>
      <c r="J27" s="19">
        <f>LN($L$5/Table134[[#This Row],['[Model']/M]])</f>
        <v>0</v>
      </c>
    </row>
    <row r="28" spans="1:10" x14ac:dyDescent="0.55000000000000004">
      <c r="A28" s="27">
        <v>209</v>
      </c>
      <c r="B28" s="1" t="s">
        <v>3</v>
      </c>
      <c r="C28" s="19">
        <v>2</v>
      </c>
      <c r="D28" s="19">
        <v>1</v>
      </c>
      <c r="E28" s="34">
        <v>23.577235772357717</v>
      </c>
      <c r="F28" s="34">
        <v>6.9105691056910583</v>
      </c>
      <c r="G28" s="34">
        <v>18.15718157181572</v>
      </c>
      <c r="H28" s="34">
        <v>14.092140921409213</v>
      </c>
      <c r="I28" s="6">
        <f>$L$4*(100-Table134[[#This Row],[conversion]])/100</f>
        <v>0.11877522863719259</v>
      </c>
      <c r="J28" s="19">
        <f>LN($L$5/Table134[[#This Row],['[Model']/M]])</f>
        <v>0.26888957310241329</v>
      </c>
    </row>
    <row r="29" spans="1:10" x14ac:dyDescent="0.55000000000000004">
      <c r="A29" s="27">
        <v>209</v>
      </c>
      <c r="B29" s="1" t="s">
        <v>3</v>
      </c>
      <c r="C29" s="19">
        <v>2</v>
      </c>
      <c r="D29" s="19">
        <v>2</v>
      </c>
      <c r="E29" s="34">
        <v>35.772357723577237</v>
      </c>
      <c r="F29" s="34">
        <v>10.975609756097562</v>
      </c>
      <c r="G29" s="34">
        <v>24.66124661246613</v>
      </c>
      <c r="H29" s="34">
        <v>18.428184281842821</v>
      </c>
      <c r="I29" s="6">
        <f>$L$4*(100-Table134[[#This Row],[conversion]])/100</f>
        <v>9.9821734705725654E-2</v>
      </c>
      <c r="J29" s="19">
        <f>LN($L$5/Table134[[#This Row],['[Model']/M]])</f>
        <v>0.44273650290539607</v>
      </c>
    </row>
    <row r="30" spans="1:10" x14ac:dyDescent="0.55000000000000004">
      <c r="A30" s="27">
        <v>209</v>
      </c>
      <c r="B30" s="1" t="s">
        <v>3</v>
      </c>
      <c r="C30" s="19">
        <v>2</v>
      </c>
      <c r="D30" s="19">
        <v>3</v>
      </c>
      <c r="E30" s="34">
        <v>47.967479674796742</v>
      </c>
      <c r="F30" s="34">
        <v>15.447154471544716</v>
      </c>
      <c r="G30" s="34">
        <v>31.707317073170728</v>
      </c>
      <c r="H30" s="34">
        <v>24.119241192411927</v>
      </c>
      <c r="I30" s="6">
        <f>$L$4*(100-Table134[[#This Row],[conversion]])/100</f>
        <v>8.0868240774258776E-2</v>
      </c>
      <c r="J30" s="19">
        <f>LN($L$5/Table134[[#This Row],['[Model']/M]])</f>
        <v>0.65330127201274557</v>
      </c>
    </row>
    <row r="31" spans="1:10" x14ac:dyDescent="0.55000000000000004">
      <c r="A31" s="27">
        <v>209</v>
      </c>
      <c r="B31" s="1" t="s">
        <v>3</v>
      </c>
      <c r="C31" s="19">
        <v>2</v>
      </c>
      <c r="D31" s="19">
        <v>4</v>
      </c>
      <c r="E31" s="34">
        <v>52.845528455284551</v>
      </c>
      <c r="F31" s="34">
        <v>17.073170731707318</v>
      </c>
      <c r="G31" s="34">
        <v>34.688346883468832</v>
      </c>
      <c r="H31" s="34">
        <v>26.558265582655828</v>
      </c>
      <c r="I31" s="6">
        <f>$L$4*(100-Table134[[#This Row],[conversion]])/100</f>
        <v>7.3286843201672003E-2</v>
      </c>
      <c r="J31" s="19">
        <f>LN($L$5/Table134[[#This Row],['[Model']/M]])</f>
        <v>0.75174134482599808</v>
      </c>
    </row>
    <row r="32" spans="1:10" x14ac:dyDescent="0.55000000000000004">
      <c r="A32" s="27">
        <v>203</v>
      </c>
      <c r="B32" s="1" t="s">
        <v>4</v>
      </c>
      <c r="C32" s="19">
        <v>5</v>
      </c>
      <c r="D32" s="19">
        <v>0</v>
      </c>
      <c r="E32" s="30">
        <v>0</v>
      </c>
      <c r="F32" s="30">
        <v>0</v>
      </c>
      <c r="G32" s="30">
        <v>0</v>
      </c>
      <c r="H32" s="30">
        <v>0</v>
      </c>
      <c r="I32" s="6">
        <f>$L$4*(100-Table134[[#This Row],[conversion]])/100</f>
        <v>0.15541865023802856</v>
      </c>
      <c r="J32" s="19">
        <f>LN($L$5/Table134[[#This Row],['[Model']/M]])</f>
        <v>0</v>
      </c>
    </row>
    <row r="33" spans="1:10" x14ac:dyDescent="0.55000000000000004">
      <c r="A33" s="27">
        <v>203</v>
      </c>
      <c r="B33" s="1" t="s">
        <v>4</v>
      </c>
      <c r="C33" s="19">
        <v>5</v>
      </c>
      <c r="D33" s="19">
        <v>1</v>
      </c>
      <c r="E33" s="30">
        <v>33.009708737864088</v>
      </c>
      <c r="F33" s="30">
        <v>11.165048543689322</v>
      </c>
      <c r="G33" s="30">
        <v>23.948220064724918</v>
      </c>
      <c r="H33" s="30">
        <v>19.093851132686083</v>
      </c>
      <c r="I33" s="6">
        <f>$L$4*(100-Table134[[#This Row],[conversion]])/100</f>
        <v>0.10411540647013562</v>
      </c>
      <c r="J33" s="19">
        <f>LN($L$5/Table134[[#This Row],['[Model']/M]])</f>
        <v>0.40062248363237651</v>
      </c>
    </row>
    <row r="34" spans="1:10" x14ac:dyDescent="0.55000000000000004">
      <c r="A34" s="27">
        <v>203</v>
      </c>
      <c r="B34" s="1" t="s">
        <v>4</v>
      </c>
      <c r="C34" s="19">
        <v>5</v>
      </c>
      <c r="D34" s="19">
        <v>2</v>
      </c>
      <c r="E34" s="30">
        <v>45.631067961165044</v>
      </c>
      <c r="F34" s="30">
        <v>16.50485436893204</v>
      </c>
      <c r="G34" s="30">
        <v>30.744336569579282</v>
      </c>
      <c r="H34" s="30">
        <v>24.271844660194173</v>
      </c>
      <c r="I34" s="6">
        <f>$L$4*(100-Table134[[#This Row],[conversion]])/100</f>
        <v>8.4499460323588349E-2</v>
      </c>
      <c r="J34" s="19">
        <f>LN($L$5/Table134[[#This Row],['[Model']/M]])</f>
        <v>0.60937729749448644</v>
      </c>
    </row>
    <row r="35" spans="1:10" x14ac:dyDescent="0.55000000000000004">
      <c r="A35" s="27">
        <v>203</v>
      </c>
      <c r="B35" s="1" t="s">
        <v>4</v>
      </c>
      <c r="C35" s="19">
        <v>5</v>
      </c>
      <c r="D35" s="19">
        <v>3</v>
      </c>
      <c r="E35" s="30">
        <v>56.310679611650485</v>
      </c>
      <c r="F35" s="30">
        <v>20.873786407766985</v>
      </c>
      <c r="G35" s="30">
        <v>37.864077669902905</v>
      </c>
      <c r="H35" s="30">
        <v>29.773462783171517</v>
      </c>
      <c r="I35" s="6">
        <f>$L$4*(100-Table134[[#This Row],[conversion]])/100</f>
        <v>6.7901352045740632E-2</v>
      </c>
      <c r="J35" s="19">
        <f>LN($L$5/Table134[[#This Row],['[Model']/M]])</f>
        <v>0.8280664984593159</v>
      </c>
    </row>
    <row r="36" spans="1:10" x14ac:dyDescent="0.55000000000000004">
      <c r="A36" s="27">
        <v>203</v>
      </c>
      <c r="B36" s="1" t="s">
        <v>4</v>
      </c>
      <c r="C36" s="19">
        <v>5</v>
      </c>
      <c r="D36" s="19">
        <v>4</v>
      </c>
      <c r="E36" s="30">
        <v>64.077669902912632</v>
      </c>
      <c r="F36" s="30">
        <v>23.78640776699029</v>
      </c>
      <c r="G36" s="30">
        <v>42.718446601941743</v>
      </c>
      <c r="H36" s="30">
        <v>34.3042071197411</v>
      </c>
      <c r="I36" s="6">
        <f>$L$4*(100-Table134[[#This Row],[conversion]])/100</f>
        <v>5.5830000570942284E-2</v>
      </c>
      <c r="J36" s="19">
        <f>LN($L$5/Table134[[#This Row],['[Model']/M]])</f>
        <v>1.0238110755854117</v>
      </c>
    </row>
    <row r="37" spans="1:10" x14ac:dyDescent="0.55000000000000004">
      <c r="A37" s="27">
        <v>209</v>
      </c>
      <c r="B37" s="1" t="s">
        <v>4</v>
      </c>
      <c r="C37" s="19">
        <v>5</v>
      </c>
      <c r="D37" s="19">
        <v>0</v>
      </c>
      <c r="E37" s="35">
        <v>0</v>
      </c>
      <c r="F37" s="35">
        <v>0</v>
      </c>
      <c r="G37" s="35">
        <v>0</v>
      </c>
      <c r="H37" s="35">
        <v>0</v>
      </c>
      <c r="I37" s="6">
        <f>$L$4*(100-Table134[[#This Row],[conversion]])/100</f>
        <v>0.15541865023802856</v>
      </c>
      <c r="J37" s="19">
        <f>LN($L$5/Table134[[#This Row],['[Model']/M]])</f>
        <v>0</v>
      </c>
    </row>
    <row r="38" spans="1:10" x14ac:dyDescent="0.55000000000000004">
      <c r="A38" s="27">
        <v>209</v>
      </c>
      <c r="B38" s="1" t="s">
        <v>4</v>
      </c>
      <c r="C38" s="19">
        <v>5</v>
      </c>
      <c r="D38" s="19">
        <v>1</v>
      </c>
      <c r="E38" s="35">
        <v>24.79338842975206</v>
      </c>
      <c r="F38" s="35">
        <v>7.8512396694214877</v>
      </c>
      <c r="G38" s="35">
        <v>17.630853994490359</v>
      </c>
      <c r="H38" s="35">
        <v>13.223140495867769</v>
      </c>
      <c r="I38" s="6">
        <f>$L$4*(100-Table134[[#This Row],[conversion]])/100</f>
        <v>0.11688510059223636</v>
      </c>
      <c r="J38" s="19">
        <f>LN($L$5/Table134[[#This Row],['[Model']/M]])</f>
        <v>0.28493103907989098</v>
      </c>
    </row>
    <row r="39" spans="1:10" x14ac:dyDescent="0.55000000000000004">
      <c r="A39" s="27">
        <v>209</v>
      </c>
      <c r="B39" s="1" t="s">
        <v>4</v>
      </c>
      <c r="C39" s="19">
        <v>5</v>
      </c>
      <c r="D39" s="19">
        <v>2</v>
      </c>
      <c r="E39" s="35">
        <v>36.36363636363636</v>
      </c>
      <c r="F39" s="35">
        <v>12.396694214876034</v>
      </c>
      <c r="G39" s="35">
        <v>23.691460055096421</v>
      </c>
      <c r="H39" s="35">
        <v>18.181818181818183</v>
      </c>
      <c r="I39" s="6">
        <f>$L$4*(100-Table134[[#This Row],[conversion]])/100</f>
        <v>9.8902777424200006E-2</v>
      </c>
      <c r="J39" s="19">
        <f>LN($L$5/Table134[[#This Row],['[Model']/M]])</f>
        <v>0.4519851237430571</v>
      </c>
    </row>
    <row r="40" spans="1:10" x14ac:dyDescent="0.55000000000000004">
      <c r="A40" s="27">
        <v>209</v>
      </c>
      <c r="B40" s="1" t="s">
        <v>4</v>
      </c>
      <c r="C40" s="19">
        <v>5</v>
      </c>
      <c r="D40" s="19">
        <v>3</v>
      </c>
      <c r="E40" s="35">
        <v>50.413223140495866</v>
      </c>
      <c r="F40" s="35">
        <v>17.355371900826448</v>
      </c>
      <c r="G40" s="35">
        <v>31.955922865013775</v>
      </c>
      <c r="H40" s="35">
        <v>24.793388429752067</v>
      </c>
      <c r="I40" s="6">
        <f>$L$4*(100-Table134[[#This Row],[conversion]])/100</f>
        <v>7.7067099291584409E-2</v>
      </c>
      <c r="J40" s="19">
        <f>LN($L$5/Table134[[#This Row],['[Model']/M]])</f>
        <v>0.70144598337464037</v>
      </c>
    </row>
    <row r="41" spans="1:10" x14ac:dyDescent="0.55000000000000004">
      <c r="A41" s="27">
        <v>209</v>
      </c>
      <c r="B41" s="1" t="s">
        <v>4</v>
      </c>
      <c r="C41" s="19">
        <v>5</v>
      </c>
      <c r="D41" s="19">
        <v>4</v>
      </c>
      <c r="E41" s="35">
        <v>57.851239669421481</v>
      </c>
      <c r="F41" s="35">
        <v>20.24793388429752</v>
      </c>
      <c r="G41" s="35">
        <v>36.363636363636367</v>
      </c>
      <c r="H41" s="35">
        <v>28.374655647382923</v>
      </c>
      <c r="I41" s="6">
        <f>$L$4*(100-Table134[[#This Row],[conversion]])/100</f>
        <v>6.5507034397846761E-2</v>
      </c>
      <c r="J41" s="19">
        <f>LN($L$5/Table134[[#This Row],['[Model']/M]])</f>
        <v>0.86396491287241517</v>
      </c>
    </row>
    <row r="42" spans="1:10" x14ac:dyDescent="0.55000000000000004">
      <c r="A42" s="27">
        <v>203</v>
      </c>
      <c r="B42" s="1" t="s">
        <v>5</v>
      </c>
      <c r="C42" s="19">
        <v>7</v>
      </c>
      <c r="D42" s="19">
        <v>0</v>
      </c>
      <c r="E42" s="31">
        <v>0</v>
      </c>
      <c r="F42" s="31">
        <v>0</v>
      </c>
      <c r="G42" s="31">
        <v>0</v>
      </c>
      <c r="H42" s="31">
        <v>0</v>
      </c>
      <c r="I42" s="6">
        <f>$L$4*(100-Table134[[#This Row],[conversion]])/100</f>
        <v>0.15541865023802856</v>
      </c>
      <c r="J42" s="19">
        <f>LN($L$5/Table134[[#This Row],['[Model']/M]])</f>
        <v>0</v>
      </c>
    </row>
    <row r="43" spans="1:10" x14ac:dyDescent="0.55000000000000004">
      <c r="A43" s="27">
        <v>203</v>
      </c>
      <c r="B43" s="1" t="s">
        <v>5</v>
      </c>
      <c r="C43" s="19">
        <v>7</v>
      </c>
      <c r="D43" s="19">
        <v>1</v>
      </c>
      <c r="E43" s="31">
        <v>30.097087378640779</v>
      </c>
      <c r="F43" s="31">
        <v>11.165048543689322</v>
      </c>
      <c r="G43" s="31">
        <v>21.035598705501616</v>
      </c>
      <c r="H43" s="31">
        <v>17.15210355987055</v>
      </c>
      <c r="I43" s="6">
        <f>$L$4*(100-Table134[[#This Row],[conversion]])/100</f>
        <v>0.108642163273185</v>
      </c>
      <c r="J43" s="19">
        <f>LN($L$5/Table134[[#This Row],['[Model']/M]])</f>
        <v>0.35806286921358066</v>
      </c>
    </row>
    <row r="44" spans="1:10" x14ac:dyDescent="0.55000000000000004">
      <c r="A44" s="27">
        <v>203</v>
      </c>
      <c r="B44" s="1" t="s">
        <v>5</v>
      </c>
      <c r="C44" s="19">
        <v>7</v>
      </c>
      <c r="D44" s="19">
        <v>2</v>
      </c>
      <c r="E44" s="31">
        <v>38.834951456310691</v>
      </c>
      <c r="F44" s="31">
        <v>16.019417475728154</v>
      </c>
      <c r="G44" s="31">
        <v>25.889967637540451</v>
      </c>
      <c r="H44" s="31">
        <v>20.388349514563107</v>
      </c>
      <c r="I44" s="6">
        <f>$L$4*(100-Table134[[#This Row],[conversion]])/100</f>
        <v>9.5061892864036879E-2</v>
      </c>
      <c r="J44" s="19">
        <f>LN($L$5/Table134[[#This Row],['[Model']/M]])</f>
        <v>0.49159426183810317</v>
      </c>
    </row>
    <row r="45" spans="1:10" x14ac:dyDescent="0.55000000000000004">
      <c r="A45" s="27">
        <v>203</v>
      </c>
      <c r="B45" s="1" t="s">
        <v>5</v>
      </c>
      <c r="C45" s="19">
        <v>7</v>
      </c>
      <c r="D45" s="19">
        <v>3</v>
      </c>
      <c r="E45" s="31">
        <v>46.601941747572809</v>
      </c>
      <c r="F45" s="31">
        <v>18.446601941747574</v>
      </c>
      <c r="G45" s="31">
        <v>28.802588996763756</v>
      </c>
      <c r="H45" s="31">
        <v>22.97734627831715</v>
      </c>
      <c r="I45" s="6">
        <f>$L$4*(100-Table134[[#This Row],[conversion]])/100</f>
        <v>8.2990541389238559E-2</v>
      </c>
      <c r="J45" s="19">
        <f>LN($L$5/Table134[[#This Row],['[Model']/M]])</f>
        <v>0.6273958029971648</v>
      </c>
    </row>
    <row r="46" spans="1:10" x14ac:dyDescent="0.55000000000000004">
      <c r="A46" s="27">
        <v>203</v>
      </c>
      <c r="B46" s="1" t="s">
        <v>5</v>
      </c>
      <c r="C46" s="19">
        <v>7</v>
      </c>
      <c r="D46" s="19">
        <v>4</v>
      </c>
      <c r="E46" s="31">
        <v>51.456310679611661</v>
      </c>
      <c r="F46" s="31">
        <v>21.844660194174757</v>
      </c>
      <c r="G46" s="31">
        <v>32.686084142394819</v>
      </c>
      <c r="H46" s="31">
        <v>26.860841423948216</v>
      </c>
      <c r="I46" s="6">
        <f>$L$4*(100-Table134[[#This Row],[conversion]])/100</f>
        <v>7.5445946717489581E-2</v>
      </c>
      <c r="J46" s="19">
        <f>LN($L$5/Table134[[#This Row],['[Model']/M]])</f>
        <v>0.7227059828014899</v>
      </c>
    </row>
    <row r="47" spans="1:10" x14ac:dyDescent="0.55000000000000004">
      <c r="A47" s="27">
        <v>209</v>
      </c>
      <c r="B47" s="1" t="s">
        <v>5</v>
      </c>
      <c r="C47" s="19">
        <v>7</v>
      </c>
      <c r="D47" s="19">
        <v>0</v>
      </c>
      <c r="E47" s="37">
        <v>0</v>
      </c>
      <c r="F47" s="37">
        <v>0</v>
      </c>
      <c r="G47" s="37">
        <v>0</v>
      </c>
      <c r="H47" s="37">
        <v>0</v>
      </c>
      <c r="I47" s="6">
        <f>$L$4*(100-Table134[[#This Row],[conversion]])/100</f>
        <v>0.15541865023802856</v>
      </c>
      <c r="J47" s="19">
        <f>LN($L$5/Table134[[#This Row],['[Model']/M]])</f>
        <v>0</v>
      </c>
    </row>
    <row r="48" spans="1:10" x14ac:dyDescent="0.55000000000000004">
      <c r="A48" s="27">
        <v>209</v>
      </c>
      <c r="B48" s="1" t="s">
        <v>5</v>
      </c>
      <c r="C48" s="19">
        <v>7</v>
      </c>
      <c r="D48" s="19">
        <v>1</v>
      </c>
      <c r="E48" s="37">
        <v>29.914529914529915</v>
      </c>
      <c r="F48" s="37">
        <v>8.9743589743589762</v>
      </c>
      <c r="G48" s="37">
        <v>18.233618233618238</v>
      </c>
      <c r="H48" s="37">
        <v>13.96011396011396</v>
      </c>
      <c r="I48" s="6">
        <f>$L$4*(100-Table134[[#This Row],[conversion]])/100</f>
        <v>0.1089258916198149</v>
      </c>
      <c r="J48" s="19">
        <f>LN($L$5/Table134[[#This Row],['[Model']/M]])</f>
        <v>0.35545468753350279</v>
      </c>
    </row>
    <row r="49" spans="1:12" x14ac:dyDescent="0.55000000000000004">
      <c r="A49" s="27">
        <v>209</v>
      </c>
      <c r="B49" s="1" t="s">
        <v>5</v>
      </c>
      <c r="C49" s="19">
        <v>7</v>
      </c>
      <c r="D49" s="19">
        <v>2</v>
      </c>
      <c r="E49" s="37">
        <v>41.025641025641022</v>
      </c>
      <c r="F49" s="37">
        <v>13.675213675213676</v>
      </c>
      <c r="G49" s="37">
        <v>25.071225071225072</v>
      </c>
      <c r="H49" s="37">
        <v>19.373219373219381</v>
      </c>
      <c r="I49" s="6">
        <f>$L$4*(100-Table134[[#This Row],[conversion]])/100</f>
        <v>9.1657152704478384E-2</v>
      </c>
      <c r="J49" s="19">
        <f>LN($L$5/Table134[[#This Row],['[Model']/M]])</f>
        <v>0.52806743020049673</v>
      </c>
    </row>
    <row r="50" spans="1:12" x14ac:dyDescent="0.55000000000000004">
      <c r="A50" s="27">
        <v>209</v>
      </c>
      <c r="B50" s="1" t="s">
        <v>5</v>
      </c>
      <c r="C50" s="19">
        <v>7</v>
      </c>
      <c r="D50" s="19">
        <v>3</v>
      </c>
      <c r="E50" s="37">
        <v>53.846153846153847</v>
      </c>
      <c r="F50" s="37">
        <v>18.376068376068378</v>
      </c>
      <c r="G50" s="37">
        <v>32.193732193732203</v>
      </c>
      <c r="H50" s="37">
        <v>25.071225071225072</v>
      </c>
      <c r="I50" s="6">
        <f>$L$4*(100-Table134[[#This Row],[conversion]])/100</f>
        <v>7.1731684725243952E-2</v>
      </c>
      <c r="J50" s="19">
        <f>LN($L$5/Table134[[#This Row],['[Model']/M]])</f>
        <v>0.77318988823348167</v>
      </c>
    </row>
    <row r="51" spans="1:12" x14ac:dyDescent="0.55000000000000004">
      <c r="A51" s="27">
        <v>209</v>
      </c>
      <c r="B51" s="1" t="s">
        <v>5</v>
      </c>
      <c r="C51" s="19">
        <v>7</v>
      </c>
      <c r="D51" s="19">
        <v>4</v>
      </c>
      <c r="E51" s="37">
        <v>58.119658119658112</v>
      </c>
      <c r="F51" s="37">
        <v>20.085470085470089</v>
      </c>
      <c r="G51" s="37">
        <v>35.327635327635335</v>
      </c>
      <c r="H51" s="37">
        <v>27.635327635327634</v>
      </c>
      <c r="I51" s="6">
        <f>$L$4*(100-Table134[[#This Row],[conversion]])/100</f>
        <v>6.5089862065499146E-2</v>
      </c>
      <c r="J51" s="19">
        <f>LN($L$5/Table134[[#This Row],['[Model']/M]])</f>
        <v>0.87035363668712939</v>
      </c>
    </row>
    <row r="54" spans="1:12" x14ac:dyDescent="0.55000000000000004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</row>
    <row r="55" spans="1:12" x14ac:dyDescent="0.55000000000000004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</row>
    <row r="56" spans="1:12" x14ac:dyDescent="0.55000000000000004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x14ac:dyDescent="0.55000000000000004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1:12" x14ac:dyDescent="0.55000000000000004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1:12" x14ac:dyDescent="0.55000000000000004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</row>
    <row r="60" spans="1:12" x14ac:dyDescent="0.55000000000000004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</row>
    <row r="61" spans="1:12" x14ac:dyDescent="0.55000000000000004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1:12" x14ac:dyDescent="0.55000000000000004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</row>
    <row r="63" spans="1:12" x14ac:dyDescent="0.55000000000000004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</row>
    <row r="64" spans="1:12" x14ac:dyDescent="0.5500000000000000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</row>
    <row r="65" spans="1:12" x14ac:dyDescent="0.55000000000000004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</row>
    <row r="66" spans="1:12" x14ac:dyDescent="0.55000000000000004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</row>
    <row r="67" spans="1:12" x14ac:dyDescent="0.55000000000000004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</row>
    <row r="68" spans="1:12" x14ac:dyDescent="0.55000000000000004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</row>
    <row r="69" spans="1:12" x14ac:dyDescent="0.55000000000000004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</row>
    <row r="70" spans="1:12" x14ac:dyDescent="0.55000000000000004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</row>
    <row r="71" spans="1:12" x14ac:dyDescent="0.55000000000000004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</row>
    <row r="72" spans="1:12" x14ac:dyDescent="0.55000000000000004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</row>
    <row r="73" spans="1:12" x14ac:dyDescent="0.55000000000000004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x14ac:dyDescent="0.5500000000000000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2" x14ac:dyDescent="0.55000000000000004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Cl</vt:lpstr>
      <vt:lpstr>Br</vt:lpstr>
      <vt:lpstr>I</vt:lpstr>
      <vt:lpstr>H</vt:lpstr>
      <vt:lpstr>tBu</vt:lpstr>
      <vt:lpstr>Ad</vt:lpstr>
      <vt:lpstr>CPh3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Parker</dc:creator>
  <cp:lastModifiedBy>Heather Parker</cp:lastModifiedBy>
  <dcterms:created xsi:type="dcterms:W3CDTF">2013-12-09T15:02:24Z</dcterms:created>
  <dcterms:modified xsi:type="dcterms:W3CDTF">2015-08-24T15:50:01Z</dcterms:modified>
</cp:coreProperties>
</file>