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Hazel\Dropbox\PhD DATA FOR THESIS\Chapter 2\"/>
    </mc:Choice>
  </mc:AlternateContent>
  <bookViews>
    <workbookView xWindow="0" yWindow="0" windowWidth="28800" windowHeight="12375" activeTab="1"/>
  </bookViews>
  <sheets>
    <sheet name="BACE1" sheetId="8" r:id="rId1"/>
    <sheet name="Normalised BACE1" sheetId="7" r:id="rId2"/>
    <sheet name="ADAM10" sheetId="9" r:id="rId3"/>
    <sheet name="Normalised ADAM10" sheetId="4" r:id="rId4"/>
  </sheets>
  <calcPr calcId="152511"/>
</workbook>
</file>

<file path=xl/calcChain.xml><?xml version="1.0" encoding="utf-8"?>
<calcChain xmlns="http://schemas.openxmlformats.org/spreadsheetml/2006/main">
  <c r="F10" i="7" l="1"/>
  <c r="F11" i="7"/>
  <c r="AF11" i="7"/>
  <c r="AF4" i="7" l="1"/>
  <c r="W11" i="4" l="1"/>
  <c r="W10" i="4"/>
  <c r="W5" i="4"/>
  <c r="V11" i="4"/>
  <c r="V10" i="4"/>
  <c r="V5" i="4"/>
  <c r="V4" i="4"/>
  <c r="U11" i="4"/>
  <c r="U10" i="4"/>
  <c r="U5" i="4"/>
  <c r="U4" i="4"/>
  <c r="F12" i="9"/>
  <c r="M10" i="4" s="1"/>
  <c r="F26" i="9"/>
  <c r="L26" i="9"/>
  <c r="K26" i="9"/>
  <c r="R9" i="4" s="1"/>
  <c r="I26" i="9"/>
  <c r="G26" i="9"/>
  <c r="E26" i="9"/>
  <c r="L7" i="4" s="1"/>
  <c r="D26" i="9"/>
  <c r="C26" i="9"/>
  <c r="B26" i="9"/>
  <c r="C12" i="9"/>
  <c r="J5" i="4" s="1"/>
  <c r="D12" i="9"/>
  <c r="E12" i="9"/>
  <c r="G12" i="9"/>
  <c r="N10" i="4" s="1"/>
  <c r="I12" i="9"/>
  <c r="P5" i="4" s="1"/>
  <c r="K12" i="9"/>
  <c r="L12" i="9"/>
  <c r="S7" i="4" s="1"/>
  <c r="B12" i="9"/>
  <c r="I4" i="4" s="1"/>
  <c r="J8" i="4"/>
  <c r="AH12" i="7"/>
  <c r="AH11" i="7"/>
  <c r="AH5" i="7"/>
  <c r="W5" i="7"/>
  <c r="AG12" i="7"/>
  <c r="AG11" i="7"/>
  <c r="AG5" i="7"/>
  <c r="AG4" i="7"/>
  <c r="AF12" i="7"/>
  <c r="AF5" i="7"/>
  <c r="S5" i="4"/>
  <c r="I6" i="4"/>
  <c r="R7" i="4"/>
  <c r="R8" i="4"/>
  <c r="S9" i="4"/>
  <c r="I5" i="7"/>
  <c r="J5" i="7"/>
  <c r="K5" i="7"/>
  <c r="L5" i="7"/>
  <c r="M5" i="7"/>
  <c r="O5" i="7"/>
  <c r="P5" i="7"/>
  <c r="Q5" i="7"/>
  <c r="R5" i="7"/>
  <c r="S5" i="7"/>
  <c r="T5" i="7"/>
  <c r="U5" i="7"/>
  <c r="V5" i="7"/>
  <c r="X5" i="7"/>
  <c r="Y5" i="7"/>
  <c r="Z5" i="7"/>
  <c r="AA5" i="7"/>
  <c r="AB5" i="7"/>
  <c r="AC5" i="7"/>
  <c r="AD5" i="7"/>
  <c r="I6" i="7"/>
  <c r="J6" i="7"/>
  <c r="K6" i="7"/>
  <c r="M6" i="7"/>
  <c r="R6" i="7"/>
  <c r="T6" i="7"/>
  <c r="X6" i="7"/>
  <c r="Y6" i="7"/>
  <c r="AC6" i="7"/>
  <c r="AD6" i="7"/>
  <c r="Q7" i="7"/>
  <c r="R7" i="7"/>
  <c r="S7" i="7"/>
  <c r="T7" i="7"/>
  <c r="U7" i="7"/>
  <c r="Y7" i="7"/>
  <c r="AB7" i="7"/>
  <c r="AC7" i="7"/>
  <c r="AD7" i="7"/>
  <c r="L8" i="7"/>
  <c r="M8" i="7"/>
  <c r="N8" i="7"/>
  <c r="O8" i="7"/>
  <c r="P8" i="7"/>
  <c r="R9" i="7"/>
  <c r="S9" i="7"/>
  <c r="U9" i="7"/>
  <c r="V9" i="7"/>
  <c r="Z9" i="7"/>
  <c r="AA9" i="7"/>
  <c r="AC9" i="7"/>
  <c r="AD9" i="7"/>
  <c r="I10" i="7"/>
  <c r="J10" i="7"/>
  <c r="L10" i="7"/>
  <c r="M10" i="7"/>
  <c r="N10" i="7"/>
  <c r="O10" i="7"/>
  <c r="P10" i="7"/>
  <c r="S10" i="7"/>
  <c r="V10" i="7"/>
  <c r="AA10" i="7"/>
  <c r="AC10" i="7"/>
  <c r="AD10" i="7"/>
  <c r="W11" i="7"/>
  <c r="X11" i="7"/>
  <c r="Y11" i="7"/>
  <c r="Z11" i="7"/>
  <c r="AA11" i="7"/>
  <c r="AB11" i="7"/>
  <c r="W12" i="7"/>
  <c r="X12" i="7"/>
  <c r="Y12" i="7"/>
  <c r="Z12" i="7"/>
  <c r="AA12" i="7"/>
  <c r="AB12" i="7"/>
  <c r="N13" i="7"/>
  <c r="O13" i="7"/>
  <c r="S13" i="7"/>
  <c r="J4" i="7"/>
  <c r="K4" i="7"/>
  <c r="L4" i="7"/>
  <c r="M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AB4" i="7"/>
  <c r="AC4" i="7"/>
  <c r="AD4" i="7"/>
  <c r="I4" i="7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N5" i="7" s="1"/>
  <c r="F29" i="8"/>
  <c r="E29" i="8"/>
  <c r="D29" i="8"/>
  <c r="C29" i="8"/>
  <c r="B29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B14" i="8"/>
  <c r="M8" i="4" l="1"/>
  <c r="K10" i="4"/>
  <c r="S4" i="4"/>
  <c r="O7" i="4"/>
  <c r="K4" i="4"/>
  <c r="N5" i="4"/>
  <c r="M5" i="4"/>
  <c r="N11" i="4"/>
  <c r="K8" i="4"/>
  <c r="K6" i="4"/>
  <c r="K5" i="4"/>
  <c r="Q7" i="4"/>
  <c r="N7" i="4"/>
  <c r="I5" i="4"/>
  <c r="S8" i="4"/>
  <c r="S6" i="4"/>
  <c r="R6" i="4"/>
  <c r="R4" i="4"/>
  <c r="M11" i="4"/>
  <c r="M4" i="4"/>
  <c r="M9" i="4"/>
  <c r="R5" i="4"/>
  <c r="L11" i="4"/>
  <c r="P4" i="4"/>
  <c r="L10" i="4"/>
  <c r="P7" i="4"/>
  <c r="N4" i="4"/>
  <c r="J4" i="4"/>
  <c r="K11" i="4"/>
  <c r="L6" i="4"/>
  <c r="L5" i="4"/>
  <c r="L4" i="4"/>
  <c r="N4" i="7"/>
  <c r="F6" i="4" l="1"/>
  <c r="D7" i="4"/>
  <c r="C7" i="4"/>
  <c r="B7" i="4"/>
  <c r="F8" i="4"/>
  <c r="F11" i="4"/>
  <c r="F10" i="4"/>
  <c r="F9" i="4"/>
  <c r="F7" i="4"/>
  <c r="F6" i="7"/>
  <c r="F5" i="4"/>
  <c r="E7" i="4" l="1"/>
  <c r="F5" i="7"/>
  <c r="F13" i="7"/>
  <c r="F12" i="7"/>
  <c r="F9" i="7"/>
  <c r="F8" i="7"/>
  <c r="F7" i="7"/>
  <c r="B5" i="4"/>
  <c r="B6" i="4"/>
  <c r="B8" i="4"/>
  <c r="B9" i="4"/>
  <c r="B10" i="4"/>
  <c r="B11" i="4"/>
  <c r="B4" i="4"/>
  <c r="D5" i="4"/>
  <c r="D6" i="4"/>
  <c r="D8" i="4"/>
  <c r="D9" i="4"/>
  <c r="D10" i="4"/>
  <c r="D11" i="4"/>
  <c r="D12" i="4"/>
  <c r="D13" i="4"/>
  <c r="D4" i="4"/>
  <c r="C5" i="4"/>
  <c r="C6" i="4"/>
  <c r="C8" i="4"/>
  <c r="C9" i="4"/>
  <c r="C10" i="4"/>
  <c r="C11" i="4"/>
  <c r="C12" i="4"/>
  <c r="C13" i="4"/>
  <c r="C4" i="4"/>
  <c r="D5" i="7" l="1"/>
  <c r="D6" i="7"/>
  <c r="D7" i="7"/>
  <c r="D8" i="7"/>
  <c r="D9" i="7"/>
  <c r="D10" i="7"/>
  <c r="D11" i="7"/>
  <c r="D12" i="7"/>
  <c r="D13" i="7"/>
  <c r="D4" i="7"/>
  <c r="C5" i="7"/>
  <c r="C6" i="7"/>
  <c r="C7" i="7"/>
  <c r="C8" i="7"/>
  <c r="C9" i="7"/>
  <c r="C10" i="7"/>
  <c r="C11" i="7"/>
  <c r="C12" i="7"/>
  <c r="C13" i="7"/>
  <c r="C4" i="7"/>
  <c r="B5" i="7"/>
  <c r="B6" i="7"/>
  <c r="B7" i="7"/>
  <c r="B8" i="7"/>
  <c r="B9" i="7"/>
  <c r="B10" i="7"/>
  <c r="B11" i="7"/>
  <c r="B12" i="7"/>
  <c r="B13" i="7"/>
  <c r="B4" i="7"/>
  <c r="E4" i="7" l="1"/>
  <c r="E4" i="4"/>
  <c r="E8" i="4"/>
  <c r="E10" i="4"/>
  <c r="E11" i="4"/>
  <c r="E10" i="7"/>
  <c r="E6" i="7" l="1"/>
  <c r="E5" i="7"/>
  <c r="E13" i="7"/>
  <c r="E12" i="7"/>
  <c r="E11" i="7"/>
  <c r="E9" i="7"/>
  <c r="E8" i="7"/>
  <c r="E7" i="7"/>
  <c r="H10" i="4"/>
  <c r="H9" i="4"/>
  <c r="H8" i="4"/>
  <c r="H11" i="4"/>
  <c r="H7" i="4"/>
  <c r="H12" i="7"/>
  <c r="H11" i="7"/>
  <c r="H6" i="7" l="1"/>
  <c r="H5" i="4" l="1"/>
  <c r="H6" i="4"/>
  <c r="H4" i="4"/>
  <c r="E5" i="4"/>
  <c r="E6" i="4"/>
  <c r="E9" i="4"/>
  <c r="H9" i="7"/>
  <c r="H7" i="7"/>
  <c r="H13" i="7"/>
  <c r="H10" i="7"/>
  <c r="H8" i="7"/>
  <c r="H5" i="7"/>
  <c r="H4" i="7"/>
</calcChain>
</file>

<file path=xl/sharedStrings.xml><?xml version="1.0" encoding="utf-8"?>
<sst xmlns="http://schemas.openxmlformats.org/spreadsheetml/2006/main" count="202" uniqueCount="63">
  <si>
    <t>Mean</t>
  </si>
  <si>
    <t>SD</t>
  </si>
  <si>
    <t>SE</t>
  </si>
  <si>
    <t>pcDNA</t>
  </si>
  <si>
    <t>WT alpha-syn</t>
  </si>
  <si>
    <t>A53T</t>
  </si>
  <si>
    <t>Delta2-9</t>
  </si>
  <si>
    <t>N-241</t>
  </si>
  <si>
    <t>N-243</t>
  </si>
  <si>
    <t>BACE1</t>
  </si>
  <si>
    <t>Normalized to tubulin</t>
  </si>
  <si>
    <t>ADAM10</t>
  </si>
  <si>
    <t>A30P</t>
  </si>
  <si>
    <t>E46K</t>
  </si>
  <si>
    <t>N-250</t>
  </si>
  <si>
    <t>N-251</t>
  </si>
  <si>
    <t>N-252</t>
  </si>
  <si>
    <t>N-256</t>
  </si>
  <si>
    <t>WT beta-syn</t>
  </si>
  <si>
    <t>N-263</t>
  </si>
  <si>
    <t>N-270</t>
  </si>
  <si>
    <t>N-277</t>
  </si>
  <si>
    <t>DeltaNAC_v3</t>
  </si>
  <si>
    <t>N-283</t>
  </si>
  <si>
    <t>E46K_v2</t>
  </si>
  <si>
    <t>N-295</t>
  </si>
  <si>
    <t>Count</t>
  </si>
  <si>
    <t>Cell type</t>
  </si>
  <si>
    <t>N-316</t>
  </si>
  <si>
    <t>Fraction of pcDNA signal, normalized to tubulin</t>
  </si>
  <si>
    <t>N-319</t>
  </si>
  <si>
    <t>N-325</t>
  </si>
  <si>
    <t>WT</t>
  </si>
  <si>
    <t>S129A</t>
  </si>
  <si>
    <t>S129D</t>
  </si>
  <si>
    <t>N-343</t>
  </si>
  <si>
    <t>N-348</t>
  </si>
  <si>
    <t>N-365</t>
  </si>
  <si>
    <t>N-371</t>
  </si>
  <si>
    <t>N-376</t>
  </si>
  <si>
    <t>N-378</t>
  </si>
  <si>
    <t>N-386</t>
  </si>
  <si>
    <t>N-389</t>
  </si>
  <si>
    <t>N-389A</t>
  </si>
  <si>
    <t>N-389B</t>
  </si>
  <si>
    <t>N-408A</t>
  </si>
  <si>
    <t>N-408B</t>
  </si>
  <si>
    <t>N-551</t>
  </si>
  <si>
    <t>N-558</t>
  </si>
  <si>
    <r>
      <rPr>
        <sz val="10"/>
        <color theme="1"/>
        <rFont val="Arial"/>
        <family val="2"/>
      </rPr>
      <t>Δ</t>
    </r>
    <r>
      <rPr>
        <sz val="10"/>
        <color theme="1"/>
        <rFont val="Arial"/>
        <family val="2"/>
      </rPr>
      <t>2-9</t>
    </r>
  </si>
  <si>
    <t>ΔNAC</t>
  </si>
  <si>
    <t>N-490</t>
  </si>
  <si>
    <t>N-525</t>
  </si>
  <si>
    <t>T Test</t>
  </si>
  <si>
    <t>T test</t>
  </si>
  <si>
    <t>Significant</t>
  </si>
  <si>
    <t>BACE1 OD</t>
  </si>
  <si>
    <t>Tubulin OD</t>
  </si>
  <si>
    <t>ADAM10 OD</t>
  </si>
  <si>
    <t>Phosphomutants</t>
  </si>
  <si>
    <t>Empty vector</t>
  </si>
  <si>
    <t>Δ2-9</t>
  </si>
  <si>
    <t>Empty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</si>
</sst>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6" fillId="0" borderId="0" xfId="0" applyFont="1"/>
    <xf numFmtId="0" fontId="6" fillId="0" borderId="0" xfId="0" applyFont="1" applyFill="1" applyBorder="1"/>
    <xf numFmtId="0" fontId="7" fillId="4" borderId="3" xfId="0" applyFont="1" applyFill="1" applyBorder="1"/>
    <xf numFmtId="3" fontId="7" fillId="4" borderId="3" xfId="0" applyNumberFormat="1" applyFont="1" applyFill="1" applyBorder="1"/>
    <xf numFmtId="3" fontId="7" fillId="4" borderId="2" xfId="0" applyNumberFormat="1" applyFont="1" applyFill="1" applyBorder="1"/>
    <xf numFmtId="0" fontId="7" fillId="4" borderId="1" xfId="0" applyFont="1" applyFill="1" applyBorder="1"/>
    <xf numFmtId="0" fontId="7" fillId="0" borderId="0" xfId="0" applyFont="1" applyFill="1" applyBorder="1"/>
    <xf numFmtId="0" fontId="8" fillId="3" borderId="1" xfId="0" applyFont="1" applyFill="1" applyBorder="1"/>
    <xf numFmtId="0" fontId="6" fillId="5" borderId="1" xfId="0" applyFont="1" applyFill="1" applyBorder="1"/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/>
    <xf numFmtId="165" fontId="6" fillId="0" borderId="1" xfId="0" applyNumberFormat="1" applyFont="1" applyBorder="1"/>
    <xf numFmtId="0" fontId="9" fillId="7" borderId="0" xfId="0" applyFont="1" applyFill="1"/>
    <xf numFmtId="0" fontId="10" fillId="4" borderId="0" xfId="0" applyFont="1" applyFill="1"/>
    <xf numFmtId="0" fontId="5" fillId="5" borderId="1" xfId="0" applyFont="1" applyFill="1" applyBorder="1"/>
    <xf numFmtId="0" fontId="6" fillId="0" borderId="0" xfId="0" applyFont="1" applyFill="1"/>
    <xf numFmtId="0" fontId="4" fillId="5" borderId="1" xfId="0" applyFont="1" applyFill="1" applyBorder="1"/>
    <xf numFmtId="2" fontId="12" fillId="0" borderId="1" xfId="0" applyNumberFormat="1" applyFont="1" applyFill="1" applyBorder="1"/>
    <xf numFmtId="2" fontId="6" fillId="0" borderId="0" xfId="0" applyNumberFormat="1" applyFont="1"/>
    <xf numFmtId="164" fontId="6" fillId="0" borderId="0" xfId="0" applyNumberFormat="1" applyFont="1" applyFill="1" applyBorder="1"/>
    <xf numFmtId="0" fontId="7" fillId="4" borderId="0" xfId="0" applyFont="1" applyFill="1" applyBorder="1"/>
    <xf numFmtId="0" fontId="4" fillId="2" borderId="1" xfId="0" applyFont="1" applyFill="1" applyBorder="1"/>
    <xf numFmtId="166" fontId="6" fillId="0" borderId="1" xfId="0" applyNumberFormat="1" applyFont="1" applyFill="1" applyBorder="1"/>
    <xf numFmtId="0" fontId="6" fillId="0" borderId="1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6" fontId="6" fillId="0" borderId="1" xfId="0" applyNumberFormat="1" applyFont="1" applyFill="1" applyBorder="1" applyAlignment="1">
      <alignment horizontal="right"/>
    </xf>
    <xf numFmtId="11" fontId="12" fillId="0" borderId="1" xfId="0" applyNumberFormat="1" applyFont="1" applyFill="1" applyBorder="1"/>
    <xf numFmtId="11" fontId="6" fillId="0" borderId="1" xfId="0" applyNumberFormat="1" applyFont="1" applyFill="1" applyBorder="1"/>
    <xf numFmtId="11" fontId="0" fillId="0" borderId="1" xfId="0" applyNumberFormat="1" applyBorder="1"/>
    <xf numFmtId="11" fontId="6" fillId="0" borderId="1" xfId="0" applyNumberFormat="1" applyFont="1" applyBorder="1"/>
    <xf numFmtId="11" fontId="6" fillId="0" borderId="0" xfId="0" applyNumberFormat="1" applyFont="1"/>
    <xf numFmtId="11" fontId="6" fillId="0" borderId="0" xfId="0" applyNumberFormat="1" applyFont="1" applyFill="1"/>
    <xf numFmtId="11" fontId="12" fillId="0" borderId="1" xfId="0" applyNumberFormat="1" applyFont="1" applyBorder="1"/>
    <xf numFmtId="11" fontId="6" fillId="6" borderId="1" xfId="0" applyNumberFormat="1" applyFont="1" applyFill="1" applyBorder="1"/>
    <xf numFmtId="11" fontId="11" fillId="0" borderId="1" xfId="0" applyNumberFormat="1" applyFont="1" applyFill="1" applyBorder="1"/>
    <xf numFmtId="0" fontId="3" fillId="0" borderId="0" xfId="0" applyFont="1"/>
    <xf numFmtId="0" fontId="8" fillId="0" borderId="0" xfId="0" applyFont="1"/>
    <xf numFmtId="0" fontId="3" fillId="5" borderId="1" xfId="0" applyFont="1" applyFill="1" applyBorder="1"/>
    <xf numFmtId="0" fontId="2" fillId="0" borderId="0" xfId="0" applyFont="1"/>
    <xf numFmtId="0" fontId="7" fillId="7" borderId="1" xfId="0" applyFont="1" applyFill="1" applyBorder="1" applyAlignment="1">
      <alignment horizontal="left"/>
    </xf>
    <xf numFmtId="2" fontId="6" fillId="0" borderId="1" xfId="0" applyNumberFormat="1" applyFont="1" applyFill="1" applyBorder="1"/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505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u="none" strike="noStrike" baseline="0">
                <a:effectLst/>
              </a:rPr>
              <a:t>BACE1 protein 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37708265641230043"/>
          <c:y val="4.64575904386620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70002533516751"/>
          <c:y val="0.11401495944308317"/>
          <c:w val="0.86312651956280373"/>
          <c:h val="0.81037512008413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"/>
            <c:invertIfNegative val="0"/>
            <c:bubble3D val="0"/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'Normalised BACE1'!$E$4:$E$12</c15:sqref>
                    </c15:fullRef>
                  </c:ext>
                </c:extLst>
                <c:f>'Normalised BACE1'!$E$5:$E$12</c:f>
                <c:numCache>
                  <c:formatCode>General</c:formatCode>
                  <c:ptCount val="8"/>
                  <c:pt idx="0">
                    <c:v>4.4132293669531787E-2</c:v>
                  </c:pt>
                  <c:pt idx="1">
                    <c:v>0.13381328358437808</c:v>
                  </c:pt>
                  <c:pt idx="2">
                    <c:v>7.547347394096636E-2</c:v>
                  </c:pt>
                  <c:pt idx="3">
                    <c:v>0.12204403166472769</c:v>
                  </c:pt>
                  <c:pt idx="4">
                    <c:v>7.4188767784639703E-2</c:v>
                  </c:pt>
                  <c:pt idx="5">
                    <c:v>6.2194136925586833E-2</c:v>
                  </c:pt>
                  <c:pt idx="6">
                    <c:v>0.10083136977894137</c:v>
                  </c:pt>
                  <c:pt idx="7">
                    <c:v>4.7960648305170127E-2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'Normalised BACE1'!$E$4:$E$12</c15:sqref>
                    </c15:fullRef>
                  </c:ext>
                </c:extLst>
                <c:f>'Normalised BACE1'!$E$5:$E$12</c:f>
                <c:numCache>
                  <c:formatCode>General</c:formatCode>
                  <c:ptCount val="8"/>
                  <c:pt idx="0">
                    <c:v>4.4132293669531787E-2</c:v>
                  </c:pt>
                  <c:pt idx="1">
                    <c:v>0.13381328358437808</c:v>
                  </c:pt>
                  <c:pt idx="2">
                    <c:v>7.547347394096636E-2</c:v>
                  </c:pt>
                  <c:pt idx="3">
                    <c:v>0.12204403166472769</c:v>
                  </c:pt>
                  <c:pt idx="4">
                    <c:v>7.4188767784639703E-2</c:v>
                  </c:pt>
                  <c:pt idx="5">
                    <c:v>6.2194136925586833E-2</c:v>
                  </c:pt>
                  <c:pt idx="6">
                    <c:v>0.10083136977894137</c:v>
                  </c:pt>
                  <c:pt idx="7">
                    <c:v>4.7960648305170127E-2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'Normalised BACE1'!$A$4:$A$12</c15:sqref>
                  </c15:fullRef>
                </c:ext>
              </c:extLst>
              <c:f>'Normalised BACE1'!$A$5:$A$12</c:f>
              <c:strCache>
                <c:ptCount val="8"/>
                <c:pt idx="0">
                  <c:v>WT</c:v>
                </c:pt>
                <c:pt idx="1">
                  <c:v>Δ2-9</c:v>
                </c:pt>
                <c:pt idx="2">
                  <c:v>ΔNAC</c:v>
                </c:pt>
                <c:pt idx="3">
                  <c:v>A30P</c:v>
                </c:pt>
                <c:pt idx="4">
                  <c:v>E46K</c:v>
                </c:pt>
                <c:pt idx="5">
                  <c:v>A53T</c:v>
                </c:pt>
                <c:pt idx="6">
                  <c:v>S129A</c:v>
                </c:pt>
                <c:pt idx="7">
                  <c:v>S129D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'Normalised BACE1'!$C$4:$C$12</c15:sqref>
                  </c15:fullRef>
                </c:ext>
              </c:extLst>
              <c:f>'Normalised BACE1'!$C$5:$C$12</c:f>
              <c:numCache>
                <c:formatCode>0.00</c:formatCode>
                <c:ptCount val="8"/>
                <c:pt idx="0">
                  <c:v>0.90814244412163658</c:v>
                </c:pt>
                <c:pt idx="1">
                  <c:v>1.4694227959190791</c:v>
                </c:pt>
                <c:pt idx="2">
                  <c:v>1.0941516340371047</c:v>
                </c:pt>
                <c:pt idx="3">
                  <c:v>0.96426752374648217</c:v>
                </c:pt>
                <c:pt idx="4">
                  <c:v>1.1797473825284353</c:v>
                </c:pt>
                <c:pt idx="5">
                  <c:v>1.0644023025292226</c:v>
                </c:pt>
                <c:pt idx="6">
                  <c:v>1.1023443677771869</c:v>
                </c:pt>
                <c:pt idx="7">
                  <c:v>1.0446353345468811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'Normalised BACE1'!$C$4</c15:sqref>
                  <c15:spPr xmlns:c15="http://schemas.microsoft.com/office/drawing/2012/chart">
                    <a:pattFill prst="pct20">
                      <a:fgClr>
                        <a:schemeClr val="bg1">
                          <a:lumMod val="65000"/>
                        </a:schemeClr>
                      </a:fgClr>
                      <a:bgClr>
                        <a:schemeClr val="bg1"/>
                      </a:bgClr>
                    </a:pattFill>
                    <a:ln>
                      <a:solidFill>
                        <a:schemeClr val="bg1">
                          <a:lumMod val="50000"/>
                        </a:schemeClr>
                      </a:solidFill>
                    </a:ln>
                  </c15:spPr>
                  <c15:invertIfNegative val="0"/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249928"/>
        <c:axId val="171250312"/>
      </c:barChart>
      <c:catAx>
        <c:axId val="171249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1250312"/>
        <c:crosses val="autoZero"/>
        <c:auto val="1"/>
        <c:lblAlgn val="ctr"/>
        <c:lblOffset val="100"/>
        <c:noMultiLvlLbl val="0"/>
      </c:catAx>
      <c:valAx>
        <c:axId val="1712503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BACE1 OD/ Tubulin OD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453602178232392E-2"/>
              <c:y val="0.32571697109191677"/>
            </c:manualLayout>
          </c:layout>
          <c:overlay val="0"/>
        </c:title>
        <c:numFmt formatCode="#,##0.0" sourceLinked="0"/>
        <c:majorTickMark val="out"/>
        <c:minorTickMark val="out"/>
        <c:tickLblPos val="nextTo"/>
        <c:spPr>
          <a:ln/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1249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u="none" strike="noStrike" baseline="0">
                <a:effectLst/>
              </a:rPr>
              <a:t>BACE1 protein 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3356957431848871"/>
          <c:y val="3.71660867972898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056285917466136"/>
          <c:y val="0.13389199500355325"/>
          <c:w val="0.77916017317888742"/>
          <c:h val="0.790497971717691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"/>
            <c:invertIfNegative val="0"/>
            <c:bubble3D val="0"/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('Normalised BACE1'!$E$4:$E$5,'Normalised BACE1'!$E$11:$E$12)</c15:sqref>
                    </c15:fullRef>
                  </c:ext>
                </c:extLst>
                <c:f>('Normalised BACE1'!$E$5,'Normalised BACE1'!$E$11:$E$12)</c:f>
                <c:numCache>
                  <c:formatCode>General</c:formatCode>
                  <c:ptCount val="3"/>
                  <c:pt idx="0">
                    <c:v>4.4132293669531787E-2</c:v>
                  </c:pt>
                  <c:pt idx="1">
                    <c:v>0.10083136977894137</c:v>
                  </c:pt>
                  <c:pt idx="2">
                    <c:v>4.7960648305170127E-2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('Normalised BACE1'!$E$4:$E$5,'Normalised BACE1'!$E$11:$E$12)</c15:sqref>
                    </c15:fullRef>
                  </c:ext>
                </c:extLst>
                <c:f>('Normalised BACE1'!$E$5,'Normalised BACE1'!$E$11:$E$12)</c:f>
                <c:numCache>
                  <c:formatCode>General</c:formatCode>
                  <c:ptCount val="3"/>
                  <c:pt idx="0">
                    <c:v>4.4132293669531787E-2</c:v>
                  </c:pt>
                  <c:pt idx="1">
                    <c:v>0.10083136977894137</c:v>
                  </c:pt>
                  <c:pt idx="2">
                    <c:v>4.7960648305170127E-2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('Normalised BACE1'!$A$4:$A$5,'Normalised BACE1'!$A$11:$A$12)</c15:sqref>
                  </c15:fullRef>
                </c:ext>
              </c:extLst>
              <c:f>('Normalised BACE1'!$A$5,'Normalised BACE1'!$A$11:$A$12)</c:f>
              <c:strCache>
                <c:ptCount val="3"/>
                <c:pt idx="0">
                  <c:v>WT</c:v>
                </c:pt>
                <c:pt idx="1">
                  <c:v>S129A</c:v>
                </c:pt>
                <c:pt idx="2">
                  <c:v>S129D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('Normalised BACE1'!$C$4:$C$5,'Normalised BACE1'!$C$11:$C$12)</c15:sqref>
                  </c15:fullRef>
                </c:ext>
              </c:extLst>
              <c:f>('Normalised BACE1'!$C$5,'Normalised BACE1'!$C$11:$C$12)</c:f>
              <c:numCache>
                <c:formatCode>0.00</c:formatCode>
                <c:ptCount val="3"/>
                <c:pt idx="0">
                  <c:v>0.90814244412163658</c:v>
                </c:pt>
                <c:pt idx="1">
                  <c:v>1.1023443677771869</c:v>
                </c:pt>
                <c:pt idx="2">
                  <c:v>1.0446353345468811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'Normalised BACE1'!$C$4</c15:sqref>
                  <c15:spPr xmlns:c15="http://schemas.microsoft.com/office/drawing/2012/chart">
                    <a:solidFill>
                      <a:schemeClr val="bg1">
                        <a:lumMod val="50000"/>
                      </a:schemeClr>
                    </a:solidFill>
                    <a:ln>
                      <a:solidFill>
                        <a:schemeClr val="bg1">
                          <a:lumMod val="50000"/>
                        </a:schemeClr>
                      </a:solidFill>
                    </a:ln>
                  </c15:spPr>
                  <c15:invertIfNegative val="0"/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398520"/>
        <c:axId val="171398904"/>
      </c:barChart>
      <c:catAx>
        <c:axId val="171398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1398904"/>
        <c:crosses val="autoZero"/>
        <c:auto val="1"/>
        <c:lblAlgn val="ctr"/>
        <c:lblOffset val="100"/>
        <c:noMultiLvlLbl val="0"/>
      </c:catAx>
      <c:valAx>
        <c:axId val="171398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BACE1 OD/ Tubulin OD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3108449737837607E-2"/>
              <c:y val="0.32948674239375841"/>
            </c:manualLayout>
          </c:layout>
          <c:overlay val="0"/>
        </c:title>
        <c:numFmt formatCode="#,##0.0" sourceLinked="0"/>
        <c:majorTickMark val="out"/>
        <c:minorTickMark val="out"/>
        <c:tickLblPos val="nextTo"/>
        <c:spPr>
          <a:ln/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1398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u="none" strike="noStrike" baseline="0">
                <a:effectLst/>
              </a:rPr>
              <a:t>BACE1 total protein </a:t>
            </a:r>
          </a:p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in </a:t>
            </a:r>
            <a:r>
              <a:rPr lang="el-GR" sz="1400" b="1" i="0" u="none" strike="noStrike" baseline="0">
                <a:effectLst/>
              </a:rPr>
              <a:t>α</a:t>
            </a:r>
            <a:r>
              <a:rPr lang="en-GB" sz="1400" b="1" i="0" u="none" strike="noStrike" baseline="0">
                <a:effectLst/>
              </a:rPr>
              <a:t>-syn </a:t>
            </a:r>
            <a:r>
              <a:rPr lang="en-GB" sz="1400" b="1" i="0" baseline="0">
                <a:effectLst/>
              </a:rPr>
              <a:t>SH-SY5Ys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744309467429041"/>
          <c:y val="0.11401495944308317"/>
          <c:w val="0.81638359997176391"/>
          <c:h val="0.81037512008413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'Normalised BACE1'!$E$4:$E$10</c15:sqref>
                    </c15:fullRef>
                  </c:ext>
                </c:extLst>
                <c:f>'Normalised BACE1'!$E$4:$E$5</c:f>
                <c:numCache>
                  <c:formatCode>General</c:formatCode>
                  <c:ptCount val="2"/>
                  <c:pt idx="0">
                    <c:v>3.3299660750346377E-2</c:v>
                  </c:pt>
                  <c:pt idx="1">
                    <c:v>4.4132293669531787E-2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'Normalised BACE1'!$E$4:$E$10</c15:sqref>
                    </c15:fullRef>
                  </c:ext>
                </c:extLst>
                <c:f>'Normalised BACE1'!$E$4:$E$5</c:f>
                <c:numCache>
                  <c:formatCode>General</c:formatCode>
                  <c:ptCount val="2"/>
                  <c:pt idx="0">
                    <c:v>3.3299660750346377E-2</c:v>
                  </c:pt>
                  <c:pt idx="1">
                    <c:v>4.4132293669531787E-2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'Normalised BACE1'!$A$4:$A$10</c15:sqref>
                  </c15:fullRef>
                </c:ext>
              </c:extLst>
              <c:f>'Normalised BACE1'!$A$4:$A$5</c:f>
              <c:strCache>
                <c:ptCount val="2"/>
                <c:pt idx="0">
                  <c:v>Empty vector</c:v>
                </c:pt>
                <c:pt idx="1">
                  <c:v>WT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'Normalised BACE1'!$C$4:$C$10</c15:sqref>
                  </c15:fullRef>
                </c:ext>
              </c:extLst>
              <c:f>'Normalised BACE1'!$C$4:$C$5</c:f>
              <c:numCache>
                <c:formatCode>0.00</c:formatCode>
                <c:ptCount val="2"/>
                <c:pt idx="0">
                  <c:v>0.73085597297875249</c:v>
                </c:pt>
                <c:pt idx="1">
                  <c:v>0.90814244412163658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'Normalised BACE1'!$C$7</c15:sqref>
                  <c15:invertIfNegative val="0"/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789224"/>
        <c:axId val="171789608"/>
      </c:barChart>
      <c:catAx>
        <c:axId val="171789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1789608"/>
        <c:crosses val="autoZero"/>
        <c:auto val="1"/>
        <c:lblAlgn val="ctr"/>
        <c:lblOffset val="100"/>
        <c:noMultiLvlLbl val="0"/>
      </c:catAx>
      <c:valAx>
        <c:axId val="1717896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BACE1 OD/ Tubulin OD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453602178232392E-2"/>
              <c:y val="0.3257169710919167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1789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u="none" strike="noStrike" baseline="0">
                <a:effectLst/>
              </a:rPr>
              <a:t>BACE1 total protein </a:t>
            </a:r>
            <a:r>
              <a:rPr lang="en-GB" sz="1400" b="1" i="0" baseline="0">
                <a:effectLst/>
              </a:rPr>
              <a:t>in SH-SY5Ys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5064645831259652"/>
          <c:y val="4.04341001492460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76382248722014"/>
          <c:y val="0.13362281920642272"/>
          <c:w val="0.82406262267491581"/>
          <c:h val="0.794035304410478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'Normalised BACE1'!$E$4:$E$10</c15:sqref>
                    </c15:fullRef>
                  </c:ext>
                </c:extLst>
                <c:f>('Normalised BACE1'!$E$4:$E$5,'Normalised BACE1'!$E$9)</c:f>
                <c:numCache>
                  <c:formatCode>General</c:formatCode>
                  <c:ptCount val="3"/>
                  <c:pt idx="0">
                    <c:v>3.3299660750346377E-2</c:v>
                  </c:pt>
                  <c:pt idx="1">
                    <c:v>4.4132293669531787E-2</c:v>
                  </c:pt>
                  <c:pt idx="2">
                    <c:v>7.4188767784639703E-2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'Normalised BACE1'!$E$4:$E$10</c15:sqref>
                    </c15:fullRef>
                  </c:ext>
                </c:extLst>
                <c:f>('Normalised BACE1'!$E$4:$E$5,'Normalised BACE1'!$E$9)</c:f>
                <c:numCache>
                  <c:formatCode>General</c:formatCode>
                  <c:ptCount val="3"/>
                  <c:pt idx="0">
                    <c:v>3.3299660750346377E-2</c:v>
                  </c:pt>
                  <c:pt idx="1">
                    <c:v>4.4132293669531787E-2</c:v>
                  </c:pt>
                  <c:pt idx="2">
                    <c:v>7.4188767784639703E-2</c:v>
                  </c:pt>
                </c:numCache>
              </c:numRef>
            </c:minus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'Normalised BACE1'!$A$4:$A$10</c15:sqref>
                  </c15:fullRef>
                </c:ext>
              </c:extLst>
              <c:f>('Normalised BACE1'!$A$4:$A$5,'Normalised BACE1'!$A$9)</c:f>
              <c:strCache>
                <c:ptCount val="3"/>
                <c:pt idx="0">
                  <c:v>Empty vector</c:v>
                </c:pt>
                <c:pt idx="1">
                  <c:v>WT</c:v>
                </c:pt>
                <c:pt idx="2">
                  <c:v>E46K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'Normalised BACE1'!$C$4:$C$10</c15:sqref>
                  </c15:fullRef>
                </c:ext>
              </c:extLst>
              <c:f>('Normalised BACE1'!$C$4:$C$5,'Normalised BACE1'!$C$9)</c:f>
              <c:numCache>
                <c:formatCode>0.00</c:formatCode>
                <c:ptCount val="3"/>
                <c:pt idx="0">
                  <c:v>0.73085597297875249</c:v>
                </c:pt>
                <c:pt idx="1">
                  <c:v>0.90814244412163658</c:v>
                </c:pt>
                <c:pt idx="2">
                  <c:v>1.1797473825284353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'Normalised BACE1'!$C$7</c15:sqref>
                  <c15:invertIfNegative val="0"/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95048"/>
        <c:axId val="171895432"/>
      </c:barChart>
      <c:catAx>
        <c:axId val="171895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1895432"/>
        <c:crosses val="autoZero"/>
        <c:auto val="1"/>
        <c:lblAlgn val="ctr"/>
        <c:lblOffset val="100"/>
        <c:noMultiLvlLbl val="0"/>
      </c:catAx>
      <c:valAx>
        <c:axId val="1718954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BACE1 OD/ Tubulin OD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453602178232392E-2"/>
              <c:y val="0.32571697109191677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1895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u="none" strike="noStrike" baseline="0">
                <a:effectLst/>
              </a:rPr>
              <a:t>BACE1 protein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35725431027708365"/>
          <c:y val="3.7166045033844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53874927310732"/>
          <c:y val="0.10085716259151817"/>
          <c:w val="0.79028771085143024"/>
          <c:h val="0.81037512008413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58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</c:dPt>
          <c:errBars>
            <c:errBarType val="plus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'Normalised BACE1'!$E$4:$E$12</c15:sqref>
                    </c15:fullRef>
                  </c:ext>
                </c:extLst>
                <c:f>('Normalised BACE1'!$E$5:$E$7,'Normalised BACE1'!$E$9:$E$10)</c:f>
                <c:numCache>
                  <c:formatCode>General</c:formatCode>
                  <c:ptCount val="5"/>
                  <c:pt idx="0">
                    <c:v>4.4132293669531787E-2</c:v>
                  </c:pt>
                  <c:pt idx="1">
                    <c:v>0.13381328358437808</c:v>
                  </c:pt>
                  <c:pt idx="2">
                    <c:v>7.547347394096636E-2</c:v>
                  </c:pt>
                  <c:pt idx="3">
                    <c:v>7.4188767784639703E-2</c:v>
                  </c:pt>
                  <c:pt idx="4">
                    <c:v>6.2194136925586833E-2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'Normalised BACE1'!$E$4:$E$12</c15:sqref>
                    </c15:fullRef>
                  </c:ext>
                </c:extLst>
                <c:f>('Normalised BACE1'!$E$5:$E$7,'Normalised BACE1'!$E$9:$E$10)</c:f>
                <c:numCache>
                  <c:formatCode>General</c:formatCode>
                  <c:ptCount val="5"/>
                  <c:pt idx="0">
                    <c:v>4.4132293669531787E-2</c:v>
                  </c:pt>
                  <c:pt idx="1">
                    <c:v>0.13381328358437808</c:v>
                  </c:pt>
                  <c:pt idx="2">
                    <c:v>7.547347394096636E-2</c:v>
                  </c:pt>
                  <c:pt idx="3">
                    <c:v>7.4188767784639703E-2</c:v>
                  </c:pt>
                  <c:pt idx="4">
                    <c:v>6.2194136925586833E-2</c:v>
                  </c:pt>
                </c:numCache>
              </c:numRef>
            </c:minus>
            <c:spPr>
              <a:ln w="15875"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'Normalised BACE1'!$L$47:$L$55</c15:sqref>
                  </c15:fullRef>
                </c:ext>
              </c:extLst>
              <c:f>('Normalised BACE1'!$L$48:$L$50,'Normalised BACE1'!$L$52:$L$53)</c:f>
              <c:strCache>
                <c:ptCount val="5"/>
                <c:pt idx="0">
                  <c:v>WT</c:v>
                </c:pt>
                <c:pt idx="1">
                  <c:v>Δ2-9</c:v>
                </c:pt>
                <c:pt idx="2">
                  <c:v>ΔNAC</c:v>
                </c:pt>
                <c:pt idx="3">
                  <c:v>E46K</c:v>
                </c:pt>
                <c:pt idx="4">
                  <c:v>A53T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'Normalised BACE1'!$C$4:$C$12</c15:sqref>
                  </c15:fullRef>
                </c:ext>
              </c:extLst>
              <c:f>('Normalised BACE1'!$C$5:$C$7,'Normalised BACE1'!$C$9:$C$10)</c:f>
              <c:numCache>
                <c:formatCode>0.00</c:formatCode>
                <c:ptCount val="5"/>
                <c:pt idx="0">
                  <c:v>0.90814244412163658</c:v>
                </c:pt>
                <c:pt idx="1">
                  <c:v>1.4694227959190791</c:v>
                </c:pt>
                <c:pt idx="2">
                  <c:v>1.0941516340371047</c:v>
                </c:pt>
                <c:pt idx="3">
                  <c:v>1.1797473825284353</c:v>
                </c:pt>
                <c:pt idx="4">
                  <c:v>1.0644023025292226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'Normalised BACE1'!$C$4</c15:sqref>
                  <c15:spPr xmlns:c15="http://schemas.microsoft.com/office/drawing/2012/chart">
                    <a:solidFill>
                      <a:schemeClr val="bg1"/>
                    </a:solidFill>
                    <a:ln w="15875">
                      <a:solidFill>
                        <a:schemeClr val="tx1"/>
                      </a:solidFill>
                    </a:ln>
                  </c15:spPr>
                  <c15:invertIfNegative val="0"/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64040"/>
        <c:axId val="171559600"/>
      </c:barChart>
      <c:catAx>
        <c:axId val="171564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1559600"/>
        <c:crosses val="autoZero"/>
        <c:auto val="1"/>
        <c:lblAlgn val="ctr"/>
        <c:lblOffset val="100"/>
        <c:noMultiLvlLbl val="0"/>
      </c:catAx>
      <c:valAx>
        <c:axId val="171559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BACE1 OD/ Tubulin OD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6.4695805239913884E-3"/>
              <c:y val="0.28185730073214527"/>
            </c:manualLayout>
          </c:layout>
          <c:overlay val="0"/>
        </c:title>
        <c:numFmt formatCode="#,##0.0" sourceLinked="0"/>
        <c:majorTickMark val="out"/>
        <c:minorTickMark val="out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71564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ADAM10 total protein in </a:t>
            </a:r>
          </a:p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l-GR" sz="1400" b="1" i="0" baseline="0">
                <a:effectLst/>
              </a:rPr>
              <a:t>α</a:t>
            </a:r>
            <a:r>
              <a:rPr lang="en-GB" sz="1400" b="1" i="0" baseline="0">
                <a:effectLst/>
              </a:rPr>
              <a:t>-syn SH-SY5Ys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3"/>
            <c:invertIfNegative val="0"/>
            <c:bubble3D val="0"/>
          </c:dPt>
          <c:errBars>
            <c:errBarType val="both"/>
            <c:errValType val="cust"/>
            <c:noEndCap val="0"/>
            <c:plus>
              <c:numRef>
                <c:f>'Normalised ADAM10'!$E$4:$E$5</c:f>
                <c:numCache>
                  <c:formatCode>General</c:formatCode>
                  <c:ptCount val="2"/>
                  <c:pt idx="0">
                    <c:v>4.6590145100289158E-2</c:v>
                  </c:pt>
                  <c:pt idx="1">
                    <c:v>3.6692923819573266E-2</c:v>
                  </c:pt>
                </c:numCache>
              </c:numRef>
            </c:plus>
            <c:minus>
              <c:numRef>
                <c:f>'Normalised ADAM10'!$E$4:$E$5</c:f>
                <c:numCache>
                  <c:formatCode>General</c:formatCode>
                  <c:ptCount val="2"/>
                  <c:pt idx="0">
                    <c:v>4.6590145100289158E-2</c:v>
                  </c:pt>
                  <c:pt idx="1">
                    <c:v>3.6692923819573266E-2</c:v>
                  </c:pt>
                </c:numCache>
              </c:numRef>
            </c:minus>
          </c:errBars>
          <c:cat>
            <c:strRef>
              <c:f>'Normalised ADAM10'!$A$4:$A$5</c:f>
              <c:strCache>
                <c:ptCount val="2"/>
                <c:pt idx="0">
                  <c:v>Empty vector</c:v>
                </c:pt>
                <c:pt idx="1">
                  <c:v>WT</c:v>
                </c:pt>
              </c:strCache>
            </c:strRef>
          </c:cat>
          <c:val>
            <c:numRef>
              <c:f>'Normalised ADAM10'!$C$4:$C$5</c:f>
              <c:numCache>
                <c:formatCode>0.0000</c:formatCode>
                <c:ptCount val="2"/>
                <c:pt idx="0">
                  <c:v>1.1212798091443812</c:v>
                </c:pt>
                <c:pt idx="1">
                  <c:v>0.89566944600462606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41480"/>
        <c:axId val="100841872"/>
      </c:barChart>
      <c:catAx>
        <c:axId val="100841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00841872"/>
        <c:crosses val="autoZero"/>
        <c:auto val="1"/>
        <c:lblAlgn val="ctr"/>
        <c:lblOffset val="100"/>
        <c:noMultiLvlLbl val="0"/>
      </c:catAx>
      <c:valAx>
        <c:axId val="10084187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ADAM10 OD/ Tubulin OD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3452437421661927E-2"/>
              <c:y val="0.30452040678968695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00841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u="none" strike="noStrike" baseline="0">
                <a:effectLst/>
              </a:rPr>
              <a:t>ADAM10 total protein 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f>'Normalised ADAM10'!$E$4:$E$11</c:f>
                <c:numCache>
                  <c:formatCode>General</c:formatCode>
                  <c:ptCount val="8"/>
                  <c:pt idx="0">
                    <c:v>4.6590145100289158E-2</c:v>
                  </c:pt>
                  <c:pt idx="1">
                    <c:v>3.6692923819573266E-2</c:v>
                  </c:pt>
                  <c:pt idx="2">
                    <c:v>7.9457108770224008E-2</c:v>
                  </c:pt>
                  <c:pt idx="3">
                    <c:v>8.1474372847976553E-2</c:v>
                  </c:pt>
                  <c:pt idx="4">
                    <c:v>0.11758397491695337</c:v>
                  </c:pt>
                  <c:pt idx="5">
                    <c:v>0.23875908305294774</c:v>
                  </c:pt>
                  <c:pt idx="6">
                    <c:v>5.8286375699063031E-2</c:v>
                  </c:pt>
                  <c:pt idx="7">
                    <c:v>8.4785505717168544E-2</c:v>
                  </c:pt>
                </c:numCache>
              </c:numRef>
            </c:plus>
            <c:minus>
              <c:numRef>
                <c:f>'Normalised ADAM10'!$E$4:$E$11</c:f>
                <c:numCache>
                  <c:formatCode>General</c:formatCode>
                  <c:ptCount val="8"/>
                  <c:pt idx="0">
                    <c:v>4.6590145100289158E-2</c:v>
                  </c:pt>
                  <c:pt idx="1">
                    <c:v>3.6692923819573266E-2</c:v>
                  </c:pt>
                  <c:pt idx="2">
                    <c:v>7.9457108770224008E-2</c:v>
                  </c:pt>
                  <c:pt idx="3">
                    <c:v>8.1474372847976553E-2</c:v>
                  </c:pt>
                  <c:pt idx="4">
                    <c:v>0.11758397491695337</c:v>
                  </c:pt>
                  <c:pt idx="5">
                    <c:v>0.23875908305294774</c:v>
                  </c:pt>
                  <c:pt idx="6">
                    <c:v>5.8286375699063031E-2</c:v>
                  </c:pt>
                  <c:pt idx="7">
                    <c:v>8.4785505717168544E-2</c:v>
                  </c:pt>
                </c:numCache>
              </c:numRef>
            </c:minus>
          </c:errBars>
          <c:cat>
            <c:strRef>
              <c:f>'Normalised ADAM10'!$A$4:$A$11</c:f>
              <c:strCache>
                <c:ptCount val="8"/>
                <c:pt idx="0">
                  <c:v>Empty vector</c:v>
                </c:pt>
                <c:pt idx="1">
                  <c:v>WT</c:v>
                </c:pt>
                <c:pt idx="2">
                  <c:v>Δ2-9</c:v>
                </c:pt>
                <c:pt idx="3">
                  <c:v>ΔNAC</c:v>
                </c:pt>
                <c:pt idx="4">
                  <c:v>E46K</c:v>
                </c:pt>
                <c:pt idx="5">
                  <c:v>A53T</c:v>
                </c:pt>
                <c:pt idx="6">
                  <c:v>S129A</c:v>
                </c:pt>
                <c:pt idx="7">
                  <c:v>S129D</c:v>
                </c:pt>
              </c:strCache>
            </c:strRef>
          </c:cat>
          <c:val>
            <c:numRef>
              <c:f>'Normalised ADAM10'!$C$4:$C$11</c:f>
              <c:numCache>
                <c:formatCode>0.0000</c:formatCode>
                <c:ptCount val="8"/>
                <c:pt idx="0">
                  <c:v>1.1212798091443812</c:v>
                </c:pt>
                <c:pt idx="1">
                  <c:v>0.89566944600462606</c:v>
                </c:pt>
                <c:pt idx="2">
                  <c:v>0.94058549156944904</c:v>
                </c:pt>
                <c:pt idx="3">
                  <c:v>0.93211850307879196</c:v>
                </c:pt>
                <c:pt idx="4">
                  <c:v>0.99705582815925342</c:v>
                </c:pt>
                <c:pt idx="5">
                  <c:v>1.3305658606863651</c:v>
                </c:pt>
                <c:pt idx="6">
                  <c:v>0.83169413179510365</c:v>
                </c:pt>
                <c:pt idx="7">
                  <c:v>0.75434379127374518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42656"/>
        <c:axId val="100843048"/>
      </c:barChart>
      <c:catAx>
        <c:axId val="10084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00843048"/>
        <c:crosses val="autoZero"/>
        <c:auto val="1"/>
        <c:lblAlgn val="ctr"/>
        <c:lblOffset val="100"/>
        <c:noMultiLvlLbl val="0"/>
      </c:catAx>
      <c:valAx>
        <c:axId val="100843048"/>
        <c:scaling>
          <c:orientation val="minMax"/>
          <c:max val="1.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ADAM10 OD/ Tubulin OD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453538068720897E-2"/>
              <c:y val="0.33762799864251763"/>
            </c:manualLayout>
          </c:layout>
          <c:overlay val="0"/>
        </c:title>
        <c:numFmt formatCode="#,##0.0" sourceLinked="0"/>
        <c:majorTickMark val="out"/>
        <c:minorTickMark val="out"/>
        <c:tickLblPos val="nextTo"/>
        <c:spPr>
          <a:ln/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0084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u="none" strike="noStrike" baseline="0">
                <a:effectLst/>
              </a:rPr>
              <a:t>ADAM10 total protein </a:t>
            </a:r>
            <a:r>
              <a:rPr lang="en-GB" sz="1400" b="1" i="0" baseline="0">
                <a:effectLst/>
              </a:rPr>
              <a:t>in </a:t>
            </a:r>
          </a:p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GB" sz="1400" b="1" i="0" baseline="0">
                <a:effectLst/>
              </a:rPr>
              <a:t>mutant </a:t>
            </a:r>
            <a:r>
              <a:rPr lang="el-GR" sz="1400" b="1" i="0" u="none" strike="noStrike" baseline="0">
                <a:effectLst/>
              </a:rPr>
              <a:t>α</a:t>
            </a:r>
            <a:r>
              <a:rPr lang="en-GB" sz="1400" b="1" i="0" u="none" strike="noStrike" baseline="0">
                <a:effectLst/>
              </a:rPr>
              <a:t>-syn </a:t>
            </a:r>
            <a:r>
              <a:rPr lang="en-GB" sz="1400" b="1" i="0" baseline="0">
                <a:effectLst/>
              </a:rPr>
              <a:t>SH-SY5Ys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65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f>('Normalised ADAM10'!$V$4:$V$5,'Normalised ADAM10'!$V$10:$V$11)</c:f>
                <c:numCache>
                  <c:formatCode>General</c:formatCode>
                  <c:ptCount val="4"/>
                  <c:pt idx="0">
                    <c:v>3.6269153308464745E-2</c:v>
                  </c:pt>
                  <c:pt idx="1">
                    <c:v>3.381187523534377E-2</c:v>
                  </c:pt>
                  <c:pt idx="2">
                    <c:v>5.8286375699063031E-2</c:v>
                  </c:pt>
                  <c:pt idx="3">
                    <c:v>8.4785505717168544E-2</c:v>
                  </c:pt>
                </c:numCache>
              </c:numRef>
            </c:plus>
            <c:minus>
              <c:numRef>
                <c:f>('Normalised ADAM10'!$E$4:$E$11,'Normalised ADAM10'!$V$4:$V$5,'Normalised ADAM10'!$V$10:$V$11)</c:f>
                <c:numCache>
                  <c:formatCode>General</c:formatCode>
                  <c:ptCount val="12"/>
                  <c:pt idx="0">
                    <c:v>4.6590145100289158E-2</c:v>
                  </c:pt>
                  <c:pt idx="1">
                    <c:v>3.6692923819573266E-2</c:v>
                  </c:pt>
                  <c:pt idx="2">
                    <c:v>7.9457108770224008E-2</c:v>
                  </c:pt>
                  <c:pt idx="3">
                    <c:v>8.1474372847976553E-2</c:v>
                  </c:pt>
                  <c:pt idx="4">
                    <c:v>0.11758397491695337</c:v>
                  </c:pt>
                  <c:pt idx="5">
                    <c:v>0.23875908305294774</c:v>
                  </c:pt>
                  <c:pt idx="6">
                    <c:v>5.8286375699063031E-2</c:v>
                  </c:pt>
                  <c:pt idx="7">
                    <c:v>8.4785505717168544E-2</c:v>
                  </c:pt>
                  <c:pt idx="8">
                    <c:v>3.6269153308464745E-2</c:v>
                  </c:pt>
                  <c:pt idx="9">
                    <c:v>3.381187523534377E-2</c:v>
                  </c:pt>
                  <c:pt idx="10">
                    <c:v>5.8286375699063031E-2</c:v>
                  </c:pt>
                  <c:pt idx="11">
                    <c:v>8.4785505717168544E-2</c:v>
                  </c:pt>
                </c:numCache>
              </c:numRef>
            </c:minus>
          </c:errBars>
          <c:cat>
            <c:strRef>
              <c:f>('Normalised ADAM10'!$A$4:$A$5,'Normalised ADAM10'!$A$10:$A$11)</c:f>
              <c:strCache>
                <c:ptCount val="4"/>
                <c:pt idx="0">
                  <c:v>Empty vector</c:v>
                </c:pt>
                <c:pt idx="1">
                  <c:v>WT</c:v>
                </c:pt>
                <c:pt idx="2">
                  <c:v>S129A</c:v>
                </c:pt>
                <c:pt idx="3">
                  <c:v>S129D</c:v>
                </c:pt>
              </c:strCache>
            </c:strRef>
          </c:cat>
          <c:val>
            <c:numRef>
              <c:f>('Normalised ADAM10'!$U$4:$U$5,'Normalised ADAM10'!$U$10:$U$11)</c:f>
              <c:numCache>
                <c:formatCode>0.00</c:formatCode>
                <c:ptCount val="4"/>
                <c:pt idx="0">
                  <c:v>1.0723017202857519</c:v>
                </c:pt>
                <c:pt idx="1">
                  <c:v>0.92931111128443666</c:v>
                </c:pt>
                <c:pt idx="2">
                  <c:v>0.83169413179510365</c:v>
                </c:pt>
                <c:pt idx="3">
                  <c:v>0.75434379127374518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43832"/>
        <c:axId val="169570192"/>
      </c:barChart>
      <c:catAx>
        <c:axId val="100843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9570192"/>
        <c:crosses val="autoZero"/>
        <c:auto val="1"/>
        <c:lblAlgn val="ctr"/>
        <c:lblOffset val="100"/>
        <c:noMultiLvlLbl val="0"/>
      </c:catAx>
      <c:valAx>
        <c:axId val="1695701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000" b="1" i="0" baseline="0">
                    <a:effectLst/>
                  </a:rPr>
                  <a:t>ADAM10 OD/ Tubulin OD</a:t>
                </a:r>
                <a:endParaRPr lang="en-GB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453538068720897E-2"/>
              <c:y val="0.3376279986425176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00843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251883</xdr:colOff>
      <xdr:row>14</xdr:row>
      <xdr:rowOff>101600</xdr:rowOff>
    </xdr:from>
    <xdr:to>
      <xdr:col>15</xdr:col>
      <xdr:colOff>295275</xdr:colOff>
      <xdr:row>39</xdr:row>
      <xdr:rowOff>153989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247649</xdr:colOff>
      <xdr:row>14</xdr:row>
      <xdr:rowOff>9525</xdr:rowOff>
    </xdr:from>
    <xdr:to>
      <xdr:col>23</xdr:col>
      <xdr:colOff>438150</xdr:colOff>
      <xdr:row>39</xdr:row>
      <xdr:rowOff>57150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16</xdr:row>
      <xdr:rowOff>38100</xdr:rowOff>
    </xdr:from>
    <xdr:to>
      <xdr:col>5</xdr:col>
      <xdr:colOff>161925</xdr:colOff>
      <xdr:row>41</xdr:row>
      <xdr:rowOff>90489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419101</xdr:colOff>
      <xdr:row>41</xdr:row>
      <xdr:rowOff>152400</xdr:rowOff>
    </xdr:from>
    <xdr:to>
      <xdr:col>5</xdr:col>
      <xdr:colOff>0</xdr:colOff>
      <xdr:row>65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342900</xdr:colOff>
      <xdr:row>41</xdr:row>
      <xdr:rowOff>66675</xdr:rowOff>
    </xdr:from>
    <xdr:to>
      <xdr:col>10</xdr:col>
      <xdr:colOff>190500</xdr:colOff>
      <xdr:row>59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219077</xdr:colOff>
      <xdr:row>16</xdr:row>
      <xdr:rowOff>59531</xdr:rowOff>
    </xdr:from>
    <xdr:to>
      <xdr:col>5</xdr:col>
      <xdr:colOff>133351</xdr:colOff>
      <xdr:row>42</xdr:row>
      <xdr:rowOff>69057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400051</xdr:colOff>
      <xdr:row>16</xdr:row>
      <xdr:rowOff>66675</xdr:rowOff>
    </xdr:from>
    <xdr:to>
      <xdr:col>12</xdr:col>
      <xdr:colOff>419100</xdr:colOff>
      <xdr:row>42</xdr:row>
      <xdr:rowOff>76201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104775</xdr:colOff>
      <xdr:row>16</xdr:row>
      <xdr:rowOff>47625</xdr:rowOff>
    </xdr:from>
    <xdr:to>
      <xdr:col>24</xdr:col>
      <xdr:colOff>47625</xdr:colOff>
      <xdr:row>42</xdr:row>
      <xdr:rowOff>57151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D29"/>
  <sheetViews>
    <sheetView showGridLines="0" zoomScaleNormal="100" workbookViewId="0">
      <selection activeCell="A4" sqref="A4:A6"/>
    </sheetView>
  </sheetViews>
  <sheetFormatPr defaultRowHeight="12.75" x14ac:dyDescent="0.2"/>
  <cols>
    <col min="1" max="1" width="11" style="1" customWidth="1"/>
    <col min="2" max="2" width="9.85546875" style="1" customWidth="1"/>
    <col min="3" max="6" width="11.28515625" style="1" customWidth="1"/>
    <col min="7" max="7" width="9" style="2" bestFit="1" customWidth="1"/>
    <col min="8" max="8" width="14.28515625" style="2" customWidth="1"/>
    <col min="9" max="9" width="9.140625" style="1" customWidth="1"/>
    <col min="10" max="16384" width="9.140625" style="1"/>
  </cols>
  <sheetData>
    <row r="1" spans="1:30" ht="18" x14ac:dyDescent="0.25">
      <c r="A1" s="14" t="s">
        <v>9</v>
      </c>
    </row>
    <row r="2" spans="1:30" x14ac:dyDescent="0.2">
      <c r="B2" s="3" t="s">
        <v>56</v>
      </c>
      <c r="C2" s="4"/>
      <c r="D2" s="5"/>
      <c r="E2" s="6"/>
      <c r="F2" s="21"/>
      <c r="G2" s="7"/>
      <c r="H2" s="7"/>
    </row>
    <row r="3" spans="1:30" x14ac:dyDescent="0.2">
      <c r="A3" s="8" t="s">
        <v>27</v>
      </c>
      <c r="B3" s="8" t="s">
        <v>7</v>
      </c>
      <c r="C3" s="8" t="s">
        <v>8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19</v>
      </c>
      <c r="I3" s="8" t="s">
        <v>20</v>
      </c>
      <c r="J3" s="8" t="s">
        <v>21</v>
      </c>
      <c r="K3" s="8" t="s">
        <v>23</v>
      </c>
      <c r="L3" s="8" t="s">
        <v>25</v>
      </c>
      <c r="M3" s="8" t="s">
        <v>28</v>
      </c>
      <c r="N3" s="8" t="s">
        <v>30</v>
      </c>
      <c r="O3" s="8" t="s">
        <v>31</v>
      </c>
      <c r="P3" s="8" t="s">
        <v>35</v>
      </c>
      <c r="Q3" s="8" t="s">
        <v>36</v>
      </c>
      <c r="R3" s="8" t="s">
        <v>39</v>
      </c>
      <c r="S3" s="8" t="s">
        <v>40</v>
      </c>
      <c r="T3" s="8" t="s">
        <v>41</v>
      </c>
      <c r="U3" s="8" t="s">
        <v>42</v>
      </c>
      <c r="V3" s="8" t="s">
        <v>47</v>
      </c>
      <c r="W3" s="8" t="s">
        <v>48</v>
      </c>
    </row>
    <row r="4" spans="1:30" ht="12.75" customHeight="1" x14ac:dyDescent="0.25">
      <c r="A4" s="9" t="s">
        <v>3</v>
      </c>
      <c r="B4" s="28">
        <v>70854300</v>
      </c>
      <c r="C4" s="28">
        <v>235201</v>
      </c>
      <c r="D4" s="28">
        <v>40603512</v>
      </c>
      <c r="E4" s="28">
        <v>58430998</v>
      </c>
      <c r="F4" s="28">
        <v>11384579</v>
      </c>
      <c r="G4" s="28">
        <v>116708.5</v>
      </c>
      <c r="H4" s="28">
        <v>14999142.5</v>
      </c>
      <c r="I4" s="29">
        <v>437275</v>
      </c>
      <c r="J4" s="28">
        <v>598585.5</v>
      </c>
      <c r="K4" s="28">
        <v>48711980</v>
      </c>
      <c r="L4" s="30">
        <v>38065178</v>
      </c>
      <c r="M4" s="29">
        <v>280020</v>
      </c>
      <c r="N4" s="29">
        <v>577832</v>
      </c>
      <c r="O4" s="29">
        <v>52496600</v>
      </c>
      <c r="P4" s="29">
        <v>611071</v>
      </c>
      <c r="Q4" s="29">
        <v>349227</v>
      </c>
      <c r="R4" s="29">
        <v>511831</v>
      </c>
      <c r="S4" s="29">
        <v>592058</v>
      </c>
      <c r="T4" s="29">
        <v>539522</v>
      </c>
      <c r="U4" s="29">
        <v>747945.5</v>
      </c>
      <c r="V4" s="31">
        <v>67398420</v>
      </c>
      <c r="W4" s="31">
        <v>111541908</v>
      </c>
      <c r="X4" s="32"/>
    </row>
    <row r="5" spans="1:30" ht="12.75" customHeight="1" x14ac:dyDescent="0.25">
      <c r="A5" s="17" t="s">
        <v>32</v>
      </c>
      <c r="B5" s="28">
        <v>81804556</v>
      </c>
      <c r="C5" s="28">
        <v>423970.5</v>
      </c>
      <c r="D5" s="28">
        <v>67773084</v>
      </c>
      <c r="E5" s="28">
        <v>77451078</v>
      </c>
      <c r="F5" s="28">
        <v>28802874</v>
      </c>
      <c r="G5" s="28">
        <v>442788</v>
      </c>
      <c r="H5" s="28">
        <v>43960558</v>
      </c>
      <c r="I5" s="29">
        <v>513709.5</v>
      </c>
      <c r="J5" s="28">
        <v>656794</v>
      </c>
      <c r="K5" s="28">
        <v>60247206</v>
      </c>
      <c r="L5" s="30">
        <v>49007454</v>
      </c>
      <c r="M5" s="29">
        <v>753021</v>
      </c>
      <c r="N5" s="29">
        <v>584329</v>
      </c>
      <c r="O5" s="29">
        <v>53381388</v>
      </c>
      <c r="P5" s="33">
        <v>631261</v>
      </c>
      <c r="Q5" s="29">
        <v>488053</v>
      </c>
      <c r="R5" s="29">
        <v>277205</v>
      </c>
      <c r="S5" s="29">
        <v>591717</v>
      </c>
      <c r="T5" s="29">
        <v>599553</v>
      </c>
      <c r="U5" s="29">
        <v>748137.5</v>
      </c>
      <c r="V5" s="31">
        <v>85686676</v>
      </c>
      <c r="W5" s="31">
        <v>135368120</v>
      </c>
      <c r="X5" s="32"/>
    </row>
    <row r="6" spans="1:30" x14ac:dyDescent="0.2">
      <c r="A6" s="17" t="s">
        <v>49</v>
      </c>
      <c r="B6" s="34">
        <v>90258552</v>
      </c>
      <c r="C6" s="34">
        <v>1086428</v>
      </c>
      <c r="D6" s="28">
        <v>100577548</v>
      </c>
      <c r="E6" s="28"/>
      <c r="F6" s="34">
        <v>66773366</v>
      </c>
      <c r="G6" s="28"/>
      <c r="H6" s="28"/>
      <c r="I6" s="35"/>
      <c r="J6" s="28"/>
      <c r="K6" s="34">
        <v>86039820</v>
      </c>
      <c r="L6" s="28"/>
      <c r="M6" s="31">
        <v>855374</v>
      </c>
      <c r="N6" s="29"/>
      <c r="O6" s="29"/>
      <c r="P6" s="31"/>
      <c r="Q6" s="31">
        <v>1027187.5</v>
      </c>
      <c r="R6" s="31">
        <v>1009817.5</v>
      </c>
      <c r="S6" s="31"/>
      <c r="T6" s="31"/>
      <c r="U6" s="29"/>
      <c r="V6" s="31">
        <v>90927168</v>
      </c>
      <c r="W6" s="31">
        <v>197074096</v>
      </c>
      <c r="X6" s="32"/>
    </row>
    <row r="7" spans="1:30" x14ac:dyDescent="0.2">
      <c r="A7" s="17" t="s">
        <v>50</v>
      </c>
      <c r="B7" s="36"/>
      <c r="C7" s="36"/>
      <c r="D7" s="36"/>
      <c r="E7" s="36"/>
      <c r="F7" s="36"/>
      <c r="G7" s="28"/>
      <c r="H7" s="36"/>
      <c r="I7" s="36"/>
      <c r="J7" s="34">
        <v>870467</v>
      </c>
      <c r="K7" s="34">
        <v>62955722</v>
      </c>
      <c r="L7" s="34">
        <v>53880202</v>
      </c>
      <c r="M7" s="31">
        <v>950205</v>
      </c>
      <c r="N7" s="29">
        <v>659914</v>
      </c>
      <c r="O7" s="31"/>
      <c r="P7" s="31"/>
      <c r="Q7" s="31"/>
      <c r="R7" s="29">
        <v>565071</v>
      </c>
      <c r="S7" s="31"/>
      <c r="T7" s="31"/>
      <c r="U7" s="29">
        <v>929431</v>
      </c>
      <c r="V7" s="29">
        <v>69109368</v>
      </c>
      <c r="W7" s="29">
        <v>124857416</v>
      </c>
      <c r="X7" s="32"/>
    </row>
    <row r="8" spans="1:30" x14ac:dyDescent="0.2">
      <c r="A8" s="9" t="s">
        <v>12</v>
      </c>
      <c r="B8" s="28"/>
      <c r="C8" s="28"/>
      <c r="D8" s="28"/>
      <c r="E8" s="34">
        <v>94344804</v>
      </c>
      <c r="F8" s="34">
        <v>21237902</v>
      </c>
      <c r="G8" s="34">
        <v>231135.5</v>
      </c>
      <c r="H8" s="34">
        <v>27409867</v>
      </c>
      <c r="I8" s="31">
        <v>630791.5</v>
      </c>
      <c r="J8" s="28"/>
      <c r="K8" s="28"/>
      <c r="L8" s="28"/>
      <c r="M8" s="31"/>
      <c r="N8" s="29"/>
      <c r="O8" s="31"/>
      <c r="P8" s="31"/>
      <c r="Q8" s="31"/>
      <c r="R8" s="31"/>
      <c r="S8" s="31"/>
      <c r="T8" s="31"/>
      <c r="U8" s="29"/>
      <c r="V8" s="32"/>
      <c r="W8" s="32"/>
      <c r="X8" s="32"/>
    </row>
    <row r="9" spans="1:30" x14ac:dyDescent="0.2">
      <c r="A9" s="17" t="s">
        <v>13</v>
      </c>
      <c r="B9" s="36"/>
      <c r="C9" s="36"/>
      <c r="D9" s="36"/>
      <c r="E9" s="36"/>
      <c r="F9" s="36"/>
      <c r="G9" s="36"/>
      <c r="H9" s="36"/>
      <c r="I9" s="36"/>
      <c r="J9" s="36"/>
      <c r="K9" s="34">
        <v>85223652</v>
      </c>
      <c r="L9" s="34">
        <v>79406768</v>
      </c>
      <c r="M9" s="31"/>
      <c r="N9" s="29">
        <v>681599</v>
      </c>
      <c r="O9" s="31">
        <v>56900248</v>
      </c>
      <c r="P9" s="31"/>
      <c r="Q9" s="31"/>
      <c r="R9" s="31"/>
      <c r="S9" s="31">
        <v>976415.5</v>
      </c>
      <c r="T9" s="31">
        <v>901796</v>
      </c>
      <c r="U9" s="29"/>
      <c r="V9" s="31">
        <v>62577880</v>
      </c>
      <c r="W9" s="31">
        <v>134795392</v>
      </c>
      <c r="X9" s="32"/>
    </row>
    <row r="10" spans="1:30" x14ac:dyDescent="0.2">
      <c r="A10" s="9" t="s">
        <v>5</v>
      </c>
      <c r="B10" s="34">
        <v>86599856</v>
      </c>
      <c r="C10" s="34">
        <v>381292.5</v>
      </c>
      <c r="D10" s="36"/>
      <c r="E10" s="34">
        <v>65511504</v>
      </c>
      <c r="F10" s="34">
        <v>32876313</v>
      </c>
      <c r="G10" s="34">
        <v>486064</v>
      </c>
      <c r="H10" s="34">
        <v>24627070</v>
      </c>
      <c r="I10" s="31">
        <v>528736.5</v>
      </c>
      <c r="J10" s="28"/>
      <c r="K10" s="28"/>
      <c r="L10" s="34">
        <v>80654508</v>
      </c>
      <c r="M10" s="31"/>
      <c r="N10" s="31"/>
      <c r="O10" s="31">
        <v>60777156</v>
      </c>
      <c r="P10" s="31"/>
      <c r="Q10" s="31"/>
      <c r="R10" s="31"/>
      <c r="S10" s="31"/>
      <c r="T10" s="31">
        <v>857595</v>
      </c>
      <c r="U10" s="29"/>
      <c r="V10" s="31">
        <v>84719976</v>
      </c>
      <c r="W10" s="31">
        <v>160596256</v>
      </c>
      <c r="X10" s="32"/>
    </row>
    <row r="11" spans="1:30" x14ac:dyDescent="0.2">
      <c r="A11" s="15" t="s">
        <v>33</v>
      </c>
      <c r="B11" s="34"/>
      <c r="C11" s="34"/>
      <c r="D11" s="36"/>
      <c r="E11" s="34"/>
      <c r="F11" s="34"/>
      <c r="G11" s="34"/>
      <c r="H11" s="34"/>
      <c r="I11" s="31"/>
      <c r="J11" s="28"/>
      <c r="K11" s="28"/>
      <c r="L11" s="34"/>
      <c r="M11" s="31"/>
      <c r="N11" s="31"/>
      <c r="O11" s="31"/>
      <c r="P11" s="31">
        <v>852558.5</v>
      </c>
      <c r="Q11" s="31">
        <v>356269.5</v>
      </c>
      <c r="R11" s="31">
        <v>772335.5</v>
      </c>
      <c r="S11" s="31">
        <v>1031423</v>
      </c>
      <c r="T11" s="31">
        <v>919525.5</v>
      </c>
      <c r="U11" s="29">
        <v>887937.5</v>
      </c>
      <c r="V11" s="31"/>
      <c r="W11" s="31"/>
      <c r="X11" s="32"/>
    </row>
    <row r="12" spans="1:30" x14ac:dyDescent="0.2">
      <c r="A12" s="15" t="s">
        <v>34</v>
      </c>
      <c r="B12" s="34"/>
      <c r="C12" s="34"/>
      <c r="D12" s="36"/>
      <c r="E12" s="34"/>
      <c r="F12" s="34"/>
      <c r="G12" s="34"/>
      <c r="H12" s="34"/>
      <c r="I12" s="31"/>
      <c r="J12" s="28"/>
      <c r="K12" s="28"/>
      <c r="L12" s="34"/>
      <c r="M12" s="31"/>
      <c r="N12" s="31"/>
      <c r="O12" s="31"/>
      <c r="P12" s="31">
        <v>640868</v>
      </c>
      <c r="Q12" s="31">
        <v>738420</v>
      </c>
      <c r="R12" s="31">
        <v>954695</v>
      </c>
      <c r="S12" s="31">
        <v>1011839</v>
      </c>
      <c r="T12" s="31">
        <v>758249.5</v>
      </c>
      <c r="U12" s="29">
        <v>914286.5</v>
      </c>
      <c r="V12" s="31"/>
      <c r="W12" s="31"/>
      <c r="X12" s="32"/>
    </row>
    <row r="13" spans="1:30" x14ac:dyDescent="0.2">
      <c r="A13" s="9" t="s">
        <v>18</v>
      </c>
      <c r="B13" s="36"/>
      <c r="C13" s="36"/>
      <c r="D13" s="36"/>
      <c r="E13" s="36"/>
      <c r="F13" s="36"/>
      <c r="G13" s="34">
        <v>206944.5</v>
      </c>
      <c r="H13" s="34">
        <v>29231203</v>
      </c>
      <c r="I13" s="36"/>
      <c r="J13" s="28"/>
      <c r="K13" s="28"/>
      <c r="L13" s="34">
        <v>42812240</v>
      </c>
      <c r="M13" s="31"/>
      <c r="N13" s="31"/>
      <c r="O13" s="31"/>
      <c r="P13" s="31"/>
      <c r="Q13" s="31"/>
      <c r="R13" s="31"/>
      <c r="S13" s="31"/>
      <c r="T13" s="31"/>
      <c r="U13" s="29"/>
      <c r="V13" s="31"/>
      <c r="W13" s="31"/>
      <c r="X13" s="32"/>
    </row>
    <row r="14" spans="1:30" x14ac:dyDescent="0.2">
      <c r="A14" s="37" t="s">
        <v>0</v>
      </c>
      <c r="B14" s="32">
        <f>AVERAGE(B4:B13)</f>
        <v>82379316</v>
      </c>
      <c r="C14" s="32">
        <f t="shared" ref="C14:W14" si="0">AVERAGE(C4:C13)</f>
        <v>531723</v>
      </c>
      <c r="D14" s="32">
        <f t="shared" si="0"/>
        <v>69651381.333333328</v>
      </c>
      <c r="E14" s="32">
        <f t="shared" si="0"/>
        <v>73934596</v>
      </c>
      <c r="F14" s="32">
        <f t="shared" si="0"/>
        <v>32215006.800000001</v>
      </c>
      <c r="G14" s="32">
        <f t="shared" si="0"/>
        <v>296728.09999999998</v>
      </c>
      <c r="H14" s="32">
        <f t="shared" si="0"/>
        <v>28045568.100000001</v>
      </c>
      <c r="I14" s="32">
        <f t="shared" si="0"/>
        <v>527628.125</v>
      </c>
      <c r="J14" s="32">
        <f t="shared" si="0"/>
        <v>708615.5</v>
      </c>
      <c r="K14" s="32">
        <f t="shared" si="0"/>
        <v>68635676</v>
      </c>
      <c r="L14" s="32">
        <f t="shared" si="0"/>
        <v>57304391.666666664</v>
      </c>
      <c r="M14" s="32">
        <f t="shared" si="0"/>
        <v>709655</v>
      </c>
      <c r="N14" s="32">
        <f t="shared" si="0"/>
        <v>625918.5</v>
      </c>
      <c r="O14" s="32">
        <f t="shared" si="0"/>
        <v>55888848</v>
      </c>
      <c r="P14" s="32">
        <f t="shared" si="0"/>
        <v>683939.625</v>
      </c>
      <c r="Q14" s="32">
        <f t="shared" si="0"/>
        <v>591831.4</v>
      </c>
      <c r="R14" s="32">
        <f t="shared" si="0"/>
        <v>681825.83333333337</v>
      </c>
      <c r="S14" s="32">
        <f t="shared" si="0"/>
        <v>840690.5</v>
      </c>
      <c r="T14" s="32">
        <f t="shared" si="0"/>
        <v>762706.83333333337</v>
      </c>
      <c r="U14" s="32">
        <f t="shared" si="0"/>
        <v>845547.6</v>
      </c>
      <c r="V14" s="32">
        <f t="shared" si="0"/>
        <v>76736581.333333328</v>
      </c>
      <c r="W14" s="32">
        <f t="shared" si="0"/>
        <v>144038864.66666666</v>
      </c>
      <c r="AD14" s="16"/>
    </row>
    <row r="15" spans="1:30" x14ac:dyDescent="0.2">
      <c r="G15" s="1"/>
      <c r="H15" s="1"/>
    </row>
    <row r="16" spans="1:30" x14ac:dyDescent="0.2">
      <c r="G16" s="1"/>
      <c r="H16" s="1"/>
    </row>
    <row r="17" spans="1:23" x14ac:dyDescent="0.2">
      <c r="B17" s="3" t="s">
        <v>57</v>
      </c>
      <c r="C17" s="4"/>
      <c r="D17" s="5"/>
      <c r="E17" s="6"/>
      <c r="F17" s="21"/>
      <c r="G17" s="7"/>
      <c r="H17" s="7"/>
    </row>
    <row r="18" spans="1:23" x14ac:dyDescent="0.2">
      <c r="A18" s="8" t="s">
        <v>27</v>
      </c>
      <c r="B18" s="8" t="s">
        <v>7</v>
      </c>
      <c r="C18" s="8" t="s">
        <v>8</v>
      </c>
      <c r="D18" s="8" t="s">
        <v>14</v>
      </c>
      <c r="E18" s="8" t="s">
        <v>15</v>
      </c>
      <c r="F18" s="8" t="s">
        <v>16</v>
      </c>
      <c r="G18" s="8" t="s">
        <v>17</v>
      </c>
      <c r="H18" s="8" t="s">
        <v>19</v>
      </c>
      <c r="I18" s="8" t="s">
        <v>20</v>
      </c>
      <c r="J18" s="8" t="s">
        <v>21</v>
      </c>
      <c r="K18" s="8" t="s">
        <v>23</v>
      </c>
      <c r="L18" s="8" t="s">
        <v>25</v>
      </c>
      <c r="M18" s="8" t="s">
        <v>28</v>
      </c>
      <c r="N18" s="8" t="s">
        <v>30</v>
      </c>
      <c r="O18" s="8" t="s">
        <v>31</v>
      </c>
      <c r="P18" s="8" t="s">
        <v>35</v>
      </c>
      <c r="Q18" s="8" t="s">
        <v>36</v>
      </c>
      <c r="R18" s="8" t="s">
        <v>39</v>
      </c>
      <c r="S18" s="8" t="s">
        <v>40</v>
      </c>
      <c r="T18" s="8" t="s">
        <v>41</v>
      </c>
      <c r="U18" s="8" t="s">
        <v>42</v>
      </c>
      <c r="V18" s="8" t="s">
        <v>47</v>
      </c>
      <c r="W18" s="8" t="s">
        <v>48</v>
      </c>
    </row>
    <row r="19" spans="1:23" ht="15" x14ac:dyDescent="0.25">
      <c r="A19" s="9" t="s">
        <v>3</v>
      </c>
      <c r="B19" s="28">
        <v>71013900</v>
      </c>
      <c r="C19" s="28">
        <v>68261452</v>
      </c>
      <c r="D19" s="28">
        <v>59780616</v>
      </c>
      <c r="E19" s="28">
        <v>80304468</v>
      </c>
      <c r="F19" s="28">
        <v>36714947</v>
      </c>
      <c r="G19" s="28">
        <v>50216016</v>
      </c>
      <c r="H19" s="28">
        <v>70549688</v>
      </c>
      <c r="I19" s="29">
        <v>72039172</v>
      </c>
      <c r="J19" s="28">
        <v>56846984</v>
      </c>
      <c r="K19" s="28">
        <v>77857860</v>
      </c>
      <c r="L19" s="30">
        <v>62740516</v>
      </c>
      <c r="M19" s="29">
        <v>45430860</v>
      </c>
      <c r="N19" s="29">
        <v>54948144</v>
      </c>
      <c r="O19" s="29">
        <v>69918344</v>
      </c>
      <c r="P19" s="29">
        <v>49632408</v>
      </c>
      <c r="Q19" s="29">
        <v>37563592</v>
      </c>
      <c r="R19" s="29">
        <v>60893952</v>
      </c>
      <c r="S19" s="29">
        <v>57009364</v>
      </c>
      <c r="T19" s="29">
        <v>32619644</v>
      </c>
      <c r="U19" s="29">
        <v>60663406</v>
      </c>
      <c r="V19" s="31">
        <v>72820096</v>
      </c>
      <c r="W19" s="31">
        <v>85317456</v>
      </c>
    </row>
    <row r="20" spans="1:23" ht="15" x14ac:dyDescent="0.25">
      <c r="A20" s="17" t="s">
        <v>32</v>
      </c>
      <c r="B20" s="28">
        <v>60440844</v>
      </c>
      <c r="C20" s="28">
        <v>82180756</v>
      </c>
      <c r="D20" s="28">
        <v>54791530</v>
      </c>
      <c r="E20" s="28">
        <v>69303262</v>
      </c>
      <c r="F20" s="28">
        <v>59273346</v>
      </c>
      <c r="G20" s="28">
        <v>57509836</v>
      </c>
      <c r="H20" s="28">
        <v>109890256</v>
      </c>
      <c r="I20" s="29">
        <v>76940762</v>
      </c>
      <c r="J20" s="28">
        <v>56956062</v>
      </c>
      <c r="K20" s="28">
        <v>85216260</v>
      </c>
      <c r="L20" s="30">
        <v>97958764</v>
      </c>
      <c r="M20" s="29">
        <v>63194868</v>
      </c>
      <c r="N20" s="29">
        <v>54444392</v>
      </c>
      <c r="O20" s="29">
        <v>56958216</v>
      </c>
      <c r="P20" s="33">
        <v>52318748</v>
      </c>
      <c r="Q20" s="29">
        <v>50691696</v>
      </c>
      <c r="R20" s="29">
        <v>59834092</v>
      </c>
      <c r="S20" s="29">
        <v>62393768</v>
      </c>
      <c r="T20" s="29">
        <v>30562968</v>
      </c>
      <c r="U20" s="29">
        <v>67489024</v>
      </c>
      <c r="V20" s="31">
        <v>74701248</v>
      </c>
      <c r="W20" s="31">
        <v>93171924</v>
      </c>
    </row>
    <row r="21" spans="1:23" x14ac:dyDescent="0.2">
      <c r="A21" s="17" t="s">
        <v>49</v>
      </c>
      <c r="B21" s="34">
        <v>45943062</v>
      </c>
      <c r="C21" s="34">
        <v>59876510</v>
      </c>
      <c r="D21" s="28">
        <v>65182156</v>
      </c>
      <c r="E21" s="28"/>
      <c r="F21" s="34">
        <v>58968530</v>
      </c>
      <c r="G21" s="28"/>
      <c r="H21" s="28"/>
      <c r="I21" s="35"/>
      <c r="J21" s="28"/>
      <c r="K21" s="34">
        <v>92315708</v>
      </c>
      <c r="L21" s="28"/>
      <c r="M21" s="31">
        <v>64601044</v>
      </c>
      <c r="N21" s="29"/>
      <c r="O21" s="29"/>
      <c r="P21" s="31"/>
      <c r="Q21" s="31">
        <v>62294560</v>
      </c>
      <c r="R21" s="31">
        <v>72672872</v>
      </c>
      <c r="S21" s="31"/>
      <c r="T21" s="31"/>
      <c r="U21" s="29"/>
      <c r="V21" s="31">
        <v>69807528</v>
      </c>
      <c r="W21" s="31">
        <v>68395320</v>
      </c>
    </row>
    <row r="22" spans="1:23" x14ac:dyDescent="0.2">
      <c r="A22" s="17" t="s">
        <v>50</v>
      </c>
      <c r="B22" s="36"/>
      <c r="C22" s="36"/>
      <c r="D22" s="36"/>
      <c r="E22" s="36"/>
      <c r="F22" s="36"/>
      <c r="G22" s="28"/>
      <c r="H22" s="36"/>
      <c r="I22" s="36"/>
      <c r="J22" s="34">
        <v>59563640</v>
      </c>
      <c r="K22" s="34">
        <v>53893962</v>
      </c>
      <c r="L22" s="34">
        <v>59616182</v>
      </c>
      <c r="M22" s="31">
        <v>51219708</v>
      </c>
      <c r="N22" s="29">
        <v>63951720</v>
      </c>
      <c r="O22" s="31"/>
      <c r="P22" s="31"/>
      <c r="Q22" s="31"/>
      <c r="R22" s="29">
        <v>62848918</v>
      </c>
      <c r="S22" s="31"/>
      <c r="T22" s="31"/>
      <c r="U22" s="29">
        <v>62472362</v>
      </c>
      <c r="V22" s="29">
        <v>83667240</v>
      </c>
      <c r="W22" s="29">
        <v>66543916</v>
      </c>
    </row>
    <row r="23" spans="1:23" x14ac:dyDescent="0.2">
      <c r="A23" s="9" t="s">
        <v>12</v>
      </c>
      <c r="B23" s="28"/>
      <c r="C23" s="28"/>
      <c r="D23" s="28"/>
      <c r="E23" s="34">
        <v>80418416</v>
      </c>
      <c r="F23" s="34">
        <v>58736592</v>
      </c>
      <c r="G23" s="34">
        <v>54400000</v>
      </c>
      <c r="H23" s="34">
        <v>82406508</v>
      </c>
      <c r="I23" s="31">
        <v>73977150</v>
      </c>
      <c r="J23" s="28"/>
      <c r="K23" s="28"/>
      <c r="L23" s="28"/>
      <c r="M23" s="31"/>
      <c r="N23" s="29"/>
      <c r="O23" s="31"/>
      <c r="P23" s="31"/>
      <c r="Q23" s="31"/>
      <c r="R23" s="31"/>
      <c r="S23" s="31"/>
      <c r="T23" s="31"/>
      <c r="U23" s="29"/>
      <c r="V23" s="32"/>
      <c r="W23" s="32"/>
    </row>
    <row r="24" spans="1:23" x14ac:dyDescent="0.2">
      <c r="A24" s="17" t="s">
        <v>13</v>
      </c>
      <c r="B24" s="36"/>
      <c r="C24" s="36"/>
      <c r="D24" s="36"/>
      <c r="E24" s="36"/>
      <c r="F24" s="36"/>
      <c r="G24" s="36"/>
      <c r="H24" s="36"/>
      <c r="I24" s="36"/>
      <c r="J24" s="36"/>
      <c r="K24" s="34">
        <v>63170854</v>
      </c>
      <c r="L24" s="34">
        <v>94755576</v>
      </c>
      <c r="M24" s="31"/>
      <c r="N24" s="29">
        <v>47333150</v>
      </c>
      <c r="O24" s="31">
        <v>42987728</v>
      </c>
      <c r="P24" s="31"/>
      <c r="Q24" s="31"/>
      <c r="R24" s="31"/>
      <c r="S24" s="31">
        <v>60278166</v>
      </c>
      <c r="T24" s="31">
        <v>36570974</v>
      </c>
      <c r="U24" s="29"/>
      <c r="V24" s="31">
        <v>71171248</v>
      </c>
      <c r="W24" s="31">
        <v>73994024</v>
      </c>
    </row>
    <row r="25" spans="1:23" x14ac:dyDescent="0.2">
      <c r="A25" s="9" t="s">
        <v>5</v>
      </c>
      <c r="B25" s="34">
        <v>62859132</v>
      </c>
      <c r="C25" s="34">
        <v>69879598</v>
      </c>
      <c r="D25" s="36"/>
      <c r="E25" s="34">
        <v>94555136</v>
      </c>
      <c r="F25" s="34">
        <v>69938968</v>
      </c>
      <c r="G25" s="34">
        <v>64655582</v>
      </c>
      <c r="H25" s="34">
        <v>63324018</v>
      </c>
      <c r="I25" s="31">
        <v>73858564</v>
      </c>
      <c r="J25" s="28"/>
      <c r="K25" s="28"/>
      <c r="L25" s="34">
        <v>95731316</v>
      </c>
      <c r="M25" s="31"/>
      <c r="N25" s="31"/>
      <c r="O25" s="31">
        <v>49654696</v>
      </c>
      <c r="P25" s="31"/>
      <c r="Q25" s="31"/>
      <c r="R25" s="31"/>
      <c r="S25" s="31"/>
      <c r="T25" s="31">
        <v>32320712</v>
      </c>
      <c r="U25" s="29"/>
      <c r="V25" s="31">
        <v>72068816</v>
      </c>
      <c r="W25" s="31">
        <v>63658584</v>
      </c>
    </row>
    <row r="26" spans="1:23" x14ac:dyDescent="0.2">
      <c r="A26" s="15" t="s">
        <v>33</v>
      </c>
      <c r="B26" s="34"/>
      <c r="C26" s="34"/>
      <c r="D26" s="36"/>
      <c r="E26" s="34"/>
      <c r="F26" s="34"/>
      <c r="G26" s="34"/>
      <c r="H26" s="34"/>
      <c r="I26" s="31"/>
      <c r="J26" s="28"/>
      <c r="K26" s="28"/>
      <c r="L26" s="34"/>
      <c r="M26" s="31"/>
      <c r="N26" s="31"/>
      <c r="O26" s="31"/>
      <c r="P26" s="31">
        <v>42499002</v>
      </c>
      <c r="Q26" s="31">
        <v>43854990</v>
      </c>
      <c r="R26" s="31">
        <v>54339270</v>
      </c>
      <c r="S26" s="31">
        <v>83559132</v>
      </c>
      <c r="T26" s="31">
        <v>36122838</v>
      </c>
      <c r="U26" s="29">
        <v>65978966</v>
      </c>
      <c r="V26" s="31"/>
      <c r="W26" s="31"/>
    </row>
    <row r="27" spans="1:23" x14ac:dyDescent="0.2">
      <c r="A27" s="15" t="s">
        <v>34</v>
      </c>
      <c r="B27" s="34"/>
      <c r="C27" s="34"/>
      <c r="D27" s="36"/>
      <c r="E27" s="34"/>
      <c r="F27" s="34"/>
      <c r="G27" s="34"/>
      <c r="H27" s="34"/>
      <c r="I27" s="31"/>
      <c r="J27" s="28"/>
      <c r="K27" s="28"/>
      <c r="L27" s="34"/>
      <c r="M27" s="31"/>
      <c r="N27" s="31"/>
      <c r="O27" s="31"/>
      <c r="P27" s="31">
        <v>47174974</v>
      </c>
      <c r="Q27" s="31">
        <v>63689972</v>
      </c>
      <c r="R27" s="31">
        <v>70025670</v>
      </c>
      <c r="S27" s="31">
        <v>89449232</v>
      </c>
      <c r="T27" s="31">
        <v>31835070</v>
      </c>
      <c r="U27" s="29">
        <v>66849228</v>
      </c>
      <c r="V27" s="31"/>
      <c r="W27" s="31"/>
    </row>
    <row r="28" spans="1:23" x14ac:dyDescent="0.2">
      <c r="A28" s="9" t="s">
        <v>18</v>
      </c>
      <c r="B28" s="36"/>
      <c r="C28" s="36"/>
      <c r="D28" s="36"/>
      <c r="E28" s="36"/>
      <c r="F28" s="36"/>
      <c r="G28" s="34">
        <v>53541454</v>
      </c>
      <c r="H28" s="34">
        <v>51186124</v>
      </c>
      <c r="I28" s="36"/>
      <c r="J28" s="28"/>
      <c r="K28" s="28"/>
      <c r="L28" s="34">
        <v>68673072</v>
      </c>
      <c r="M28" s="31"/>
      <c r="N28" s="31"/>
      <c r="O28" s="31"/>
      <c r="P28" s="31"/>
      <c r="Q28" s="31"/>
      <c r="R28" s="31"/>
      <c r="S28" s="31"/>
      <c r="T28" s="31"/>
      <c r="U28" s="29"/>
      <c r="V28" s="31"/>
      <c r="W28" s="31"/>
    </row>
    <row r="29" spans="1:23" x14ac:dyDescent="0.2">
      <c r="A29" s="37" t="s">
        <v>0</v>
      </c>
      <c r="B29" s="32">
        <f>AVERAGE(B19:B28)</f>
        <v>60064234.5</v>
      </c>
      <c r="C29" s="32">
        <f t="shared" ref="C29" si="1">AVERAGE(C19:C28)</f>
        <v>70049579</v>
      </c>
      <c r="D29" s="32">
        <f t="shared" ref="D29" si="2">AVERAGE(D19:D28)</f>
        <v>59918100.666666664</v>
      </c>
      <c r="E29" s="32">
        <f t="shared" ref="E29" si="3">AVERAGE(E19:E28)</f>
        <v>81145320.5</v>
      </c>
      <c r="F29" s="32">
        <f t="shared" ref="F29" si="4">AVERAGE(F19:F28)</f>
        <v>56726476.600000001</v>
      </c>
      <c r="G29" s="32">
        <f t="shared" ref="G29" si="5">AVERAGE(G19:G28)</f>
        <v>56064577.600000001</v>
      </c>
      <c r="H29" s="32">
        <f t="shared" ref="H29" si="6">AVERAGE(H19:H28)</f>
        <v>75471318.799999997</v>
      </c>
      <c r="I29" s="32">
        <f t="shared" ref="I29" si="7">AVERAGE(I19:I28)</f>
        <v>74203912</v>
      </c>
      <c r="J29" s="32">
        <f t="shared" ref="J29" si="8">AVERAGE(J19:J28)</f>
        <v>57788895.333333336</v>
      </c>
      <c r="K29" s="32">
        <f t="shared" ref="K29" si="9">AVERAGE(K19:K28)</f>
        <v>74490928.799999997</v>
      </c>
      <c r="L29" s="32">
        <f t="shared" ref="L29" si="10">AVERAGE(L19:L28)</f>
        <v>79912571</v>
      </c>
      <c r="M29" s="32">
        <f t="shared" ref="M29" si="11">AVERAGE(M19:M28)</f>
        <v>56111620</v>
      </c>
      <c r="N29" s="32">
        <f t="shared" ref="N29" si="12">AVERAGE(N19:N28)</f>
        <v>55169351.5</v>
      </c>
      <c r="O29" s="32">
        <f t="shared" ref="O29" si="13">AVERAGE(O19:O28)</f>
        <v>54879746</v>
      </c>
      <c r="P29" s="32">
        <f t="shared" ref="P29" si="14">AVERAGE(P19:P28)</f>
        <v>47906283</v>
      </c>
      <c r="Q29" s="32">
        <f t="shared" ref="Q29" si="15">AVERAGE(Q19:Q28)</f>
        <v>51618962</v>
      </c>
      <c r="R29" s="32">
        <f t="shared" ref="R29" si="16">AVERAGE(R19:R28)</f>
        <v>63435795.666666664</v>
      </c>
      <c r="S29" s="32">
        <f t="shared" ref="S29" si="17">AVERAGE(S19:S28)</f>
        <v>70537932.400000006</v>
      </c>
      <c r="T29" s="32">
        <f t="shared" ref="T29" si="18">AVERAGE(T19:T28)</f>
        <v>33338701</v>
      </c>
      <c r="U29" s="32">
        <f t="shared" ref="U29" si="19">AVERAGE(U19:U28)</f>
        <v>64690597.200000003</v>
      </c>
      <c r="V29" s="32">
        <f t="shared" ref="V29" si="20">AVERAGE(V19:V28)</f>
        <v>74039362.666666672</v>
      </c>
      <c r="W29" s="32">
        <f t="shared" ref="W29" si="21">AVERAGE(W19:W28)</f>
        <v>75180204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55"/>
  <sheetViews>
    <sheetView showGridLines="0" tabSelected="1" zoomScaleNormal="100" workbookViewId="0">
      <selection activeCell="K45" sqref="K45"/>
    </sheetView>
  </sheetViews>
  <sheetFormatPr defaultRowHeight="12.75" x14ac:dyDescent="0.2"/>
  <cols>
    <col min="1" max="1" width="14.85546875" style="1" customWidth="1"/>
    <col min="2" max="2" width="9.85546875" style="1" customWidth="1"/>
    <col min="3" max="6" width="11.28515625" style="1" customWidth="1"/>
    <col min="7" max="7" width="6.140625" style="2" customWidth="1"/>
    <col min="8" max="8" width="14.28515625" style="2" customWidth="1"/>
    <col min="9" max="9" width="9.140625" style="1" customWidth="1"/>
    <col min="10" max="13" width="9.140625" style="1"/>
    <col min="14" max="14" width="11.7109375" style="1" customWidth="1"/>
    <col min="15" max="16384" width="9.140625" style="1"/>
  </cols>
  <sheetData>
    <row r="1" spans="1:34" ht="18" x14ac:dyDescent="0.25">
      <c r="A1" s="14" t="s">
        <v>9</v>
      </c>
    </row>
    <row r="2" spans="1:34" x14ac:dyDescent="0.2">
      <c r="B2" s="3" t="s">
        <v>29</v>
      </c>
      <c r="C2" s="4"/>
      <c r="D2" s="5"/>
      <c r="E2" s="6"/>
      <c r="F2" s="21"/>
      <c r="G2" s="7"/>
      <c r="H2" s="7"/>
      <c r="AF2" s="38" t="s">
        <v>59</v>
      </c>
    </row>
    <row r="3" spans="1:34" x14ac:dyDescent="0.2">
      <c r="A3" s="8" t="s">
        <v>27</v>
      </c>
      <c r="B3" s="8" t="s">
        <v>26</v>
      </c>
      <c r="C3" s="8" t="s">
        <v>0</v>
      </c>
      <c r="D3" s="8" t="s">
        <v>1</v>
      </c>
      <c r="E3" s="8" t="s">
        <v>2</v>
      </c>
      <c r="F3" s="8" t="s">
        <v>54</v>
      </c>
      <c r="I3" s="8" t="s">
        <v>7</v>
      </c>
      <c r="J3" s="8" t="s">
        <v>8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19</v>
      </c>
      <c r="P3" s="8" t="s">
        <v>20</v>
      </c>
      <c r="Q3" s="8" t="s">
        <v>21</v>
      </c>
      <c r="R3" s="8" t="s">
        <v>23</v>
      </c>
      <c r="S3" s="8" t="s">
        <v>25</v>
      </c>
      <c r="T3" s="8" t="s">
        <v>28</v>
      </c>
      <c r="U3" s="8" t="s">
        <v>30</v>
      </c>
      <c r="V3" s="8" t="s">
        <v>31</v>
      </c>
      <c r="W3" s="8" t="s">
        <v>35</v>
      </c>
      <c r="X3" s="8" t="s">
        <v>36</v>
      </c>
      <c r="Y3" s="8" t="s">
        <v>39</v>
      </c>
      <c r="Z3" s="8" t="s">
        <v>40</v>
      </c>
      <c r="AA3" s="8" t="s">
        <v>41</v>
      </c>
      <c r="AB3" s="8" t="s">
        <v>42</v>
      </c>
      <c r="AC3" s="8" t="s">
        <v>47</v>
      </c>
      <c r="AD3" s="8" t="s">
        <v>48</v>
      </c>
      <c r="AF3" s="37" t="s">
        <v>0</v>
      </c>
      <c r="AG3" s="37" t="s">
        <v>2</v>
      </c>
      <c r="AH3" s="37" t="s">
        <v>53</v>
      </c>
    </row>
    <row r="4" spans="1:34" ht="12.75" customHeight="1" x14ac:dyDescent="0.2">
      <c r="A4" s="39" t="s">
        <v>60</v>
      </c>
      <c r="B4" s="10">
        <f t="shared" ref="B4:B13" si="0">COUNT(I4:AD4)</f>
        <v>22</v>
      </c>
      <c r="C4" s="42">
        <f t="shared" ref="C4:C13" si="1">IFERROR(AVERAGE(I4:AD4),"")</f>
        <v>0.73085597297875249</v>
      </c>
      <c r="D4" s="42">
        <f t="shared" ref="D4:D13" si="2">IFERROR(STDEV(I4:AD4),"")</f>
        <v>0.15618925358019833</v>
      </c>
      <c r="E4" s="42">
        <f>IFERROR(D4/SQRT(B4),"")</f>
        <v>3.3299660750346377E-2</v>
      </c>
      <c r="F4" s="23"/>
      <c r="H4" s="9" t="str">
        <f>A4</f>
        <v>Empty vector</v>
      </c>
      <c r="I4" s="18">
        <f>(BACE1!B4/BACE1!B$14)/(BACE1!B19/BACE1!B$29)</f>
        <v>0.7274792533662261</v>
      </c>
      <c r="J4" s="18">
        <f>(BACE1!C4/BACE1!C$14)/(BACE1!C19/BACE1!C$29)</f>
        <v>0.45392460572182369</v>
      </c>
      <c r="K4" s="18">
        <f>(BACE1!D4/BACE1!D$14)/(BACE1!D19/BACE1!D$29)</f>
        <v>0.5842941230591201</v>
      </c>
      <c r="L4" s="18">
        <f>(BACE1!E4/BACE1!E$14)/(BACE1!E19/BACE1!E$29)</f>
        <v>0.7985817308116957</v>
      </c>
      <c r="M4" s="18">
        <f>(BACE1!F4/BACE1!F$14)/(BACE1!F19/BACE1!F$29)</f>
        <v>0.5460113262012789</v>
      </c>
      <c r="N4" s="18">
        <f>(BACE1!G4/BACE1!G$14)/(BACE1!G19/BACE1!G$29)</f>
        <v>0.43912697089855535</v>
      </c>
      <c r="O4" s="18">
        <f>(BACE1!H4/BACE1!H$14)/(BACE1!H19/BACE1!H$29)</f>
        <v>0.57212250443515655</v>
      </c>
      <c r="P4" s="18">
        <f>(BACE1!I4/BACE1!I$14)/(BACE1!I19/BACE1!I$29)</f>
        <v>0.85365974082887897</v>
      </c>
      <c r="Q4" s="18">
        <f>(BACE1!J4/BACE1!J$14)/(BACE1!J19/BACE1!J$29)</f>
        <v>0.85872184130614471</v>
      </c>
      <c r="R4" s="18">
        <f>(BACE1!K4/BACE1!K$14)/(BACE1!K19/BACE1!K$29)</f>
        <v>0.67902661027291189</v>
      </c>
      <c r="S4" s="18">
        <f>(BACE1!L4/BACE1!L$14)/(BACE1!L19/BACE1!L$29)</f>
        <v>0.84607132382754136</v>
      </c>
      <c r="T4" s="18">
        <f>(BACE1!M4/BACE1!M$14)/(BACE1!M19/BACE1!M$29)</f>
        <v>0.48735298860115034</v>
      </c>
      <c r="U4" s="18">
        <f>(BACE1!N4/BACE1!N$14)/(BACE1!N19/BACE1!N$29)</f>
        <v>0.9268909726613197</v>
      </c>
      <c r="V4" s="18">
        <f>(BACE1!O4/BACE1!O$14)/(BACE1!O19/BACE1!O$29)</f>
        <v>0.73727070521993898</v>
      </c>
      <c r="W4" s="18">
        <f>(BACE1!P4/BACE1!P$14)/(BACE1!P19/BACE1!P$29)</f>
        <v>0.8623846886250075</v>
      </c>
      <c r="X4" s="18">
        <f>(BACE1!Q4/BACE1!Q$14)/(BACE1!Q19/BACE1!Q$29)</f>
        <v>0.81087136175123187</v>
      </c>
      <c r="Y4" s="18">
        <f>(BACE1!R4/BACE1!R$14)/(BACE1!R19/BACE1!R$29)</f>
        <v>0.7820119060999029</v>
      </c>
      <c r="Z4" s="18">
        <f>(BACE1!S4/BACE1!S$14)/(BACE1!S19/BACE1!S$29)</f>
        <v>0.871374092523171</v>
      </c>
      <c r="AA4" s="18">
        <f>(BACE1!T4/BACE1!T$14)/(BACE1!T19/BACE1!T$29)</f>
        <v>0.72297116837077369</v>
      </c>
      <c r="AB4" s="18">
        <f>(BACE1!U4/BACE1!U$14)/(BACE1!U19/BACE1!U$29)</f>
        <v>0.94329224129846634</v>
      </c>
      <c r="AC4" s="18">
        <f>(BACE1!V4/BACE1!V$14)/(BACE1!V19/BACE1!V$29)</f>
        <v>0.89301487493358778</v>
      </c>
      <c r="AD4" s="18">
        <f>(BACE1!W4/BACE1!W$14)/(BACE1!W19/BACE1!W$29)</f>
        <v>0.68237637471866996</v>
      </c>
      <c r="AF4" s="19">
        <f>AVERAGE(W4:AB4)</f>
        <v>0.83215090977809225</v>
      </c>
      <c r="AG4" s="1">
        <f>(STDEV(W4:AB4))/SQRT(6)</f>
        <v>3.145996917140767E-2</v>
      </c>
    </row>
    <row r="5" spans="1:34" ht="12.75" customHeight="1" x14ac:dyDescent="0.2">
      <c r="A5" s="17" t="s">
        <v>32</v>
      </c>
      <c r="B5" s="10">
        <f t="shared" si="0"/>
        <v>22</v>
      </c>
      <c r="C5" s="42">
        <f t="shared" si="1"/>
        <v>0.90814244412163658</v>
      </c>
      <c r="D5" s="42">
        <f t="shared" si="2"/>
        <v>0.20699880574472768</v>
      </c>
      <c r="E5" s="42">
        <f t="shared" ref="E5:E13" si="3">IFERROR(D5/SQRT(B5),"")</f>
        <v>4.4132293669531787E-2</v>
      </c>
      <c r="F5" s="23">
        <f>_xlfn.T.TEST(I4:AD4,I5:AD5,2,2)</f>
        <v>2.5683052920836215E-3</v>
      </c>
      <c r="H5" s="9" t="str">
        <f t="shared" ref="H5" si="4">A5</f>
        <v>WT</v>
      </c>
      <c r="I5" s="18">
        <f>(BACE1!B5/BACE1!B$14)/(BACE1!B20/BACE1!B$29)</f>
        <v>0.98683543683651465</v>
      </c>
      <c r="J5" s="18">
        <f>(BACE1!C5/BACE1!C$14)/(BACE1!C20/BACE1!C$29)</f>
        <v>0.67965042106403029</v>
      </c>
      <c r="K5" s="18">
        <f>(BACE1!D5/BACE1!D$14)/(BACE1!D20/BACE1!D$29)</f>
        <v>1.0640747193130999</v>
      </c>
      <c r="L5" s="18">
        <f>(BACE1!E5/BACE1!E$14)/(BACE1!E20/BACE1!E$29)</f>
        <v>1.2265621702113536</v>
      </c>
      <c r="M5" s="18">
        <f>(BACE1!F5/BACE1!F$14)/(BACE1!F20/BACE1!F$29)</f>
        <v>0.85566538350136911</v>
      </c>
      <c r="N5" s="18">
        <f>(BACE1!G5/BACE1!G$14)/(BACE1!G20/BACE1!G$29)</f>
        <v>1.4547340096189205</v>
      </c>
      <c r="O5" s="18">
        <f>(BACE1!H5/BACE1!H$14)/(BACE1!H20/BACE1!H$29)</f>
        <v>1.0765190230895898</v>
      </c>
      <c r="P5" s="18">
        <f>(BACE1!I5/BACE1!I$14)/(BACE1!I20/BACE1!I$29)</f>
        <v>0.9389878621579909</v>
      </c>
      <c r="Q5" s="18">
        <f>(BACE1!J5/BACE1!J$14)/(BACE1!J20/BACE1!J$29)</f>
        <v>0.94042240565773882</v>
      </c>
      <c r="R5" s="18">
        <f>(BACE1!K5/BACE1!K$14)/(BACE1!K20/BACE1!K$29)</f>
        <v>0.7673048002389915</v>
      </c>
      <c r="S5" s="18">
        <f>(BACE1!L5/BACE1!L$14)/(BACE1!L20/BACE1!L$29)</f>
        <v>0.69766356203461632</v>
      </c>
      <c r="T5" s="18">
        <f>(BACE1!M5/BACE1!M$14)/(BACE1!M20/BACE1!M$29)</f>
        <v>0.94217335308310557</v>
      </c>
      <c r="U5" s="18">
        <f>(BACE1!N5/BACE1!N$14)/(BACE1!N20/BACE1!N$29)</f>
        <v>0.94598528177541963</v>
      </c>
      <c r="V5" s="18">
        <f>(BACE1!O5/BACE1!O$14)/(BACE1!O20/BACE1!O$29)</f>
        <v>0.92028092109889914</v>
      </c>
      <c r="W5" s="18">
        <f>(BACE1!P5/BACE1!P$14)/(BACE1!P20/BACE1!P$29)</f>
        <v>0.84513546379992499</v>
      </c>
      <c r="X5" s="18">
        <f>(BACE1!Q5/BACE1!Q$14)/(BACE1!Q20/BACE1!Q$29)</f>
        <v>0.83973340282572373</v>
      </c>
      <c r="Y5" s="18">
        <f>(BACE1!R5/BACE1!R$14)/(BACE1!R20/BACE1!R$29)</f>
        <v>0.4310357522240289</v>
      </c>
      <c r="Z5" s="18">
        <f>(BACE1!S5/BACE1!S$14)/(BACE1!S20/BACE1!S$29)</f>
        <v>0.79571843294622635</v>
      </c>
      <c r="AA5" s="18">
        <f>(BACE1!T5/BACE1!T$14)/(BACE1!T20/BACE1!T$29)</f>
        <v>0.85747820548575138</v>
      </c>
      <c r="AB5" s="18">
        <f>(BACE1!U5/BACE1!U$14)/(BACE1!U20/BACE1!U$29)</f>
        <v>0.84810842159609368</v>
      </c>
      <c r="AC5" s="18">
        <f>(BACE1!V5/BACE1!V$14)/(BACE1!V20/BACE1!V$29)</f>
        <v>1.1067401433902342</v>
      </c>
      <c r="AD5" s="18">
        <f>(BACE1!W5/BACE1!W$14)/(BACE1!W20/BACE1!W$29)</f>
        <v>0.75832459872638103</v>
      </c>
      <c r="AF5" s="19">
        <f>AVERAGE(W5:AB5)</f>
        <v>0.76953494647962495</v>
      </c>
      <c r="AG5" s="1">
        <f>(STDEV(W5:AB5))/SQRT(6)</f>
        <v>6.826867235762997E-2</v>
      </c>
      <c r="AH5" s="1">
        <f>_xlfn.T.TEST(W5:AB5,W4:AB4,2,2)</f>
        <v>0.42429018752098757</v>
      </c>
    </row>
    <row r="6" spans="1:34" x14ac:dyDescent="0.2">
      <c r="A6" s="17" t="s">
        <v>49</v>
      </c>
      <c r="B6" s="10">
        <f t="shared" si="0"/>
        <v>10</v>
      </c>
      <c r="C6" s="42">
        <f t="shared" si="1"/>
        <v>1.4694227959190791</v>
      </c>
      <c r="D6" s="42">
        <f t="shared" si="2"/>
        <v>0.42315475731265495</v>
      </c>
      <c r="E6" s="42">
        <f t="shared" si="3"/>
        <v>0.13381328358437808</v>
      </c>
      <c r="F6" s="23">
        <f>_xlfn.T.TEST(I5:AD5,I6:AD6,2,2)</f>
        <v>1.8245542880133573E-5</v>
      </c>
      <c r="H6" s="9" t="str">
        <f t="shared" ref="H6:H13" si="5">A6</f>
        <v>Δ2-9</v>
      </c>
      <c r="I6" s="18">
        <f>(BACE1!B6/BACE1!B$14)/(BACE1!B21/BACE1!B$29)</f>
        <v>1.4324061936645076</v>
      </c>
      <c r="J6" s="18">
        <f>(BACE1!C6/BACE1!C$14)/(BACE1!C21/BACE1!C$29)</f>
        <v>2.390366832984101</v>
      </c>
      <c r="K6" s="18">
        <f>(BACE1!D6/BACE1!D$14)/(BACE1!D21/BACE1!D$29)</f>
        <v>1.327396373523771</v>
      </c>
      <c r="L6" s="18"/>
      <c r="M6" s="18">
        <f>(BACE1!F6/BACE1!F$14)/(BACE1!F21/BACE1!F$29)</f>
        <v>1.9939329481998385</v>
      </c>
      <c r="N6" s="18"/>
      <c r="O6" s="18"/>
      <c r="P6" s="18"/>
      <c r="Q6" s="18"/>
      <c r="R6" s="18">
        <f>(BACE1!K6/BACE1!K$14)/(BACE1!K21/BACE1!K$29)</f>
        <v>1.0115267267635482</v>
      </c>
      <c r="S6" s="18"/>
      <c r="T6" s="18">
        <f>(BACE1!M6/BACE1!M$14)/(BACE1!M21/BACE1!M$29)</f>
        <v>1.0469406173253002</v>
      </c>
      <c r="U6" s="18"/>
      <c r="V6" s="18"/>
      <c r="W6" s="18"/>
      <c r="X6" s="18">
        <f>(BACE1!Q6/BACE1!Q$14)/(BACE1!Q21/BACE1!Q$29)</f>
        <v>1.4381721253546391</v>
      </c>
      <c r="Y6" s="18">
        <f>(BACE1!R6/BACE1!R$14)/(BACE1!R21/BACE1!R$29)</f>
        <v>1.2928004916978415</v>
      </c>
      <c r="Z6" s="18"/>
      <c r="AA6" s="18"/>
      <c r="AB6" s="18"/>
      <c r="AC6" s="18">
        <f>(BACE1!V6/BACE1!V$14)/(BACE1!V21/BACE1!V$29)</f>
        <v>1.256757918108623</v>
      </c>
      <c r="AD6" s="18">
        <f>(BACE1!W6/BACE1!W$14)/(BACE1!W21/BACE1!W$29)</f>
        <v>1.5039277315686221</v>
      </c>
    </row>
    <row r="7" spans="1:34" x14ac:dyDescent="0.2">
      <c r="A7" s="17" t="s">
        <v>50</v>
      </c>
      <c r="B7" s="10">
        <f t="shared" si="0"/>
        <v>9</v>
      </c>
      <c r="C7" s="42">
        <f t="shared" si="1"/>
        <v>1.0941516340371047</v>
      </c>
      <c r="D7" s="42">
        <f t="shared" si="2"/>
        <v>0.22642042182289907</v>
      </c>
      <c r="E7" s="42">
        <f t="shared" si="3"/>
        <v>7.547347394096636E-2</v>
      </c>
      <c r="F7" s="23">
        <f>_xlfn.T.TEST(I5:AD5,I7:AD7,2,2)</f>
        <v>3.5010838798156578E-2</v>
      </c>
      <c r="H7" s="9" t="str">
        <f t="shared" si="5"/>
        <v>ΔNAC</v>
      </c>
      <c r="I7" s="18"/>
      <c r="J7" s="18"/>
      <c r="K7" s="18"/>
      <c r="L7" s="18"/>
      <c r="M7" s="18"/>
      <c r="N7" s="18"/>
      <c r="O7" s="18"/>
      <c r="P7" s="18"/>
      <c r="Q7" s="18">
        <f>(BACE1!J7/BACE1!J$14)/(BACE1!J22/BACE1!J$29)</f>
        <v>1.1918039660435082</v>
      </c>
      <c r="R7" s="18">
        <f>(BACE1!K7/BACE1!K$14)/(BACE1!K22/BACE1!K$29)</f>
        <v>1.2677936466815023</v>
      </c>
      <c r="S7" s="18">
        <f>(BACE1!L7/BACE1!L$14)/(BACE1!L22/BACE1!L$29)</f>
        <v>1.2603531553355605</v>
      </c>
      <c r="T7" s="18">
        <f>(BACE1!M7/BACE1!M$14)/(BACE1!M22/BACE1!M$29)</f>
        <v>1.4668501631804778</v>
      </c>
      <c r="U7" s="18">
        <f>(BACE1!N7/BACE1!N$14)/(BACE1!N22/BACE1!N$29)</f>
        <v>0.9095261781110876</v>
      </c>
      <c r="V7" s="18"/>
      <c r="W7" s="18"/>
      <c r="X7" s="18"/>
      <c r="Y7" s="18">
        <f>(BACE1!R7/BACE1!R$14)/(BACE1!R22/BACE1!R$29)</f>
        <v>0.83650040141951576</v>
      </c>
      <c r="Z7" s="18"/>
      <c r="AA7" s="18"/>
      <c r="AB7" s="18">
        <f>(BACE1!U7/BACE1!U$14)/(BACE1!U22/BACE1!U$29)</f>
        <v>1.1382360243179215</v>
      </c>
      <c r="AC7" s="18">
        <f>(BACE1!V7/BACE1!V$14)/(BACE1!V22/BACE1!V$29)</f>
        <v>0.79696950334395156</v>
      </c>
      <c r="AD7" s="18">
        <f>(BACE1!W7/BACE1!W$14)/(BACE1!W22/BACE1!W$29)</f>
        <v>0.97933166790041559</v>
      </c>
    </row>
    <row r="8" spans="1:34" x14ac:dyDescent="0.2">
      <c r="A8" s="9" t="s">
        <v>12</v>
      </c>
      <c r="B8" s="10">
        <f t="shared" si="0"/>
        <v>5</v>
      </c>
      <c r="C8" s="42">
        <f t="shared" si="1"/>
        <v>0.96426752374648217</v>
      </c>
      <c r="D8" s="42">
        <f t="shared" si="2"/>
        <v>0.27289875105046796</v>
      </c>
      <c r="E8" s="42">
        <f t="shared" si="3"/>
        <v>0.12204403166472769</v>
      </c>
      <c r="F8" s="23">
        <f>_xlfn.T.TEST(I5:AD5,I8:AD8,2,2)</f>
        <v>0.60931150736020467</v>
      </c>
      <c r="H8" s="9" t="str">
        <f t="shared" si="5"/>
        <v>A30P</v>
      </c>
      <c r="I8" s="18"/>
      <c r="J8" s="18"/>
      <c r="K8" s="18"/>
      <c r="L8" s="18">
        <f>(BACE1!E8/BACE1!E$14)/(BACE1!E23/BACE1!E$29)</f>
        <v>1.2875919352192269</v>
      </c>
      <c r="M8" s="18">
        <f>(BACE1!F8/BACE1!F$14)/(BACE1!F23/BACE1!F$29)</f>
        <v>0.63669354985659654</v>
      </c>
      <c r="N8" s="18">
        <f>(BACE1!G8/BACE1!G$14)/(BACE1!G23/BACE1!G$29)</f>
        <v>0.80278201213159561</v>
      </c>
      <c r="O8" s="18">
        <f>(BACE1!H8/BACE1!H$14)/(BACE1!H23/BACE1!H$29)</f>
        <v>0.89508259936891987</v>
      </c>
      <c r="P8" s="18">
        <f>(BACE1!I8/BACE1!I$14)/(BACE1!I23/BACE1!I$29)</f>
        <v>1.1991875221560719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4" x14ac:dyDescent="0.2">
      <c r="A9" s="17" t="s">
        <v>13</v>
      </c>
      <c r="B9" s="10">
        <f t="shared" si="0"/>
        <v>8</v>
      </c>
      <c r="C9" s="42">
        <f t="shared" si="1"/>
        <v>1.1797473825284353</v>
      </c>
      <c r="D9" s="42">
        <f t="shared" si="2"/>
        <v>0.20983752315357126</v>
      </c>
      <c r="E9" s="42">
        <f t="shared" si="3"/>
        <v>7.4188767784639703E-2</v>
      </c>
      <c r="F9" s="23">
        <f>_xlfn.T.TEST(I5:AD5,I9:AD9,2,2)</f>
        <v>3.6995618597927952E-3</v>
      </c>
      <c r="H9" s="9" t="str">
        <f t="shared" si="5"/>
        <v>E46K</v>
      </c>
      <c r="I9" s="18"/>
      <c r="J9" s="18"/>
      <c r="K9" s="18"/>
      <c r="L9" s="18"/>
      <c r="M9" s="18"/>
      <c r="N9" s="18"/>
      <c r="O9" s="18"/>
      <c r="P9" s="18"/>
      <c r="Q9" s="18"/>
      <c r="R9" s="18">
        <f>(BACE1!K9/BACE1!K$14)/(BACE1!K24/BACE1!K$29)</f>
        <v>1.4641880783262686</v>
      </c>
      <c r="S9" s="18">
        <f>(BACE1!L9/BACE1!L$14)/(BACE1!L24/BACE1!L$29)</f>
        <v>1.1686378297425801</v>
      </c>
      <c r="T9" s="18"/>
      <c r="U9" s="18">
        <f>(BACE1!N9/BACE1!N$14)/(BACE1!N24/BACE1!N$29)</f>
        <v>1.2692396423957404</v>
      </c>
      <c r="V9" s="18">
        <f>(BACE1!O9/BACE1!O$14)/(BACE1!O24/BACE1!O$29)</f>
        <v>1.29974035033728</v>
      </c>
      <c r="W9" s="18"/>
      <c r="X9" s="18"/>
      <c r="Y9" s="18"/>
      <c r="Z9" s="18">
        <f>(BACE1!S9/BACE1!S$14)/(BACE1!S24/BACE1!S$29)</f>
        <v>1.3591306940208467</v>
      </c>
      <c r="AA9" s="18">
        <f>(BACE1!T9/BACE1!T$14)/(BACE1!T24/BACE1!T$29)</f>
        <v>1.0778611389198904</v>
      </c>
      <c r="AB9" s="18"/>
      <c r="AC9" s="18">
        <f>(BACE1!V9/BACE1!V$14)/(BACE1!V24/BACE1!V$29)</f>
        <v>0.84835278383199475</v>
      </c>
      <c r="AD9" s="18">
        <f>(BACE1!W9/BACE1!W$14)/(BACE1!W24/BACE1!W$29)</f>
        <v>0.95082854265288219</v>
      </c>
    </row>
    <row r="10" spans="1:34" x14ac:dyDescent="0.2">
      <c r="A10" s="9" t="s">
        <v>5</v>
      </c>
      <c r="B10" s="10">
        <f t="shared" si="0"/>
        <v>12</v>
      </c>
      <c r="C10" s="42">
        <f t="shared" si="1"/>
        <v>1.0644023025292226</v>
      </c>
      <c r="D10" s="42">
        <f t="shared" si="2"/>
        <v>0.21544681017602399</v>
      </c>
      <c r="E10" s="42">
        <f t="shared" si="3"/>
        <v>6.2194136925586833E-2</v>
      </c>
      <c r="F10" s="23">
        <f>_xlfn.T.TEST(I5:AD5,I10:AD10,2,2)</f>
        <v>4.620560407008506E-2</v>
      </c>
      <c r="H10" s="9" t="str">
        <f t="shared" si="5"/>
        <v>A53T</v>
      </c>
      <c r="I10" s="18">
        <f>(BACE1!B10/BACE1!B$14)/(BACE1!B25/BACE1!B$29)</f>
        <v>1.00449216818896</v>
      </c>
      <c r="J10" s="18">
        <f>(BACE1!C10/BACE1!C$14)/(BACE1!C25/BACE1!C$29)</f>
        <v>0.71883290337903216</v>
      </c>
      <c r="K10" s="18"/>
      <c r="L10" s="18">
        <f>(BACE1!E10/BACE1!E$14)/(BACE1!E25/BACE1!E$29)</f>
        <v>0.76041070499329311</v>
      </c>
      <c r="M10" s="18">
        <f>(BACE1!F10/BACE1!F$14)/(BACE1!F25/BACE1!F$29)</f>
        <v>0.82773528513820538</v>
      </c>
      <c r="N10" s="18">
        <f>(BACE1!G10/BACE1!G$14)/(BACE1!G25/BACE1!G$29)</f>
        <v>1.4204217373365926</v>
      </c>
      <c r="O10" s="18">
        <f>(BACE1!H10/BACE1!H$14)/(BACE1!H25/BACE1!H$29)</f>
        <v>1.0465548110596989</v>
      </c>
      <c r="P10" s="18">
        <f>(BACE1!I10/BACE1!I$14)/(BACE1!I25/BACE1!I$29)</f>
        <v>1.0067862986491063</v>
      </c>
      <c r="Q10" s="18"/>
      <c r="R10" s="18"/>
      <c r="S10" s="18">
        <f>(BACE1!L10/BACE1!L$14)/(BACE1!L25/BACE1!L$29)</f>
        <v>1.1749024623422353</v>
      </c>
      <c r="T10" s="18"/>
      <c r="U10" s="18"/>
      <c r="V10" s="18">
        <f>(BACE1!O10/BACE1!O$14)/(BACE1!O25/BACE1!O$29)</f>
        <v>1.2018962531913584</v>
      </c>
      <c r="W10" s="18"/>
      <c r="X10" s="18"/>
      <c r="Y10" s="18"/>
      <c r="Z10" s="18"/>
      <c r="AA10" s="18">
        <f>(BACE1!T10/BACE1!T$14)/(BACE1!T25/BACE1!T$29)</f>
        <v>1.1598247113443241</v>
      </c>
      <c r="AB10" s="18"/>
      <c r="AC10" s="18">
        <f>(BACE1!V10/BACE1!V$14)/(BACE1!V25/BACE1!V$29)</f>
        <v>1.1342235526501903</v>
      </c>
      <c r="AD10" s="18">
        <f>(BACE1!W10/BACE1!W$14)/(BACE1!W25/BACE1!W$29)</f>
        <v>1.3167467420776746</v>
      </c>
    </row>
    <row r="11" spans="1:34" x14ac:dyDescent="0.2">
      <c r="A11" s="15" t="s">
        <v>33</v>
      </c>
      <c r="B11" s="10">
        <f t="shared" si="0"/>
        <v>6</v>
      </c>
      <c r="C11" s="42">
        <f t="shared" si="1"/>
        <v>1.1023443677771869</v>
      </c>
      <c r="D11" s="42">
        <f t="shared" si="2"/>
        <v>0.24698540602429461</v>
      </c>
      <c r="E11" s="42">
        <f t="shared" si="3"/>
        <v>0.10083136977894137</v>
      </c>
      <c r="F11" s="23">
        <f>_xlfn.T.TEST(I5:AD5,I11:AD11,2,2)</f>
        <v>6.0946002621745023E-2</v>
      </c>
      <c r="H11" s="9" t="str">
        <f t="shared" si="5"/>
        <v>S129A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>
        <f>(BACE1!P11/BACE1!P$14)/(BACE1!P26/BACE1!P$29)</f>
        <v>1.4051418435268588</v>
      </c>
      <c r="X11" s="18">
        <f>(BACE1!Q11/BACE1!Q$14)/(BACE1!Q26/BACE1!Q$29)</f>
        <v>0.70855063545486274</v>
      </c>
      <c r="Y11" s="18">
        <f>(BACE1!R11/BACE1!R$14)/(BACE1!R26/BACE1!R$29)</f>
        <v>1.3223704542980683</v>
      </c>
      <c r="Z11" s="18">
        <f>(BACE1!S11/BACE1!S$14)/(BACE1!S26/BACE1!S$29)</f>
        <v>1.0356892712723287</v>
      </c>
      <c r="AA11" s="18">
        <f>(BACE1!T11/BACE1!T$14)/(BACE1!T26/BACE1!T$29)</f>
        <v>1.1126868378140109</v>
      </c>
      <c r="AB11" s="18">
        <f>(BACE1!U11/BACE1!U$14)/(BACE1!U26/BACE1!U$29)</f>
        <v>1.0296271642969925</v>
      </c>
      <c r="AC11" s="18"/>
      <c r="AD11" s="18"/>
      <c r="AF11" s="19">
        <f>AVERAGE(W11:AB11)</f>
        <v>1.1023443677771869</v>
      </c>
      <c r="AG11" s="1">
        <f>(STDEV(W11:AB11))/SQRT(6)</f>
        <v>0.10083136977894137</v>
      </c>
      <c r="AH11" s="1">
        <f>_xlfn.T.TEST(W11:AB11,W5:AB5,2,2)</f>
        <v>2.1079801815257374E-2</v>
      </c>
    </row>
    <row r="12" spans="1:34" x14ac:dyDescent="0.2">
      <c r="A12" s="15" t="s">
        <v>34</v>
      </c>
      <c r="B12" s="10">
        <f t="shared" si="0"/>
        <v>6</v>
      </c>
      <c r="C12" s="42">
        <f t="shared" si="1"/>
        <v>1.0446353345468811</v>
      </c>
      <c r="D12" s="42">
        <f t="shared" si="2"/>
        <v>0.11747911608074563</v>
      </c>
      <c r="E12" s="42">
        <f t="shared" si="3"/>
        <v>4.7960648305170127E-2</v>
      </c>
      <c r="F12" s="23">
        <f>_xlfn.T.TEST(I5:AD5,I12:AD12,2,2)</f>
        <v>0.1368006827354234</v>
      </c>
      <c r="H12" s="9" t="str">
        <f t="shared" si="5"/>
        <v>S129D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>
        <f>(BACE1!P12/BACE1!P$14)/(BACE1!P27/BACE1!P$29)</f>
        <v>0.95155002960823298</v>
      </c>
      <c r="X12" s="18">
        <f>(BACE1!Q12/BACE1!Q$14)/(BACE1!Q27/BACE1!Q$29)</f>
        <v>1.0112153580473622</v>
      </c>
      <c r="Y12" s="18">
        <f>(BACE1!R12/BACE1!R$14)/(BACE1!R27/BACE1!R$29)</f>
        <v>1.2684352856039833</v>
      </c>
      <c r="Z12" s="18">
        <f>(BACE1!S12/BACE1!S$14)/(BACE1!S27/BACE1!S$29)</f>
        <v>0.94912056664158284</v>
      </c>
      <c r="AA12" s="18">
        <f>(BACE1!T12/BACE1!T$14)/(BACE1!T27/BACE1!T$29)</f>
        <v>1.0411117792592361</v>
      </c>
      <c r="AB12" s="18">
        <f>(BACE1!U12/BACE1!U$14)/(BACE1!U27/BACE1!U$29)</f>
        <v>1.0463789881208894</v>
      </c>
      <c r="AC12" s="18"/>
      <c r="AD12" s="18"/>
      <c r="AF12" s="19">
        <f>AVERAGE(W12:AB12)</f>
        <v>1.0446353345468811</v>
      </c>
      <c r="AG12" s="1">
        <f>(STDEV(W12:AB12))/SQRT(6)</f>
        <v>4.7960648305170127E-2</v>
      </c>
      <c r="AH12" s="1">
        <f>_xlfn.T.TEST(W12:AB12,W5:AB5,2,2)</f>
        <v>8.0499144065444908E-3</v>
      </c>
    </row>
    <row r="13" spans="1:34" x14ac:dyDescent="0.2">
      <c r="A13" s="9" t="s">
        <v>18</v>
      </c>
      <c r="B13" s="10">
        <f t="shared" si="0"/>
        <v>3</v>
      </c>
      <c r="C13" s="42">
        <f t="shared" si="1"/>
        <v>1.0454822264015691</v>
      </c>
      <c r="D13" s="42">
        <f t="shared" si="2"/>
        <v>0.43112394436474766</v>
      </c>
      <c r="E13" s="42">
        <f t="shared" si="3"/>
        <v>0.24890952533308031</v>
      </c>
      <c r="F13" s="23">
        <f>_xlfn.T.TEST(I6:AD6,I13:AD13,2,2)</f>
        <v>0.15754251053003207</v>
      </c>
      <c r="H13" s="9" t="str">
        <f t="shared" si="5"/>
        <v>WT beta-syn</v>
      </c>
      <c r="I13" s="18"/>
      <c r="J13" s="18"/>
      <c r="K13" s="18"/>
      <c r="L13" s="18"/>
      <c r="M13" s="18"/>
      <c r="N13" s="18">
        <f>(BACE1!G13/BACE1!G$14)/(BACE1!G28/BACE1!G$29)</f>
        <v>0.73028706156565659</v>
      </c>
      <c r="O13" s="18">
        <f>(BACE1!H13/BACE1!H$14)/(BACE1!H28/BACE1!H$29)</f>
        <v>1.5367815640631326</v>
      </c>
      <c r="P13" s="18"/>
      <c r="Q13" s="18"/>
      <c r="R13" s="18"/>
      <c r="S13" s="18">
        <f>(BACE1!L13/BACE1!L$14)/(BACE1!L28/BACE1!L$29)</f>
        <v>0.86937805357591769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4" x14ac:dyDescent="0.2">
      <c r="AD14" s="16"/>
    </row>
    <row r="15" spans="1:34" x14ac:dyDescent="0.2">
      <c r="F15" s="22" t="s">
        <v>55</v>
      </c>
    </row>
    <row r="47" spans="12:12" x14ac:dyDescent="0.2">
      <c r="L47" s="40" t="s">
        <v>62</v>
      </c>
    </row>
    <row r="48" spans="12:12" x14ac:dyDescent="0.2">
      <c r="L48" s="1" t="s">
        <v>32</v>
      </c>
    </row>
    <row r="49" spans="12:12" x14ac:dyDescent="0.2">
      <c r="L49" s="1" t="s">
        <v>61</v>
      </c>
    </row>
    <row r="50" spans="12:12" x14ac:dyDescent="0.2">
      <c r="L50" s="1" t="s">
        <v>50</v>
      </c>
    </row>
    <row r="51" spans="12:12" x14ac:dyDescent="0.2">
      <c r="L51" s="1" t="s">
        <v>12</v>
      </c>
    </row>
    <row r="52" spans="12:12" x14ac:dyDescent="0.2">
      <c r="L52" s="1" t="s">
        <v>13</v>
      </c>
    </row>
    <row r="53" spans="12:12" x14ac:dyDescent="0.2">
      <c r="L53" s="1" t="s">
        <v>5</v>
      </c>
    </row>
    <row r="54" spans="12:12" x14ac:dyDescent="0.2">
      <c r="L54" s="1" t="s">
        <v>33</v>
      </c>
    </row>
    <row r="55" spans="12:12" x14ac:dyDescent="0.2">
      <c r="L55" s="1" t="s">
        <v>34</v>
      </c>
    </row>
  </sheetData>
  <conditionalFormatting sqref="F5:F13">
    <cfRule type="cellIs" dxfId="1" priority="1" operator="lessThan">
      <formula>0.05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6"/>
  <sheetViews>
    <sheetView showGridLines="0" workbookViewId="0">
      <selection activeCell="F12" sqref="F12"/>
    </sheetView>
  </sheetViews>
  <sheetFormatPr defaultRowHeight="12.75" x14ac:dyDescent="0.2"/>
  <cols>
    <col min="1" max="1" width="16" style="1" customWidth="1"/>
    <col min="2" max="5" width="9.28515625" style="1" bestFit="1" customWidth="1"/>
    <col min="6" max="6" width="10.42578125" style="1" customWidth="1"/>
    <col min="7" max="7" width="9" style="1" bestFit="1" customWidth="1"/>
    <col min="8" max="8" width="11.7109375" style="1" customWidth="1"/>
    <col min="9" max="12" width="9.28515625" style="1" bestFit="1" customWidth="1"/>
    <col min="13" max="16384" width="9.140625" style="1"/>
  </cols>
  <sheetData>
    <row r="1" spans="1:23" ht="20.25" x14ac:dyDescent="0.3">
      <c r="A1" s="13" t="s">
        <v>11</v>
      </c>
    </row>
    <row r="2" spans="1:23" ht="12.75" customHeight="1" x14ac:dyDescent="0.2">
      <c r="B2" s="41" t="s">
        <v>58</v>
      </c>
      <c r="C2" s="41"/>
      <c r="D2" s="41"/>
      <c r="E2" s="41"/>
      <c r="F2" s="41"/>
    </row>
    <row r="3" spans="1:23" x14ac:dyDescent="0.2">
      <c r="A3" s="8" t="s">
        <v>27</v>
      </c>
      <c r="B3" s="8" t="s">
        <v>36</v>
      </c>
      <c r="C3" s="8" t="s">
        <v>37</v>
      </c>
      <c r="D3" s="8" t="s">
        <v>38</v>
      </c>
      <c r="E3" s="8" t="s">
        <v>39</v>
      </c>
      <c r="F3" s="8" t="s">
        <v>41</v>
      </c>
      <c r="G3" s="8" t="s">
        <v>43</v>
      </c>
      <c r="H3" s="8" t="s">
        <v>44</v>
      </c>
      <c r="I3" s="8" t="s">
        <v>45</v>
      </c>
      <c r="J3" s="8" t="s">
        <v>46</v>
      </c>
      <c r="K3" s="8" t="s">
        <v>51</v>
      </c>
      <c r="L3" s="8" t="s">
        <v>52</v>
      </c>
    </row>
    <row r="4" spans="1:23" x14ac:dyDescent="0.2">
      <c r="A4" s="9" t="s">
        <v>3</v>
      </c>
      <c r="B4" s="31">
        <v>28431272</v>
      </c>
      <c r="C4" s="31">
        <v>52894192</v>
      </c>
      <c r="D4" s="31">
        <v>286828</v>
      </c>
      <c r="E4" s="29">
        <v>514694</v>
      </c>
      <c r="F4" s="29">
        <v>215000</v>
      </c>
      <c r="G4" s="31">
        <v>90098244</v>
      </c>
      <c r="H4" s="31"/>
      <c r="I4" s="31">
        <v>69287728</v>
      </c>
      <c r="J4" s="31"/>
      <c r="K4" s="31">
        <v>88967024</v>
      </c>
      <c r="L4" s="31">
        <v>64372004</v>
      </c>
    </row>
    <row r="5" spans="1:23" x14ac:dyDescent="0.2">
      <c r="A5" s="9" t="s">
        <v>4</v>
      </c>
      <c r="B5" s="31">
        <v>28807239</v>
      </c>
      <c r="C5" s="31">
        <v>46583352</v>
      </c>
      <c r="D5" s="31">
        <v>281233</v>
      </c>
      <c r="E5" s="29">
        <v>387514</v>
      </c>
      <c r="F5" s="29">
        <v>224000</v>
      </c>
      <c r="G5" s="31">
        <v>66672164</v>
      </c>
      <c r="H5" s="31"/>
      <c r="I5" s="31">
        <v>42055438</v>
      </c>
      <c r="J5" s="31"/>
      <c r="K5" s="31">
        <v>71136144</v>
      </c>
      <c r="L5" s="31">
        <v>52094388</v>
      </c>
    </row>
    <row r="6" spans="1:23" x14ac:dyDescent="0.2">
      <c r="A6" s="9" t="s">
        <v>6</v>
      </c>
      <c r="B6" s="31">
        <v>36333648</v>
      </c>
      <c r="C6" s="31"/>
      <c r="D6" s="31">
        <v>399591.5</v>
      </c>
      <c r="E6" s="29">
        <v>489210</v>
      </c>
      <c r="F6" s="29"/>
      <c r="G6" s="31"/>
      <c r="H6" s="31"/>
      <c r="I6" s="31"/>
      <c r="J6" s="31"/>
      <c r="K6" s="31">
        <v>76484644</v>
      </c>
      <c r="L6" s="31">
        <v>56483504</v>
      </c>
    </row>
    <row r="7" spans="1:23" x14ac:dyDescent="0.2">
      <c r="A7" s="15" t="s">
        <v>22</v>
      </c>
      <c r="B7" s="31"/>
      <c r="C7" s="31"/>
      <c r="D7" s="31"/>
      <c r="E7" s="29">
        <v>442039</v>
      </c>
      <c r="F7" s="29"/>
      <c r="G7" s="31">
        <v>53827600</v>
      </c>
      <c r="H7" s="31">
        <v>64877898</v>
      </c>
      <c r="I7" s="31">
        <v>50745064</v>
      </c>
      <c r="J7" s="31">
        <v>63709308</v>
      </c>
      <c r="K7" s="31">
        <v>84965564</v>
      </c>
      <c r="L7" s="31">
        <v>52463616</v>
      </c>
    </row>
    <row r="8" spans="1:23" x14ac:dyDescent="0.2">
      <c r="A8" s="15" t="s">
        <v>24</v>
      </c>
      <c r="B8" s="31"/>
      <c r="C8" s="31">
        <v>58734014</v>
      </c>
      <c r="D8" s="31">
        <v>382026</v>
      </c>
      <c r="E8" s="29"/>
      <c r="F8" s="29">
        <v>204000</v>
      </c>
      <c r="G8" s="31"/>
      <c r="H8" s="31"/>
      <c r="I8" s="31"/>
      <c r="J8" s="31"/>
      <c r="K8" s="31">
        <v>70295456</v>
      </c>
      <c r="L8" s="31">
        <v>91020224</v>
      </c>
    </row>
    <row r="9" spans="1:23" x14ac:dyDescent="0.2">
      <c r="A9" s="9" t="s">
        <v>5</v>
      </c>
      <c r="B9" s="31"/>
      <c r="C9" s="31"/>
      <c r="D9" s="31"/>
      <c r="E9" s="29"/>
      <c r="F9" s="29">
        <v>276000</v>
      </c>
      <c r="G9" s="31"/>
      <c r="H9" s="31"/>
      <c r="I9" s="31"/>
      <c r="J9" s="31"/>
      <c r="K9" s="31">
        <v>95261076</v>
      </c>
      <c r="L9" s="31">
        <v>79231736</v>
      </c>
    </row>
    <row r="10" spans="1:23" x14ac:dyDescent="0.2">
      <c r="A10" s="15" t="s">
        <v>33</v>
      </c>
      <c r="B10" s="31"/>
      <c r="C10" s="31"/>
      <c r="D10" s="31">
        <v>382832</v>
      </c>
      <c r="E10" s="29">
        <v>461379</v>
      </c>
      <c r="F10" s="29">
        <v>151000</v>
      </c>
      <c r="G10" s="31">
        <v>65714378</v>
      </c>
      <c r="H10" s="31"/>
      <c r="I10" s="31"/>
      <c r="J10" s="31"/>
      <c r="K10" s="31"/>
      <c r="L10" s="31"/>
    </row>
    <row r="11" spans="1:23" x14ac:dyDescent="0.2">
      <c r="A11" s="15" t="s">
        <v>34</v>
      </c>
      <c r="B11" s="31"/>
      <c r="C11" s="31"/>
      <c r="D11" s="31">
        <v>308795.5</v>
      </c>
      <c r="E11" s="29">
        <v>435399</v>
      </c>
      <c r="F11" s="29">
        <v>237000</v>
      </c>
      <c r="G11" s="31">
        <v>56424580</v>
      </c>
      <c r="H11" s="31"/>
      <c r="I11" s="31"/>
      <c r="J11" s="31"/>
      <c r="K11" s="31"/>
      <c r="L11" s="31"/>
    </row>
    <row r="12" spans="1:23" x14ac:dyDescent="0.2">
      <c r="A12" s="37" t="s">
        <v>0</v>
      </c>
      <c r="B12" s="32">
        <f t="shared" ref="B12:G12" si="0">AVERAGE(B4:B5)</f>
        <v>28619255.5</v>
      </c>
      <c r="C12" s="32">
        <f t="shared" si="0"/>
        <v>49738772</v>
      </c>
      <c r="D12" s="32">
        <f t="shared" si="0"/>
        <v>284030.5</v>
      </c>
      <c r="E12" s="32">
        <f t="shared" si="0"/>
        <v>451104</v>
      </c>
      <c r="F12" s="32">
        <f t="shared" si="0"/>
        <v>219500</v>
      </c>
      <c r="G12" s="32">
        <f t="shared" si="0"/>
        <v>78385204</v>
      </c>
      <c r="H12" s="32"/>
      <c r="I12" s="32">
        <f>AVERAGE(I4:I5)</f>
        <v>55671583</v>
      </c>
      <c r="J12" s="32"/>
      <c r="K12" s="32">
        <f>AVERAGE(K4:K5)</f>
        <v>80051584</v>
      </c>
      <c r="L12" s="32">
        <f>AVERAGE(L4:L5)</f>
        <v>58233196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6" spans="1:23" x14ac:dyDescent="0.2">
      <c r="B16" s="41" t="s">
        <v>57</v>
      </c>
      <c r="C16" s="41"/>
      <c r="D16" s="41"/>
      <c r="E16" s="41"/>
      <c r="F16" s="41"/>
    </row>
    <row r="17" spans="1:12" x14ac:dyDescent="0.2">
      <c r="A17" s="8" t="s">
        <v>27</v>
      </c>
      <c r="B17" s="8" t="s">
        <v>36</v>
      </c>
      <c r="C17" s="8" t="s">
        <v>37</v>
      </c>
      <c r="D17" s="8" t="s">
        <v>38</v>
      </c>
      <c r="E17" s="8" t="s">
        <v>39</v>
      </c>
      <c r="F17" s="8" t="s">
        <v>41</v>
      </c>
      <c r="G17" s="8" t="s">
        <v>43</v>
      </c>
      <c r="H17" s="8" t="s">
        <v>44</v>
      </c>
      <c r="I17" s="8" t="s">
        <v>45</v>
      </c>
      <c r="J17" s="8" t="s">
        <v>46</v>
      </c>
      <c r="K17" s="8" t="s">
        <v>51</v>
      </c>
      <c r="L17" s="8" t="s">
        <v>52</v>
      </c>
    </row>
    <row r="18" spans="1:12" x14ac:dyDescent="0.2">
      <c r="A18" s="9" t="s">
        <v>3</v>
      </c>
      <c r="B18" s="31">
        <v>37103876</v>
      </c>
      <c r="C18" s="31">
        <v>61771988</v>
      </c>
      <c r="D18" s="31">
        <v>31675660</v>
      </c>
      <c r="E18" s="29">
        <v>65448188</v>
      </c>
      <c r="F18" s="29">
        <v>27300000</v>
      </c>
      <c r="G18" s="31">
        <v>72547698</v>
      </c>
      <c r="H18" s="31"/>
      <c r="I18" s="31">
        <v>60886810</v>
      </c>
      <c r="J18" s="31"/>
      <c r="K18" s="31">
        <v>47597336</v>
      </c>
      <c r="L18" s="31">
        <v>57979112</v>
      </c>
    </row>
    <row r="19" spans="1:12" x14ac:dyDescent="0.2">
      <c r="A19" s="9" t="s">
        <v>4</v>
      </c>
      <c r="B19" s="31">
        <v>40660366</v>
      </c>
      <c r="C19" s="31">
        <v>52000444</v>
      </c>
      <c r="D19" s="31">
        <v>33014900</v>
      </c>
      <c r="E19" s="29">
        <v>53672768</v>
      </c>
      <c r="F19" s="29">
        <v>30600000</v>
      </c>
      <c r="G19" s="31">
        <v>76531184</v>
      </c>
      <c r="H19" s="31"/>
      <c r="I19" s="31">
        <v>79596136</v>
      </c>
      <c r="J19" s="31"/>
      <c r="K19" s="31">
        <v>53220800</v>
      </c>
      <c r="L19" s="31">
        <v>64661388</v>
      </c>
    </row>
    <row r="20" spans="1:12" x14ac:dyDescent="0.2">
      <c r="A20" s="9" t="s">
        <v>6</v>
      </c>
      <c r="B20" s="31">
        <v>44902648</v>
      </c>
      <c r="C20" s="31"/>
      <c r="D20" s="31">
        <v>65300168</v>
      </c>
      <c r="E20" s="29">
        <v>63629268</v>
      </c>
      <c r="F20" s="29"/>
      <c r="G20" s="31"/>
      <c r="H20" s="31"/>
      <c r="I20" s="31"/>
      <c r="J20" s="31"/>
      <c r="K20" s="31">
        <v>44592256</v>
      </c>
      <c r="L20" s="31">
        <v>73290744</v>
      </c>
    </row>
    <row r="21" spans="1:12" x14ac:dyDescent="0.2">
      <c r="A21" s="15" t="s">
        <v>22</v>
      </c>
      <c r="B21" s="31"/>
      <c r="C21" s="31"/>
      <c r="D21" s="31"/>
      <c r="E21" s="29">
        <v>54288440</v>
      </c>
      <c r="F21" s="29"/>
      <c r="G21" s="31">
        <v>82597416</v>
      </c>
      <c r="H21" s="31">
        <v>71637160</v>
      </c>
      <c r="I21" s="31">
        <v>60390708</v>
      </c>
      <c r="J21" s="31">
        <v>73032876</v>
      </c>
      <c r="K21" s="31">
        <v>47021872</v>
      </c>
      <c r="L21" s="31">
        <v>82434128</v>
      </c>
    </row>
    <row r="22" spans="1:12" x14ac:dyDescent="0.2">
      <c r="A22" s="15" t="s">
        <v>24</v>
      </c>
      <c r="B22" s="31"/>
      <c r="C22" s="31">
        <v>76011464</v>
      </c>
      <c r="D22" s="31">
        <v>61858608</v>
      </c>
      <c r="E22" s="29"/>
      <c r="F22" s="29">
        <v>31000000</v>
      </c>
      <c r="G22" s="31"/>
      <c r="H22" s="31"/>
      <c r="I22" s="31"/>
      <c r="J22" s="31"/>
      <c r="K22" s="31">
        <v>32614904</v>
      </c>
      <c r="L22" s="31">
        <v>81702536</v>
      </c>
    </row>
    <row r="23" spans="1:12" x14ac:dyDescent="0.2">
      <c r="A23" s="9" t="s">
        <v>5</v>
      </c>
      <c r="B23" s="31"/>
      <c r="C23" s="31"/>
      <c r="D23" s="31"/>
      <c r="E23" s="29"/>
      <c r="F23" s="29">
        <v>32300000</v>
      </c>
      <c r="G23" s="31"/>
      <c r="H23" s="31"/>
      <c r="I23" s="31"/>
      <c r="J23" s="31"/>
      <c r="K23" s="31">
        <v>33207208</v>
      </c>
      <c r="L23" s="31">
        <v>78837832</v>
      </c>
    </row>
    <row r="24" spans="1:12" x14ac:dyDescent="0.2">
      <c r="A24" s="15" t="s">
        <v>33</v>
      </c>
      <c r="B24" s="31"/>
      <c r="C24" s="31"/>
      <c r="D24" s="31">
        <v>53153958</v>
      </c>
      <c r="E24" s="29">
        <v>62974428</v>
      </c>
      <c r="F24" s="29">
        <v>29100000</v>
      </c>
      <c r="G24" s="31">
        <v>73099434</v>
      </c>
      <c r="H24" s="31"/>
      <c r="I24" s="31"/>
      <c r="J24" s="31"/>
      <c r="K24" s="31"/>
      <c r="L24" s="31"/>
    </row>
    <row r="25" spans="1:12" x14ac:dyDescent="0.2">
      <c r="A25" s="15" t="s">
        <v>34</v>
      </c>
      <c r="B25" s="31"/>
      <c r="C25" s="31"/>
      <c r="D25" s="31">
        <v>62932172</v>
      </c>
      <c r="E25" s="29">
        <v>73749162</v>
      </c>
      <c r="F25" s="29">
        <v>32300000</v>
      </c>
      <c r="G25" s="31">
        <v>75428140</v>
      </c>
      <c r="H25" s="31"/>
      <c r="I25" s="31"/>
      <c r="J25" s="31"/>
      <c r="K25" s="31"/>
      <c r="L25" s="31"/>
    </row>
    <row r="26" spans="1:12" x14ac:dyDescent="0.2">
      <c r="A26" s="37" t="s">
        <v>0</v>
      </c>
      <c r="B26" s="32">
        <f>AVERAGE(B18:B19)</f>
        <v>38882121</v>
      </c>
      <c r="C26" s="32">
        <f t="shared" ref="C26:L26" si="1">AVERAGE(C18:C19)</f>
        <v>56886216</v>
      </c>
      <c r="D26" s="32">
        <f t="shared" si="1"/>
        <v>32345280</v>
      </c>
      <c r="E26" s="32">
        <f t="shared" si="1"/>
        <v>59560478</v>
      </c>
      <c r="F26" s="32">
        <f>AVERAGE(F18:F19)</f>
        <v>28950000</v>
      </c>
      <c r="G26" s="32">
        <f t="shared" si="1"/>
        <v>74539441</v>
      </c>
      <c r="H26" s="32"/>
      <c r="I26" s="32">
        <f t="shared" si="1"/>
        <v>70241473</v>
      </c>
      <c r="J26" s="32"/>
      <c r="K26" s="32">
        <f t="shared" si="1"/>
        <v>50409068</v>
      </c>
      <c r="L26" s="32">
        <f t="shared" si="1"/>
        <v>61320250</v>
      </c>
    </row>
  </sheetData>
  <mergeCells count="2">
    <mergeCell ref="B2:F2"/>
    <mergeCell ref="B16:F1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5"/>
  <sheetViews>
    <sheetView showGridLines="0" workbookViewId="0">
      <selection activeCell="O32" sqref="O32"/>
    </sheetView>
  </sheetViews>
  <sheetFormatPr defaultRowHeight="12.75" x14ac:dyDescent="0.2"/>
  <cols>
    <col min="1" max="1" width="16" style="1" customWidth="1"/>
    <col min="2" max="5" width="9.140625" style="1"/>
    <col min="6" max="6" width="10.42578125" style="1" customWidth="1"/>
    <col min="7" max="7" width="19.85546875" style="1" customWidth="1"/>
    <col min="8" max="8" width="14.140625" style="1" customWidth="1"/>
    <col min="9" max="16384" width="9.140625" style="1"/>
  </cols>
  <sheetData>
    <row r="1" spans="1:23" ht="20.25" x14ac:dyDescent="0.3">
      <c r="A1" s="13" t="s">
        <v>11</v>
      </c>
    </row>
    <row r="2" spans="1:23" ht="12.75" customHeight="1" x14ac:dyDescent="0.2">
      <c r="B2" s="41" t="s">
        <v>10</v>
      </c>
      <c r="C2" s="41"/>
      <c r="D2" s="41"/>
      <c r="E2" s="41"/>
      <c r="F2" s="41"/>
      <c r="U2" s="38" t="s">
        <v>59</v>
      </c>
    </row>
    <row r="3" spans="1:23" x14ac:dyDescent="0.2">
      <c r="A3" s="8" t="s">
        <v>27</v>
      </c>
      <c r="B3" s="8" t="s">
        <v>26</v>
      </c>
      <c r="C3" s="8" t="s">
        <v>0</v>
      </c>
      <c r="D3" s="8" t="s">
        <v>1</v>
      </c>
      <c r="E3" s="8" t="s">
        <v>2</v>
      </c>
      <c r="F3" s="8" t="s">
        <v>53</v>
      </c>
      <c r="I3" s="8" t="s">
        <v>36</v>
      </c>
      <c r="J3" s="8" t="s">
        <v>37</v>
      </c>
      <c r="K3" s="8" t="s">
        <v>38</v>
      </c>
      <c r="L3" s="8" t="s">
        <v>39</v>
      </c>
      <c r="M3" s="8" t="s">
        <v>41</v>
      </c>
      <c r="N3" s="8" t="s">
        <v>43</v>
      </c>
      <c r="O3" s="8" t="s">
        <v>44</v>
      </c>
      <c r="P3" s="8" t="s">
        <v>45</v>
      </c>
      <c r="Q3" s="8" t="s">
        <v>46</v>
      </c>
      <c r="R3" s="8" t="s">
        <v>51</v>
      </c>
      <c r="S3" s="8" t="s">
        <v>52</v>
      </c>
      <c r="U3" s="37" t="s">
        <v>0</v>
      </c>
      <c r="V3" s="37" t="s">
        <v>2</v>
      </c>
      <c r="W3" s="37" t="s">
        <v>53</v>
      </c>
    </row>
    <row r="4" spans="1:23" x14ac:dyDescent="0.2">
      <c r="A4" s="39" t="s">
        <v>60</v>
      </c>
      <c r="B4" s="10">
        <f t="shared" ref="B4:B11" si="0">COUNT(I4:S4)</f>
        <v>9</v>
      </c>
      <c r="C4" s="11">
        <f t="shared" ref="C4:C11" si="1">IFERROR(AVERAGE(I4:S4),"")</f>
        <v>1.1212798091443812</v>
      </c>
      <c r="D4" s="11">
        <f t="shared" ref="D4:D11" si="2">IFERROR(STDEV(I4:S4),"")</f>
        <v>0.13977043530086747</v>
      </c>
      <c r="E4" s="11">
        <f>IFERROR(D4/SQRT(B4),"")</f>
        <v>4.6590145100289158E-2</v>
      </c>
      <c r="F4" s="24"/>
      <c r="H4" s="9" t="str">
        <f>IF(A4="","",A4)</f>
        <v>Empty vector</v>
      </c>
      <c r="I4" s="12">
        <f>(ADAM10!B4/ADAM10!B$12)/(ADAM10!B18/ADAM10!B$26)</f>
        <v>1.0410428984228566</v>
      </c>
      <c r="J4" s="12">
        <f>(ADAM10!C4/ADAM10!C$12)/(ADAM10!C18/ADAM10!C$26)</f>
        <v>0.97932850633678004</v>
      </c>
      <c r="K4" s="12">
        <f>(ADAM10!D4/ADAM10!D$12)/(ADAM10!D18/ADAM10!D$26)</f>
        <v>1.0311973983708935</v>
      </c>
      <c r="L4" s="12">
        <f>(ADAM10!E4/ADAM10!E$12)/(ADAM10!E18/ADAM10!E$26)</f>
        <v>1.0383241968108488</v>
      </c>
      <c r="M4" s="12">
        <f>(ADAM10!F4/ADAM10!F$12)/(ADAM10!F18/ADAM10!F$26)</f>
        <v>1.0386993416606174</v>
      </c>
      <c r="N4" s="12">
        <f>(ADAM10!G4/ADAM10!G$12)/(ADAM10!G18/ADAM10!G$26)</f>
        <v>1.1809859443006485</v>
      </c>
      <c r="O4" s="12"/>
      <c r="P4" s="12">
        <f>(ADAM10!I4/ADAM10!I$12)/(ADAM10!I18/ADAM10!I$26)</f>
        <v>1.4357973242075119</v>
      </c>
      <c r="Q4" s="12"/>
      <c r="R4" s="12">
        <f>(ADAM10!K4/ADAM10!K$12)/(ADAM10!K18/ADAM10!K$26)</f>
        <v>1.1770235582507851</v>
      </c>
      <c r="S4" s="12">
        <f>(ADAM10!L4/ADAM10!L$12)/(ADAM10!L18/ADAM10!L$26)</f>
        <v>1.1691191139384909</v>
      </c>
      <c r="U4" s="19">
        <f>AVERAGE(K4:N4)</f>
        <v>1.0723017202857519</v>
      </c>
      <c r="V4" s="1">
        <f>(STDEV(K4:N4))/SQRT(4)</f>
        <v>3.6269153308464745E-2</v>
      </c>
    </row>
    <row r="5" spans="1:23" x14ac:dyDescent="0.2">
      <c r="A5" s="17" t="s">
        <v>32</v>
      </c>
      <c r="B5" s="10">
        <f t="shared" si="0"/>
        <v>9</v>
      </c>
      <c r="C5" s="11">
        <f t="shared" si="1"/>
        <v>0.89566944600462606</v>
      </c>
      <c r="D5" s="11">
        <f t="shared" si="2"/>
        <v>0.11007877145871979</v>
      </c>
      <c r="E5" s="11">
        <f t="shared" ref="E5:E9" si="3">IFERROR(D5/SQRT(B5),"")</f>
        <v>3.6692923819573266E-2</v>
      </c>
      <c r="F5" s="23">
        <f>_xlfn.T.TEST(I4:S4,I5:S5,2,2)</f>
        <v>1.5586056279839242E-3</v>
      </c>
      <c r="H5" s="9" t="str">
        <f t="shared" ref="H5:H6" si="4">IF(A5="","",A5)</f>
        <v>WT</v>
      </c>
      <c r="I5" s="12">
        <f>(ADAM10!B5/ADAM10!B$12)/(ADAM10!B19/ADAM10!B$26)</f>
        <v>0.96254705100878202</v>
      </c>
      <c r="J5" s="12">
        <f>(ADAM10!C5/ADAM10!C$12)/(ADAM10!C19/ADAM10!C$26)</f>
        <v>1.0245559299168003</v>
      </c>
      <c r="K5" s="12">
        <f>(ADAM10!D5/ADAM10!D$12)/(ADAM10!D19/ADAM10!D$26)</f>
        <v>0.97006811519401903</v>
      </c>
      <c r="L5" s="12">
        <f>(ADAM10!E5/ADAM10!E$12)/(ADAM10!E19/ADAM10!E$26)</f>
        <v>0.95326774952569204</v>
      </c>
      <c r="M5" s="12">
        <f>(ADAM10!F5/ADAM10!F$12)/(ADAM10!F19/ADAM10!F$26)</f>
        <v>0.96547411675376316</v>
      </c>
      <c r="N5" s="12">
        <f>(ADAM10!G5/ADAM10!G$12)/(ADAM10!G19/ADAM10!G$26)</f>
        <v>0.82843446366427231</v>
      </c>
      <c r="O5" s="12"/>
      <c r="P5" s="12">
        <f>(ADAM10!I5/ADAM10!I$12)/(ADAM10!I19/ADAM10!I$26)</f>
        <v>0.66663822880131784</v>
      </c>
      <c r="Q5" s="12"/>
      <c r="R5" s="12">
        <f>(ADAM10!K5/ADAM10!K$12)/(ADAM10!K19/ADAM10!K$26)</f>
        <v>0.84168126405506527</v>
      </c>
      <c r="S5" s="12">
        <f>(ADAM10!L5/ADAM10!L$12)/(ADAM10!L19/ADAM10!L$26)</f>
        <v>0.84835809512192184</v>
      </c>
      <c r="U5" s="19">
        <f>AVERAGE(K5:N5)</f>
        <v>0.92931111128443666</v>
      </c>
      <c r="V5" s="1">
        <f>(STDEV(K5:N5))/SQRT(4)</f>
        <v>3.381187523534377E-2</v>
      </c>
      <c r="W5" s="1">
        <f>_xlfn.T.TEST(K5:N5,K4:N4,2,2)</f>
        <v>2.792114141685146E-2</v>
      </c>
    </row>
    <row r="6" spans="1:23" x14ac:dyDescent="0.2">
      <c r="A6" s="17" t="s">
        <v>49</v>
      </c>
      <c r="B6" s="10">
        <f t="shared" si="0"/>
        <v>5</v>
      </c>
      <c r="C6" s="11">
        <f t="shared" si="1"/>
        <v>0.94058549156944904</v>
      </c>
      <c r="D6" s="11">
        <f t="shared" si="2"/>
        <v>0.1776714965058156</v>
      </c>
      <c r="E6" s="11">
        <f t="shared" si="3"/>
        <v>7.9457108770224008E-2</v>
      </c>
      <c r="F6" s="23">
        <f>_xlfn.T.TEST(I$5:S$5,I6:S6,2,2)</f>
        <v>0.56584570307058879</v>
      </c>
      <c r="H6" s="9" t="str">
        <f t="shared" si="4"/>
        <v>Δ2-9</v>
      </c>
      <c r="I6" s="12">
        <f>(ADAM10!B6/ADAM10!B$12)/(ADAM10!B20/ADAM10!B$26)</f>
        <v>1.0993314866255826</v>
      </c>
      <c r="J6" s="12"/>
      <c r="K6" s="12">
        <f>(ADAM10!D6/ADAM10!D$12)/(ADAM10!D20/ADAM10!D$26)</f>
        <v>0.69686375946762691</v>
      </c>
      <c r="L6" s="12">
        <f>(ADAM10!E6/ADAM10!E$12)/(ADAM10!E20/ADAM10!E$26)</f>
        <v>1.0151258690138063</v>
      </c>
      <c r="M6" s="12"/>
      <c r="N6" s="12"/>
      <c r="O6" s="12"/>
      <c r="P6" s="12"/>
      <c r="Q6" s="12"/>
      <c r="R6" s="12">
        <f>(ADAM10!K6/ADAM10!K$12)/(ADAM10!K20/ADAM10!K$26)</f>
        <v>1.0800740781273834</v>
      </c>
      <c r="S6" s="12">
        <f>(ADAM10!L6/ADAM10!L$12)/(ADAM10!L20/ADAM10!L$26)</f>
        <v>0.81153226461284633</v>
      </c>
    </row>
    <row r="7" spans="1:23" x14ac:dyDescent="0.2">
      <c r="A7" s="17" t="s">
        <v>50</v>
      </c>
      <c r="B7" s="10">
        <f t="shared" si="0"/>
        <v>7</v>
      </c>
      <c r="C7" s="11">
        <f t="shared" si="1"/>
        <v>0.93211850307879196</v>
      </c>
      <c r="D7" s="11">
        <f t="shared" si="2"/>
        <v>0.21556092878069924</v>
      </c>
      <c r="E7" s="11">
        <f>IFERROR(D7/SQRT(B7),"")</f>
        <v>8.1474372847976553E-2</v>
      </c>
      <c r="F7" s="23">
        <f t="shared" ref="F7:F11" si="5">_xlfn.T.TEST(I$5:S$5,I7:S7,2,2)</f>
        <v>0.66560252986703694</v>
      </c>
      <c r="H7" s="9" t="str">
        <f>IF(A7="","",A7)</f>
        <v>ΔNAC</v>
      </c>
      <c r="I7" s="12"/>
      <c r="J7" s="12"/>
      <c r="K7" s="12"/>
      <c r="L7" s="12">
        <f>(ADAM10!E7/ADAM10!E$12)/(ADAM10!E21/ADAM10!E$26)</f>
        <v>1.0750649972005226</v>
      </c>
      <c r="M7" s="12"/>
      <c r="N7" s="12">
        <f>(ADAM10!G7/ADAM10!G$12)/(ADAM10!G21/ADAM10!G$26)</f>
        <v>0.61971298203439229</v>
      </c>
      <c r="O7" s="12">
        <f>(ADAM10!H7/ADAM10!G$12)/(ADAM10!H21/ADAM10!G$26)</f>
        <v>0.86121274618971178</v>
      </c>
      <c r="P7" s="12">
        <f>(ADAM10!I7/ADAM10!I$12)/(ADAM10!I21/ADAM10!I$26)</f>
        <v>1.0601900483092752</v>
      </c>
      <c r="Q7" s="12">
        <f>(ADAM10!J7/ADAM10!I$12)/(ADAM10!J21/ADAM10!I$26)</f>
        <v>1.1006380545911747</v>
      </c>
      <c r="R7" s="12">
        <f>(ADAM10!K7/ADAM10!K$12)/(ADAM10!K21/ADAM10!K$26)</f>
        <v>1.1378414953450773</v>
      </c>
      <c r="S7" s="12">
        <f>(ADAM10!L7/ADAM10!L$12)/(ADAM10!L21/ADAM10!L$26)</f>
        <v>0.67016919788139062</v>
      </c>
    </row>
    <row r="8" spans="1:23" x14ac:dyDescent="0.2">
      <c r="A8" s="17" t="s">
        <v>13</v>
      </c>
      <c r="B8" s="10">
        <f t="shared" si="0"/>
        <v>5</v>
      </c>
      <c r="C8" s="11">
        <f t="shared" si="1"/>
        <v>0.99705582815925342</v>
      </c>
      <c r="D8" s="11">
        <f t="shared" si="2"/>
        <v>0.26292576097893794</v>
      </c>
      <c r="E8" s="11">
        <f>IFERROR(D8/SQRT(B8),"")</f>
        <v>0.11758397491695337</v>
      </c>
      <c r="F8" s="23">
        <f>_xlfn.T.TEST(I$5:S$5,I8:S8,2,2)</f>
        <v>0.32315924399348328</v>
      </c>
      <c r="H8" s="9" t="str">
        <f>IF(A8="","",A8)</f>
        <v>E46K</v>
      </c>
      <c r="I8" s="12"/>
      <c r="J8" s="12">
        <f>(ADAM10!C8/ADAM10!C$12)/(ADAM10!C22/ADAM10!C$26)</f>
        <v>0.88373605202430139</v>
      </c>
      <c r="K8" s="12">
        <f>(ADAM10!D8/ADAM10!D$12)/(ADAM10!D22/ADAM10!D$26)</f>
        <v>0.70329691925356241</v>
      </c>
      <c r="L8" s="12"/>
      <c r="M8" s="12">
        <f>(ADAM10!F8/ADAM10!F$12)/(ADAM10!F22/ADAM10!F$26)</f>
        <v>0.86792563744580797</v>
      </c>
      <c r="N8" s="12"/>
      <c r="O8" s="12"/>
      <c r="P8" s="12"/>
      <c r="Q8" s="12"/>
      <c r="R8" s="12">
        <f>(ADAM10!K8/ADAM10!K$12)/(ADAM10!K22/ADAM10!K$26)</f>
        <v>1.3572188602799988</v>
      </c>
      <c r="S8" s="12">
        <f>(ADAM10!L8/ADAM10!L$12)/(ADAM10!L22/ADAM10!L$26)</f>
        <v>1.1731016717925971</v>
      </c>
    </row>
    <row r="9" spans="1:23" x14ac:dyDescent="0.2">
      <c r="A9" s="9" t="s">
        <v>5</v>
      </c>
      <c r="B9" s="10">
        <f t="shared" si="0"/>
        <v>3</v>
      </c>
      <c r="C9" s="11">
        <f t="shared" si="1"/>
        <v>1.3305658606863651</v>
      </c>
      <c r="D9" s="11">
        <f t="shared" si="2"/>
        <v>0.41354286261626277</v>
      </c>
      <c r="E9" s="11">
        <f t="shared" si="3"/>
        <v>0.23875908305294774</v>
      </c>
      <c r="F9" s="23">
        <f t="shared" si="5"/>
        <v>1.0993786135780229E-2</v>
      </c>
      <c r="H9" s="9" t="str">
        <f t="shared" ref="H9" si="6">IF(A9="","",A9)</f>
        <v>A53T</v>
      </c>
      <c r="I9" s="12"/>
      <c r="J9" s="12"/>
      <c r="K9" s="12"/>
      <c r="L9" s="12"/>
      <c r="M9" s="12">
        <f>(ADAM10!F9/ADAM10!F$12)/(ADAM10!F23/ADAM10!F$26)</f>
        <v>1.1269914032031707</v>
      </c>
      <c r="N9" s="12"/>
      <c r="O9" s="12"/>
      <c r="P9" s="12"/>
      <c r="Q9" s="12"/>
      <c r="R9" s="12">
        <f>(ADAM10!K9/ADAM10!K$12)/(ADAM10!K23/ADAM10!K$26)</f>
        <v>1.8064329998965298</v>
      </c>
      <c r="S9" s="12">
        <f>(ADAM10!L9/ADAM10!L$12)/(ADAM10!L23/ADAM10!L$26)</f>
        <v>1.0582731789593944</v>
      </c>
    </row>
    <row r="10" spans="1:23" x14ac:dyDescent="0.2">
      <c r="A10" s="15" t="s">
        <v>33</v>
      </c>
      <c r="B10" s="10">
        <f t="shared" si="0"/>
        <v>4</v>
      </c>
      <c r="C10" s="11">
        <f t="shared" si="1"/>
        <v>0.83169413179510365</v>
      </c>
      <c r="D10" s="11">
        <f t="shared" si="2"/>
        <v>0.11657275139812606</v>
      </c>
      <c r="E10" s="11">
        <f>IFERROR(D10/SQRT(B10),"")</f>
        <v>5.8286375699063031E-2</v>
      </c>
      <c r="F10" s="27">
        <f t="shared" si="5"/>
        <v>0.36178706114199632</v>
      </c>
      <c r="H10" s="9" t="str">
        <f>IF(A10="","",A10)</f>
        <v>S129A</v>
      </c>
      <c r="I10" s="12"/>
      <c r="J10" s="12"/>
      <c r="K10" s="12">
        <f>(ADAM10!D10/ADAM10!D$12)/(ADAM10!D24/ADAM10!D$26)</f>
        <v>0.82019772439309591</v>
      </c>
      <c r="L10" s="12">
        <f>(ADAM10!E10/ADAM10!E$12)/(ADAM10!E24/ADAM10!E$26)</f>
        <v>0.96733096118676276</v>
      </c>
      <c r="M10" s="12">
        <f>(ADAM10!F10/ADAM10!F$12)/(ADAM10!F24/ADAM10!F$26)</f>
        <v>0.68438109104572242</v>
      </c>
      <c r="N10" s="12">
        <f>(ADAM10!G10/ADAM10!G$12)/(ADAM10!G24/ADAM10!G$26)</f>
        <v>0.85486675055483363</v>
      </c>
      <c r="O10" s="12"/>
      <c r="P10" s="12"/>
      <c r="Q10" s="12"/>
      <c r="R10" s="12"/>
      <c r="S10" s="12"/>
      <c r="U10" s="19">
        <f>AVERAGE(K10:N10)</f>
        <v>0.83169413179510365</v>
      </c>
      <c r="V10" s="1">
        <f>(STDEV(K10:N10))/SQRT(4)</f>
        <v>5.8286375699063031E-2</v>
      </c>
      <c r="W10" s="1">
        <f>_xlfn.T.TEST(K10:N10,K5:N5,2,2)</f>
        <v>0.19759656560040798</v>
      </c>
    </row>
    <row r="11" spans="1:23" x14ac:dyDescent="0.2">
      <c r="A11" s="15" t="s">
        <v>34</v>
      </c>
      <c r="B11" s="10">
        <f t="shared" si="0"/>
        <v>4</v>
      </c>
      <c r="C11" s="11">
        <f t="shared" si="1"/>
        <v>0.75434379127374518</v>
      </c>
      <c r="D11" s="11">
        <f t="shared" si="2"/>
        <v>0.16957101143433709</v>
      </c>
      <c r="E11" s="11">
        <f>IFERROR(D11/SQRT(B11),"")</f>
        <v>8.4785505717168544E-2</v>
      </c>
      <c r="F11" s="23">
        <f t="shared" si="5"/>
        <v>9.567395105572786E-2</v>
      </c>
      <c r="H11" s="9" t="str">
        <f>IF(A11="","",A11)</f>
        <v>S129D</v>
      </c>
      <c r="I11" s="12"/>
      <c r="J11" s="12"/>
      <c r="K11" s="12">
        <f>(ADAM10!D11/ADAM10!D$12)/(ADAM10!D25/ADAM10!D$26)</f>
        <v>0.55878427837725808</v>
      </c>
      <c r="L11" s="12">
        <f>(ADAM10!E11/ADAM10!E$12)/(ADAM10!E25/ADAM10!E$26)</f>
        <v>0.7794923077881738</v>
      </c>
      <c r="M11" s="12">
        <f>(ADAM10!F11/ADAM10!F$12)/(ADAM10!F25/ADAM10!F$26)</f>
        <v>0.96774261796794003</v>
      </c>
      <c r="N11" s="12">
        <f>(ADAM10!G11/ADAM10!G$12)/(ADAM10!G25/ADAM10!G$26)</f>
        <v>0.71135596096160914</v>
      </c>
      <c r="O11" s="12"/>
      <c r="P11" s="12"/>
      <c r="Q11" s="12"/>
      <c r="R11" s="12"/>
      <c r="S11" s="12"/>
      <c r="U11" s="19">
        <f>AVERAGE(K11:N11)</f>
        <v>0.75434379127374518</v>
      </c>
      <c r="V11" s="1">
        <f>(STDEV(K11:N11))/SQRT(4)</f>
        <v>8.4785505717168544E-2</v>
      </c>
      <c r="W11" s="1">
        <f>_xlfn.T.TEST(K11:N11,K5:N5,2,2)</f>
        <v>0.10371893507668471</v>
      </c>
    </row>
    <row r="12" spans="1:23" x14ac:dyDescent="0.2">
      <c r="B12" s="25"/>
      <c r="C12" s="20" t="str">
        <f t="shared" ref="C12:C13" si="7">IFERROR(AVERAGE(P12:Z12),"")</f>
        <v/>
      </c>
      <c r="D12" s="20" t="str">
        <f t="shared" ref="D12:D13" si="8">IFERROR(STDEV(P12:Z12),"")</f>
        <v/>
      </c>
      <c r="E12" s="26"/>
      <c r="F12" s="26"/>
      <c r="I12" s="16"/>
      <c r="J12" s="16"/>
      <c r="K12" s="16"/>
      <c r="L12" s="16"/>
      <c r="M12" s="16"/>
      <c r="N12" s="16"/>
      <c r="O12" s="16"/>
      <c r="U12" s="19"/>
    </row>
    <row r="13" spans="1:23" x14ac:dyDescent="0.2">
      <c r="B13" s="25"/>
      <c r="C13" s="20" t="str">
        <f t="shared" si="7"/>
        <v/>
      </c>
      <c r="D13" s="20" t="str">
        <f t="shared" si="8"/>
        <v/>
      </c>
      <c r="E13" s="26"/>
      <c r="F13" s="26"/>
      <c r="I13" s="16"/>
      <c r="J13" s="16"/>
      <c r="K13" s="16"/>
      <c r="L13" s="16"/>
      <c r="M13" s="16"/>
      <c r="N13" s="16"/>
      <c r="O13" s="16"/>
    </row>
    <row r="15" spans="1:23" x14ac:dyDescent="0.2">
      <c r="F15" s="22" t="s">
        <v>55</v>
      </c>
    </row>
  </sheetData>
  <mergeCells count="1">
    <mergeCell ref="B2:F2"/>
  </mergeCells>
  <conditionalFormatting sqref="F5:F11">
    <cfRule type="cellIs" dxfId="0" priority="1" operator="lessThan">
      <formula>0.05</formula>
    </cfRule>
  </conditionalFormatting>
  <pageMargins left="0.7" right="0.7" top="0.75" bottom="0.75" header="0.3" footer="0.3"/>
  <pageSetup paperSize="9" orientation="portrait" verticalDpi="0" r:id="rId1"/>
  <ignoredErrors>
    <ignoredError sqref="B4:F5 B14:F14 B7:F7 B6:E6 B8:F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BACE1</vt:lpstr>
      <vt:lpstr>Normalised BACE1</vt:lpstr>
      <vt:lpstr>ADAM10</vt:lpstr>
      <vt:lpstr>Normalised ADAM10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Roberts</dc:creator>
  <cp:lastModifiedBy>Hazel</cp:lastModifiedBy>
  <dcterms:created xsi:type="dcterms:W3CDTF">2013-09-02T10:45:37Z</dcterms:created>
  <dcterms:modified xsi:type="dcterms:W3CDTF">2016-05-26T10:45:00Z</dcterms:modified>
</cp:coreProperties>
</file>