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2\"/>
    </mc:Choice>
  </mc:AlternateContent>
  <bookViews>
    <workbookView xWindow="0" yWindow="0" windowWidth="20460" windowHeight="7695" activeTab="2"/>
  </bookViews>
  <sheets>
    <sheet name="BACE1" sheetId="1" r:id="rId1"/>
    <sheet name="Divide mean" sheetId="3" r:id="rId2"/>
    <sheet name="Normalized to tubuli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2" l="1"/>
  <c r="K20" i="2"/>
  <c r="L20" i="2" s="1"/>
  <c r="J20" i="2"/>
  <c r="M10" i="2"/>
  <c r="L10" i="2"/>
  <c r="K10" i="2"/>
  <c r="J10" i="2"/>
  <c r="D16" i="2" l="1"/>
  <c r="D17" i="2"/>
  <c r="D18" i="2"/>
  <c r="D19" i="2"/>
  <c r="D15" i="2"/>
  <c r="I30" i="1"/>
  <c r="I26" i="3" s="1"/>
  <c r="H30" i="1"/>
  <c r="H25" i="3" s="1"/>
  <c r="G30" i="1"/>
  <c r="F30" i="1"/>
  <c r="F25" i="3" s="1"/>
  <c r="E30" i="1"/>
  <c r="E26" i="3" s="1"/>
  <c r="D30" i="1"/>
  <c r="D25" i="3" s="1"/>
  <c r="C30" i="1"/>
  <c r="B30" i="1"/>
  <c r="B25" i="3" s="1"/>
  <c r="I20" i="1"/>
  <c r="H20" i="1"/>
  <c r="G20" i="1"/>
  <c r="G15" i="3" s="1"/>
  <c r="F20" i="1"/>
  <c r="E20" i="1"/>
  <c r="D20" i="1"/>
  <c r="C20" i="1"/>
  <c r="C15" i="3" s="1"/>
  <c r="B20" i="1"/>
  <c r="C10" i="1"/>
  <c r="D10" i="1"/>
  <c r="E10" i="1"/>
  <c r="F10" i="1"/>
  <c r="G10" i="1"/>
  <c r="H10" i="1"/>
  <c r="I10" i="1"/>
  <c r="B10" i="1"/>
  <c r="B16" i="3"/>
  <c r="D16" i="3"/>
  <c r="E16" i="3"/>
  <c r="F16" i="3"/>
  <c r="H16" i="3"/>
  <c r="I16" i="3"/>
  <c r="B17" i="3"/>
  <c r="D17" i="3"/>
  <c r="E17" i="3"/>
  <c r="B18" i="3"/>
  <c r="D18" i="3"/>
  <c r="E18" i="3"/>
  <c r="F18" i="3"/>
  <c r="H18" i="3"/>
  <c r="I18" i="3"/>
  <c r="B19" i="3"/>
  <c r="D19" i="3"/>
  <c r="E19" i="3"/>
  <c r="F19" i="3"/>
  <c r="H19" i="3"/>
  <c r="I19" i="3"/>
  <c r="D15" i="3"/>
  <c r="E15" i="3"/>
  <c r="F15" i="3"/>
  <c r="H15" i="3"/>
  <c r="I15" i="3"/>
  <c r="B15" i="3"/>
  <c r="B26" i="3"/>
  <c r="C26" i="3"/>
  <c r="F26" i="3"/>
  <c r="G26" i="3"/>
  <c r="H26" i="3"/>
  <c r="B27" i="3"/>
  <c r="C27" i="3"/>
  <c r="D27" i="3"/>
  <c r="B28" i="3"/>
  <c r="C28" i="3"/>
  <c r="D28" i="3"/>
  <c r="F28" i="3"/>
  <c r="G28" i="3"/>
  <c r="H28" i="3"/>
  <c r="B29" i="3"/>
  <c r="C29" i="3"/>
  <c r="D29" i="3"/>
  <c r="F29" i="3"/>
  <c r="G29" i="3"/>
  <c r="H29" i="3"/>
  <c r="C25" i="3"/>
  <c r="E25" i="3"/>
  <c r="G25" i="3"/>
  <c r="I25" i="3"/>
  <c r="D26" i="3" l="1"/>
  <c r="I29" i="3"/>
  <c r="E29" i="3"/>
  <c r="I28" i="3"/>
  <c r="E28" i="3"/>
  <c r="E27" i="3"/>
  <c r="G19" i="3"/>
  <c r="G18" i="3"/>
  <c r="C17" i="3"/>
  <c r="C16" i="3"/>
  <c r="C19" i="3"/>
  <c r="C18" i="3"/>
  <c r="G16" i="3"/>
  <c r="H5" i="3"/>
  <c r="I5" i="3"/>
  <c r="H6" i="3"/>
  <c r="I6" i="3"/>
  <c r="H8" i="3"/>
  <c r="I8" i="3"/>
  <c r="H9" i="3"/>
  <c r="I9" i="3"/>
  <c r="K29" i="1"/>
  <c r="L29" i="1" s="1"/>
  <c r="J29" i="1"/>
  <c r="K28" i="1"/>
  <c r="L28" i="1" s="1"/>
  <c r="J28" i="1"/>
  <c r="L27" i="1"/>
  <c r="K27" i="1"/>
  <c r="J27" i="1"/>
  <c r="K26" i="1"/>
  <c r="L26" i="1" s="1"/>
  <c r="J26" i="1"/>
  <c r="K25" i="1"/>
  <c r="L25" i="1" s="1"/>
  <c r="J25" i="1"/>
  <c r="K19" i="1"/>
  <c r="L19" i="1" s="1"/>
  <c r="J19" i="1"/>
  <c r="K18" i="1"/>
  <c r="L18" i="1" s="1"/>
  <c r="J18" i="1"/>
  <c r="K17" i="1"/>
  <c r="L17" i="1" s="1"/>
  <c r="J17" i="1"/>
  <c r="L16" i="1"/>
  <c r="K16" i="1"/>
  <c r="J16" i="1"/>
  <c r="K15" i="1"/>
  <c r="L15" i="1" s="1"/>
  <c r="J15" i="1"/>
  <c r="J6" i="1"/>
  <c r="J7" i="1"/>
  <c r="J8" i="1"/>
  <c r="J9" i="1"/>
  <c r="J5" i="1"/>
  <c r="K6" i="1"/>
  <c r="L6" i="1"/>
  <c r="K7" i="1"/>
  <c r="L7" i="1" s="1"/>
  <c r="K8" i="1"/>
  <c r="L8" i="1"/>
  <c r="K9" i="1"/>
  <c r="L9" i="1" s="1"/>
  <c r="K5" i="1"/>
  <c r="L5" i="1" s="1"/>
  <c r="F15" i="2" l="1"/>
  <c r="G15" i="2"/>
  <c r="F16" i="2"/>
  <c r="G16" i="2"/>
  <c r="F18" i="2"/>
  <c r="G18" i="2"/>
  <c r="F19" i="2"/>
  <c r="F5" i="3"/>
  <c r="G5" i="3"/>
  <c r="F6" i="3"/>
  <c r="F6" i="2" s="1"/>
  <c r="G6" i="3"/>
  <c r="F8" i="3"/>
  <c r="G8" i="3"/>
  <c r="F9" i="3"/>
  <c r="G9" i="3"/>
  <c r="G19" i="2" l="1"/>
  <c r="B19" i="2"/>
  <c r="B17" i="2"/>
  <c r="B7" i="3"/>
  <c r="B7" i="2" s="1"/>
  <c r="B8" i="3"/>
  <c r="B9" i="3"/>
  <c r="B9" i="2" s="1"/>
  <c r="B6" i="3"/>
  <c r="B5" i="3"/>
  <c r="E7" i="3"/>
  <c r="B8" i="2" l="1"/>
  <c r="B5" i="2"/>
  <c r="B18" i="2"/>
  <c r="B15" i="2"/>
  <c r="E8" i="3"/>
  <c r="D8" i="3"/>
  <c r="D8" i="2" s="1"/>
  <c r="H6" i="2"/>
  <c r="D5" i="3"/>
  <c r="H15" i="2"/>
  <c r="I8" i="2"/>
  <c r="D7" i="3"/>
  <c r="I18" i="2"/>
  <c r="C9" i="3"/>
  <c r="C6" i="3"/>
  <c r="G5" i="2"/>
  <c r="C5" i="3"/>
  <c r="E9" i="3"/>
  <c r="C8" i="3"/>
  <c r="G6" i="2"/>
  <c r="D9" i="3"/>
  <c r="D9" i="2" s="1"/>
  <c r="C7" i="3"/>
  <c r="D6" i="3"/>
  <c r="I15" i="2"/>
  <c r="E6" i="3"/>
  <c r="E5" i="3"/>
  <c r="D6" i="2" l="1"/>
  <c r="D5" i="2"/>
  <c r="D7" i="2"/>
  <c r="I16" i="2"/>
  <c r="I6" i="2"/>
  <c r="I19" i="2"/>
  <c r="K15" i="2"/>
  <c r="L15" i="2" s="1"/>
  <c r="H5" i="2"/>
  <c r="H18" i="2"/>
  <c r="K18" i="2" s="1"/>
  <c r="L18" i="2" s="1"/>
  <c r="H19" i="2"/>
  <c r="H16" i="2"/>
  <c r="H9" i="2"/>
  <c r="H8" i="2"/>
  <c r="G8" i="2"/>
  <c r="I9" i="2"/>
  <c r="G9" i="2"/>
  <c r="I5" i="2"/>
  <c r="F9" i="2"/>
  <c r="F5" i="2"/>
  <c r="F8" i="2"/>
  <c r="K29" i="3"/>
  <c r="L29" i="3" s="1"/>
  <c r="J29" i="3"/>
  <c r="K28" i="3"/>
  <c r="L28" i="3" s="1"/>
  <c r="J28" i="3"/>
  <c r="K27" i="3"/>
  <c r="L27" i="3" s="1"/>
  <c r="J27" i="3"/>
  <c r="K26" i="3"/>
  <c r="L26" i="3" s="1"/>
  <c r="J26" i="3"/>
  <c r="K25" i="3"/>
  <c r="L25" i="3" s="1"/>
  <c r="J25" i="3"/>
  <c r="K16" i="2" l="1"/>
  <c r="L16" i="2" s="1"/>
  <c r="K8" i="2"/>
  <c r="L8" i="2" s="1"/>
  <c r="N8" i="2"/>
  <c r="K9" i="2"/>
  <c r="L9" i="2" s="1"/>
  <c r="M8" i="2"/>
  <c r="K19" i="2"/>
  <c r="L19" i="2" s="1"/>
  <c r="K5" i="2"/>
  <c r="L5" i="2" s="1"/>
  <c r="K6" i="2"/>
  <c r="L6" i="2" s="1"/>
  <c r="N9" i="2"/>
  <c r="J8" i="2"/>
  <c r="J6" i="2"/>
  <c r="J5" i="2"/>
  <c r="J9" i="2"/>
  <c r="K19" i="3"/>
  <c r="L19" i="3" s="1"/>
  <c r="J19" i="3"/>
  <c r="K18" i="3"/>
  <c r="L18" i="3" s="1"/>
  <c r="J18" i="3"/>
  <c r="K17" i="3"/>
  <c r="L17" i="3" s="1"/>
  <c r="J17" i="3"/>
  <c r="K16" i="3"/>
  <c r="L16" i="3" s="1"/>
  <c r="J16" i="3"/>
  <c r="K15" i="3"/>
  <c r="L15" i="3" s="1"/>
  <c r="J15" i="3"/>
  <c r="J18" i="2" l="1"/>
  <c r="J16" i="2"/>
  <c r="J15" i="2"/>
  <c r="J19" i="2"/>
  <c r="K5" i="3"/>
  <c r="L5" i="3" s="1"/>
  <c r="J5" i="3"/>
  <c r="K7" i="3"/>
  <c r="L7" i="3" s="1"/>
  <c r="J7" i="3"/>
  <c r="K8" i="3"/>
  <c r="L8" i="3" s="1"/>
  <c r="J8" i="3"/>
  <c r="K9" i="3"/>
  <c r="L9" i="3" s="1"/>
  <c r="J9" i="3"/>
  <c r="K6" i="3"/>
  <c r="L6" i="3" s="1"/>
  <c r="J6" i="3"/>
  <c r="N18" i="2" l="1"/>
  <c r="N19" i="2"/>
  <c r="M16" i="2"/>
  <c r="M19" i="2"/>
  <c r="M18" i="2"/>
  <c r="M6" i="2"/>
  <c r="M9" i="2" l="1"/>
</calcChain>
</file>

<file path=xl/sharedStrings.xml><?xml version="1.0" encoding="utf-8"?>
<sst xmlns="http://schemas.openxmlformats.org/spreadsheetml/2006/main" count="159" uniqueCount="36">
  <si>
    <t>Mean</t>
  </si>
  <si>
    <t>SD</t>
  </si>
  <si>
    <t>SE</t>
  </si>
  <si>
    <t>BACE1</t>
  </si>
  <si>
    <t>BACE1 OD/ Tubulin OD</t>
  </si>
  <si>
    <t>Alpha-syn</t>
  </si>
  <si>
    <t>Alpha-syn OD/ Tubulin OD</t>
  </si>
  <si>
    <t>N-495</t>
  </si>
  <si>
    <t>N-503</t>
  </si>
  <si>
    <t>N-509</t>
  </si>
  <si>
    <t>Empty vector</t>
  </si>
  <si>
    <t>WT_v1</t>
  </si>
  <si>
    <t>WT_v2</t>
  </si>
  <si>
    <t>WT_v3</t>
  </si>
  <si>
    <t>WT_v4</t>
  </si>
  <si>
    <t>N-522</t>
  </si>
  <si>
    <t>N-536</t>
  </si>
  <si>
    <t>T Test</t>
  </si>
  <si>
    <t>N-546</t>
  </si>
  <si>
    <t>N-551</t>
  </si>
  <si>
    <t>N-558</t>
  </si>
  <si>
    <t>Tubulin</t>
  </si>
  <si>
    <t>Tubulin OD</t>
  </si>
  <si>
    <t>WT (v1)</t>
  </si>
  <si>
    <t>WT (v2)</t>
  </si>
  <si>
    <t>WT (v3)</t>
  </si>
  <si>
    <t>WT (v4)</t>
  </si>
  <si>
    <t>αS v1</t>
  </si>
  <si>
    <t>αS v2</t>
  </si>
  <si>
    <t>αS v3</t>
  </si>
  <si>
    <t>Damaged blot</t>
  </si>
  <si>
    <t>Variable  tubulin</t>
  </si>
  <si>
    <t>Wt(v1) not overexpressing at all</t>
  </si>
  <si>
    <t>All WT</t>
  </si>
  <si>
    <t>Average αS</t>
  </si>
  <si>
    <t>pcDNA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</si>
</sst>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3" fillId="0" borderId="0" xfId="0" applyFont="1"/>
    <xf numFmtId="0" fontId="4" fillId="0" borderId="1" xfId="0" applyFont="1" applyFill="1" applyBorder="1"/>
    <xf numFmtId="164" fontId="1" fillId="0" borderId="1" xfId="1" applyNumberFormat="1" applyFont="1" applyBorder="1"/>
    <xf numFmtId="0" fontId="5" fillId="0" borderId="0" xfId="0" applyFont="1" applyFill="1" applyBorder="1"/>
    <xf numFmtId="11" fontId="0" fillId="2" borderId="0" xfId="0" applyNumberFormat="1" applyFill="1"/>
    <xf numFmtId="2" fontId="0" fillId="2" borderId="0" xfId="0" applyNumberFormat="1" applyFill="1"/>
    <xf numFmtId="11" fontId="1" fillId="0" borderId="1" xfId="1" applyNumberFormat="1" applyFont="1" applyBorder="1"/>
    <xf numFmtId="11" fontId="0" fillId="0" borderId="0" xfId="0" applyNumberFormat="1"/>
    <xf numFmtId="11" fontId="0" fillId="0" borderId="1" xfId="0" applyNumberFormat="1" applyBorder="1"/>
    <xf numFmtId="164" fontId="1" fillId="3" borderId="1" xfId="1" applyNumberFormat="1" applyFont="1" applyFill="1" applyBorder="1"/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BACE1 total protein in </a:t>
            </a:r>
            <a:r>
              <a:rPr lang="el-GR" sz="1400" b="1" i="0" baseline="0">
                <a:effectLst/>
              </a:rPr>
              <a:t>α</a:t>
            </a:r>
            <a:r>
              <a:rPr lang="en-GB" sz="1400" b="1" i="0" baseline="0">
                <a:effectLst/>
              </a:rPr>
              <a:t>-syn 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35552267375974"/>
          <c:y val="0.14507144793694915"/>
          <c:w val="0.79213467444086272"/>
          <c:h val="0.737501587837261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('Normalized to tubuli'!$L$5:$L$6,'Normalized to tubuli'!$L$8:$L$10)</c:f>
                <c:numCache>
                  <c:formatCode>General</c:formatCode>
                  <c:ptCount val="5"/>
                  <c:pt idx="0">
                    <c:v>1.5295407047272011E-2</c:v>
                  </c:pt>
                  <c:pt idx="1">
                    <c:v>5.193073859841927E-2</c:v>
                  </c:pt>
                  <c:pt idx="2">
                    <c:v>8.4743438163544502E-2</c:v>
                  </c:pt>
                  <c:pt idx="3">
                    <c:v>3.2051037850324718E-2</c:v>
                  </c:pt>
                  <c:pt idx="4">
                    <c:v>4.2595170880103291E-2</c:v>
                  </c:pt>
                </c:numCache>
              </c:numRef>
            </c:plus>
            <c:minus>
              <c:numRef>
                <c:f>('Normalized to tubuli'!$L$5:$L$6,'Normalized to tubuli'!$L$8:$L$10)</c:f>
                <c:numCache>
                  <c:formatCode>General</c:formatCode>
                  <c:ptCount val="5"/>
                  <c:pt idx="0">
                    <c:v>1.5295407047272011E-2</c:v>
                  </c:pt>
                  <c:pt idx="1">
                    <c:v>5.193073859841927E-2</c:v>
                  </c:pt>
                  <c:pt idx="2">
                    <c:v>8.4743438163544502E-2</c:v>
                  </c:pt>
                  <c:pt idx="3">
                    <c:v>3.2051037850324718E-2</c:v>
                  </c:pt>
                  <c:pt idx="4">
                    <c:v>4.2595170880103291E-2</c:v>
                  </c:pt>
                </c:numCache>
              </c:numRef>
            </c:minus>
          </c:errBars>
          <c:cat>
            <c:strRef>
              <c:f>('Normalized to tubuli'!$A$5:$A$6,'Normalized to tubuli'!$A$8:$A$10)</c:f>
              <c:strCache>
                <c:ptCount val="5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  <c:pt idx="4">
                  <c:v>All WT</c:v>
                </c:pt>
              </c:strCache>
            </c:strRef>
          </c:cat>
          <c:val>
            <c:numRef>
              <c:f>('Normalized to tubuli'!$J$5:$J$6,'Normalized to tubuli'!$J$8:$J$10)</c:f>
              <c:numCache>
                <c:formatCode>0.00</c:formatCode>
                <c:ptCount val="5"/>
                <c:pt idx="0">
                  <c:v>0.78780435993660214</c:v>
                </c:pt>
                <c:pt idx="1">
                  <c:v>0.93115635031352872</c:v>
                </c:pt>
                <c:pt idx="2">
                  <c:v>1.3394959952072403</c:v>
                </c:pt>
                <c:pt idx="3">
                  <c:v>1.0186469587710898</c:v>
                </c:pt>
                <c:pt idx="4">
                  <c:v>1.0906432297516351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745992"/>
        <c:axId val="466747952"/>
      </c:barChart>
      <c:catAx>
        <c:axId val="466745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66747952"/>
        <c:crosses val="autoZero"/>
        <c:auto val="1"/>
        <c:lblAlgn val="ctr"/>
        <c:lblOffset val="100"/>
        <c:noMultiLvlLbl val="0"/>
      </c:catAx>
      <c:valAx>
        <c:axId val="4667479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BACE1 OD/ Tubulin OD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2.8629005266959079E-2"/>
              <c:y val="0.3193760020433260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66745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l-GR" sz="1400" b="1" i="0" u="none" strike="noStrike" baseline="0">
                <a:effectLst/>
              </a:rPr>
              <a:t>α</a:t>
            </a:r>
            <a:r>
              <a:rPr lang="en-GB" sz="1400" b="1" i="0" u="none" strike="noStrike" baseline="0">
                <a:effectLst/>
              </a:rPr>
              <a:t>-syn</a:t>
            </a:r>
            <a:r>
              <a:rPr lang="en-GB" sz="1400" b="1" i="0" baseline="0">
                <a:effectLst/>
              </a:rPr>
              <a:t> total protein in </a:t>
            </a:r>
            <a:r>
              <a:rPr lang="el-GR" sz="1400" b="1" i="0" baseline="0">
                <a:effectLst/>
              </a:rPr>
              <a:t>α</a:t>
            </a:r>
            <a:r>
              <a:rPr lang="en-GB" sz="1400" b="1" i="0" baseline="0">
                <a:effectLst/>
              </a:rPr>
              <a:t>-syn 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250377259889496"/>
          <c:y val="0.14507144793694915"/>
          <c:w val="0.78318612857956504"/>
          <c:h val="0.737501587837261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('Normalized to tubuli'!$L$15:$L$16,'Normalized to tubuli'!$L$18:$L$19)</c:f>
                <c:numCache>
                  <c:formatCode>General</c:formatCode>
                  <c:ptCount val="4"/>
                  <c:pt idx="0">
                    <c:v>4.0581291715371559E-2</c:v>
                  </c:pt>
                  <c:pt idx="1">
                    <c:v>4.0009085619831991E-2</c:v>
                  </c:pt>
                  <c:pt idx="2">
                    <c:v>9.6725398839302049E-2</c:v>
                  </c:pt>
                  <c:pt idx="3">
                    <c:v>0.12234419061102671</c:v>
                  </c:pt>
                </c:numCache>
              </c:numRef>
            </c:plus>
            <c:minus>
              <c:numRef>
                <c:f>('Normalized to tubuli'!$L$15:$L$16,'Normalized to tubuli'!$L$18:$L$19)</c:f>
                <c:numCache>
                  <c:formatCode>General</c:formatCode>
                  <c:ptCount val="4"/>
                  <c:pt idx="0">
                    <c:v>4.0581291715371559E-2</c:v>
                  </c:pt>
                  <c:pt idx="1">
                    <c:v>4.0009085619831991E-2</c:v>
                  </c:pt>
                  <c:pt idx="2">
                    <c:v>9.6725398839302049E-2</c:v>
                  </c:pt>
                  <c:pt idx="3">
                    <c:v>0.12234419061102671</c:v>
                  </c:pt>
                </c:numCache>
              </c:numRef>
            </c:minus>
          </c:errBars>
          <c:cat>
            <c:strRef>
              <c:f>('Normalized to tubuli'!$A$5:$A$6,'Normalized to tubuli'!$A$8:$A$9)</c:f>
              <c:strCache>
                <c:ptCount val="4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WT (v4)</c:v>
                </c:pt>
              </c:strCache>
            </c:strRef>
          </c:cat>
          <c:val>
            <c:numRef>
              <c:f>('Normalized to tubuli'!$J$15:$J$16,'Normalized to tubuli'!$J$18:$J$19)</c:f>
              <c:numCache>
                <c:formatCode>0.00</c:formatCode>
                <c:ptCount val="4"/>
                <c:pt idx="0">
                  <c:v>0.25104383231654942</c:v>
                </c:pt>
                <c:pt idx="1">
                  <c:v>1.1199950743961771</c:v>
                </c:pt>
                <c:pt idx="2">
                  <c:v>1.6724832716050546</c:v>
                </c:pt>
                <c:pt idx="3">
                  <c:v>1.316530744704284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748344"/>
        <c:axId val="466748736"/>
      </c:barChart>
      <c:catAx>
        <c:axId val="466748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66748736"/>
        <c:crosses val="autoZero"/>
        <c:auto val="1"/>
        <c:lblAlgn val="ctr"/>
        <c:lblOffset val="100"/>
        <c:noMultiLvlLbl val="0"/>
      </c:catAx>
      <c:valAx>
        <c:axId val="46674873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1000" b="1" i="0" u="none" strike="noStrike" baseline="0">
                    <a:effectLst/>
                  </a:rPr>
                  <a:t>α</a:t>
                </a:r>
                <a:r>
                  <a:rPr lang="en-GB" sz="1000" b="1" i="0" u="none" strike="noStrike" baseline="0">
                    <a:effectLst/>
                  </a:rPr>
                  <a:t>-syn</a:t>
                </a:r>
                <a:r>
                  <a:rPr lang="en-GB" sz="1000" b="1" i="0" baseline="0">
                    <a:effectLst/>
                  </a:rPr>
                  <a:t> OD/ Tubulin OD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3.7577551128256621E-2"/>
              <c:y val="0.3243236501442541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66748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5552267375974"/>
          <c:y val="6.5469485781202708E-2"/>
          <c:w val="0.79213467444086272"/>
          <c:h val="0.817103506848041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f>('Normalized to tubuli'!$L$5:$L$6,'Normalized to tubuli'!$L$8:$L$10)</c:f>
                <c:numCache>
                  <c:formatCode>General</c:formatCode>
                  <c:ptCount val="5"/>
                  <c:pt idx="0">
                    <c:v>1.5295407047272011E-2</c:v>
                  </c:pt>
                  <c:pt idx="1">
                    <c:v>5.193073859841927E-2</c:v>
                  </c:pt>
                  <c:pt idx="2">
                    <c:v>8.4743438163544502E-2</c:v>
                  </c:pt>
                  <c:pt idx="3">
                    <c:v>3.2051037850324718E-2</c:v>
                  </c:pt>
                  <c:pt idx="4">
                    <c:v>4.2595170880103291E-2</c:v>
                  </c:pt>
                </c:numCache>
              </c:numRef>
            </c:plus>
            <c:minus>
              <c:numRef>
                <c:f>('Normalized to tubuli'!$L$5:$L$6,'Normalized to tubuli'!$L$8:$L$10)</c:f>
                <c:numCache>
                  <c:formatCode>General</c:formatCode>
                  <c:ptCount val="5"/>
                  <c:pt idx="0">
                    <c:v>1.5295407047272011E-2</c:v>
                  </c:pt>
                  <c:pt idx="1">
                    <c:v>5.193073859841927E-2</c:v>
                  </c:pt>
                  <c:pt idx="2">
                    <c:v>8.4743438163544502E-2</c:v>
                  </c:pt>
                  <c:pt idx="3">
                    <c:v>3.2051037850324718E-2</c:v>
                  </c:pt>
                  <c:pt idx="4">
                    <c:v>4.2595170880103291E-2</c:v>
                  </c:pt>
                </c:numCache>
              </c:numRef>
            </c:minus>
            <c:spPr>
              <a:ln w="19050"/>
            </c:spPr>
          </c:errBars>
          <c:cat>
            <c:strRef>
              <c:f>'Normalized to tubuli'!$AD$6:$AD$10</c:f>
              <c:strCache>
                <c:ptCount val="5"/>
                <c:pt idx="0">
                  <c:v>pcDNA</c:v>
                </c:pt>
                <c:pt idx="1">
                  <c:v>αS v1</c:v>
                </c:pt>
                <c:pt idx="2">
                  <c:v>αS v2</c:v>
                </c:pt>
                <c:pt idx="3">
                  <c:v>αS v3</c:v>
                </c:pt>
                <c:pt idx="4">
                  <c:v>Average αS</c:v>
                </c:pt>
              </c:strCache>
            </c:strRef>
          </c:cat>
          <c:val>
            <c:numRef>
              <c:f>('Normalized to tubuli'!$J$5:$J$6,'Normalized to tubuli'!$J$8:$J$10)</c:f>
              <c:numCache>
                <c:formatCode>0.00</c:formatCode>
                <c:ptCount val="5"/>
                <c:pt idx="0">
                  <c:v>0.78780435993660214</c:v>
                </c:pt>
                <c:pt idx="1">
                  <c:v>0.93115635031352872</c:v>
                </c:pt>
                <c:pt idx="2">
                  <c:v>1.3394959952072403</c:v>
                </c:pt>
                <c:pt idx="3">
                  <c:v>1.0186469587710898</c:v>
                </c:pt>
                <c:pt idx="4">
                  <c:v>1.0906432297516351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749520"/>
        <c:axId val="466749912"/>
      </c:barChart>
      <c:catAx>
        <c:axId val="46674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66749912"/>
        <c:crosses val="autoZero"/>
        <c:auto val="1"/>
        <c:lblAlgn val="ctr"/>
        <c:lblOffset val="100"/>
        <c:noMultiLvlLbl val="0"/>
      </c:catAx>
      <c:valAx>
        <c:axId val="46674991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BACE1 OD/ Tubulin OD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2.8629005266959079E-2"/>
              <c:y val="0.31937600204332606"/>
            </c:manualLayout>
          </c:layout>
          <c:overlay val="0"/>
        </c:title>
        <c:numFmt formatCode="#,##0.0" sourceLinked="0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66749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1</xdr:row>
      <xdr:rowOff>9524</xdr:rowOff>
    </xdr:from>
    <xdr:to>
      <xdr:col>21</xdr:col>
      <xdr:colOff>171450</xdr:colOff>
      <xdr:row>22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23</xdr:row>
      <xdr:rowOff>9525</xdr:rowOff>
    </xdr:from>
    <xdr:to>
      <xdr:col>13</xdr:col>
      <xdr:colOff>533400</xdr:colOff>
      <xdr:row>40</xdr:row>
      <xdr:rowOff>57150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323850</xdr:colOff>
      <xdr:row>0</xdr:row>
      <xdr:rowOff>152400</xdr:rowOff>
    </xdr:from>
    <xdr:to>
      <xdr:col>28</xdr:col>
      <xdr:colOff>314325</xdr:colOff>
      <xdr:row>22</xdr:row>
      <xdr:rowOff>47626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7" workbookViewId="0">
      <selection activeCell="B30" sqref="B30:I30"/>
    </sheetView>
  </sheetViews>
  <sheetFormatPr defaultRowHeight="12.75" x14ac:dyDescent="0.2"/>
  <cols>
    <col min="1" max="1" width="23.42578125" customWidth="1"/>
    <col min="4" max="4" width="9.5703125" bestFit="1" customWidth="1"/>
    <col min="11" max="11" width="11.5703125" bestFit="1" customWidth="1"/>
    <col min="12" max="12" width="10.5703125" bestFit="1" customWidth="1"/>
  </cols>
  <sheetData>
    <row r="1" spans="1:12" x14ac:dyDescent="0.2">
      <c r="A1" s="1" t="s">
        <v>3</v>
      </c>
    </row>
    <row r="3" spans="1:12" x14ac:dyDescent="0.2">
      <c r="B3" t="s">
        <v>4</v>
      </c>
    </row>
    <row r="4" spans="1:12" ht="15" x14ac:dyDescent="0.25">
      <c r="A4" s="4"/>
      <c r="B4" t="s">
        <v>7</v>
      </c>
      <c r="C4" t="s">
        <v>8</v>
      </c>
      <c r="D4" t="s">
        <v>9</v>
      </c>
      <c r="E4" t="s">
        <v>15</v>
      </c>
      <c r="F4" t="s">
        <v>16</v>
      </c>
      <c r="G4" t="s">
        <v>18</v>
      </c>
      <c r="H4" t="s">
        <v>19</v>
      </c>
      <c r="I4" t="s">
        <v>20</v>
      </c>
      <c r="J4" t="s">
        <v>0</v>
      </c>
      <c r="K4" t="s">
        <v>1</v>
      </c>
      <c r="L4" t="s">
        <v>2</v>
      </c>
    </row>
    <row r="5" spans="1:12" ht="15" x14ac:dyDescent="0.25">
      <c r="A5" s="5" t="s">
        <v>10</v>
      </c>
      <c r="B5" s="10">
        <v>82295296</v>
      </c>
      <c r="C5" s="11">
        <v>43034442</v>
      </c>
      <c r="D5" s="11">
        <v>38326990</v>
      </c>
      <c r="E5" s="11">
        <v>72397368</v>
      </c>
      <c r="F5" s="11">
        <v>110969980</v>
      </c>
      <c r="G5" s="11">
        <v>57102450</v>
      </c>
      <c r="H5" s="11">
        <v>67398420</v>
      </c>
      <c r="I5" s="11">
        <v>111541908</v>
      </c>
      <c r="J5" s="11">
        <f>AVERAGE(B5:I5)</f>
        <v>72883356.75</v>
      </c>
      <c r="K5" s="11">
        <f>STDEV(B5:I5)</f>
        <v>27769759.977778766</v>
      </c>
      <c r="L5" s="11">
        <f>K5/SQRT(8)</f>
        <v>9818092.7961050775</v>
      </c>
    </row>
    <row r="6" spans="1:12" ht="15" x14ac:dyDescent="0.25">
      <c r="A6" s="5" t="s">
        <v>11</v>
      </c>
      <c r="B6" s="10">
        <v>75223956</v>
      </c>
      <c r="C6" s="11">
        <v>39336040</v>
      </c>
      <c r="D6" s="11">
        <v>41879008</v>
      </c>
      <c r="E6" s="11">
        <v>59240478</v>
      </c>
      <c r="F6" s="11">
        <v>152606768</v>
      </c>
      <c r="G6" s="11">
        <v>68638424</v>
      </c>
      <c r="H6" s="11">
        <v>85686676</v>
      </c>
      <c r="I6" s="11">
        <v>135368120</v>
      </c>
      <c r="J6" s="11">
        <f t="shared" ref="J6:J9" si="0">AVERAGE(B6:I6)</f>
        <v>82247433.75</v>
      </c>
      <c r="K6" s="11">
        <f t="shared" ref="K6:K9" si="1">STDEV(B6:I6)</f>
        <v>41436566.875667997</v>
      </c>
      <c r="L6" s="11">
        <f t="shared" ref="L6:L9" si="2">K6/SQRT(8)</f>
        <v>14650038.713437356</v>
      </c>
    </row>
    <row r="7" spans="1:12" ht="15" x14ac:dyDescent="0.25">
      <c r="A7" s="5" t="s">
        <v>12</v>
      </c>
      <c r="B7" s="10">
        <v>81927588</v>
      </c>
      <c r="C7" s="11">
        <v>49198718</v>
      </c>
      <c r="D7" s="11">
        <v>50436196</v>
      </c>
      <c r="E7" s="11">
        <v>84664696</v>
      </c>
      <c r="J7" s="11">
        <f t="shared" si="0"/>
        <v>66556799.5</v>
      </c>
      <c r="K7" s="11">
        <f t="shared" si="1"/>
        <v>19367790.317356806</v>
      </c>
      <c r="L7" s="11">
        <f t="shared" si="2"/>
        <v>6847547.9350010762</v>
      </c>
    </row>
    <row r="8" spans="1:12" ht="15" x14ac:dyDescent="0.25">
      <c r="A8" s="5" t="s">
        <v>13</v>
      </c>
      <c r="B8" s="10">
        <v>129257236</v>
      </c>
      <c r="C8" s="11">
        <v>84117164</v>
      </c>
      <c r="D8" s="11">
        <v>78773204</v>
      </c>
      <c r="E8" s="11">
        <v>87803240</v>
      </c>
      <c r="F8" s="11">
        <v>144506696</v>
      </c>
      <c r="G8" s="11">
        <v>65375616</v>
      </c>
      <c r="H8" s="11">
        <v>92590576</v>
      </c>
      <c r="I8" s="11">
        <v>131533896</v>
      </c>
      <c r="J8" s="11">
        <f t="shared" si="0"/>
        <v>101744703.5</v>
      </c>
      <c r="K8" s="11">
        <f t="shared" si="1"/>
        <v>29062042.882251993</v>
      </c>
      <c r="L8" s="11">
        <f t="shared" si="2"/>
        <v>10274983.798587309</v>
      </c>
    </row>
    <row r="9" spans="1:12" ht="15" x14ac:dyDescent="0.25">
      <c r="A9" s="5" t="s">
        <v>14</v>
      </c>
      <c r="B9" s="10">
        <v>94835700</v>
      </c>
      <c r="C9" s="11">
        <v>80304804</v>
      </c>
      <c r="D9" s="11">
        <v>53617396</v>
      </c>
      <c r="E9" s="11">
        <v>93209112</v>
      </c>
      <c r="F9" s="11">
        <v>148977600</v>
      </c>
      <c r="G9" s="11">
        <v>76614748</v>
      </c>
      <c r="H9" s="11">
        <v>84790060</v>
      </c>
      <c r="I9" s="11">
        <v>128454372</v>
      </c>
      <c r="J9" s="11">
        <f t="shared" si="0"/>
        <v>95100474</v>
      </c>
      <c r="K9" s="11">
        <f t="shared" si="1"/>
        <v>30252883.893232524</v>
      </c>
      <c r="L9" s="11">
        <f t="shared" si="2"/>
        <v>10696009.675676998</v>
      </c>
    </row>
    <row r="10" spans="1:12" x14ac:dyDescent="0.2">
      <c r="A10" s="1" t="s">
        <v>0</v>
      </c>
      <c r="B10" s="11">
        <f>AVERAGE(B5:B6,B8:B9)</f>
        <v>95403047</v>
      </c>
      <c r="C10" s="11">
        <f t="shared" ref="C10:I10" si="3">AVERAGE(C5:C6,C8:C9)</f>
        <v>61698112.5</v>
      </c>
      <c r="D10" s="11">
        <f t="shared" si="3"/>
        <v>53149149.5</v>
      </c>
      <c r="E10" s="11">
        <f t="shared" si="3"/>
        <v>78162549.5</v>
      </c>
      <c r="F10" s="11">
        <f t="shared" si="3"/>
        <v>139265261</v>
      </c>
      <c r="G10" s="11">
        <f t="shared" si="3"/>
        <v>66932809.5</v>
      </c>
      <c r="H10" s="11">
        <f t="shared" si="3"/>
        <v>82616433</v>
      </c>
      <c r="I10" s="11">
        <f t="shared" si="3"/>
        <v>126724574</v>
      </c>
    </row>
    <row r="11" spans="1:12" ht="15" x14ac:dyDescent="0.25">
      <c r="A11" s="7" t="s">
        <v>5</v>
      </c>
    </row>
    <row r="13" spans="1:12" x14ac:dyDescent="0.2">
      <c r="B13" t="s">
        <v>6</v>
      </c>
    </row>
    <row r="14" spans="1:12" ht="15" x14ac:dyDescent="0.25">
      <c r="A14" s="4"/>
      <c r="B14" t="s">
        <v>7</v>
      </c>
      <c r="C14" t="s">
        <v>8</v>
      </c>
      <c r="D14" t="s">
        <v>9</v>
      </c>
      <c r="E14" t="s">
        <v>15</v>
      </c>
      <c r="F14" t="s">
        <v>16</v>
      </c>
      <c r="G14" t="s">
        <v>18</v>
      </c>
      <c r="H14" t="s">
        <v>19</v>
      </c>
      <c r="I14" t="s">
        <v>20</v>
      </c>
      <c r="J14" t="s">
        <v>0</v>
      </c>
      <c r="K14" t="s">
        <v>1</v>
      </c>
      <c r="L14" t="s">
        <v>2</v>
      </c>
    </row>
    <row r="15" spans="1:12" ht="15" x14ac:dyDescent="0.25">
      <c r="A15" s="5" t="s">
        <v>10</v>
      </c>
      <c r="B15" s="10">
        <v>9039663</v>
      </c>
      <c r="C15" s="11">
        <v>2871643.5</v>
      </c>
      <c r="D15" s="11">
        <v>16622009.5</v>
      </c>
      <c r="E15" s="12">
        <v>7559703</v>
      </c>
      <c r="F15" s="11">
        <v>16854311.5</v>
      </c>
      <c r="G15" s="11">
        <v>5020220</v>
      </c>
      <c r="H15" s="11">
        <v>7839441</v>
      </c>
      <c r="I15" s="11">
        <v>6563684</v>
      </c>
      <c r="J15" s="11">
        <f>AVERAGE(B15:I15)</f>
        <v>9046334.4375</v>
      </c>
      <c r="K15" s="11">
        <f>STDEV(B15:I15)</f>
        <v>5106326.9802127723</v>
      </c>
      <c r="L15" s="11">
        <f>K15/SQRT(8)</f>
        <v>1805359.2173321382</v>
      </c>
    </row>
    <row r="16" spans="1:12" ht="15" x14ac:dyDescent="0.25">
      <c r="A16" s="5" t="s">
        <v>11</v>
      </c>
      <c r="B16" s="10">
        <v>11821570</v>
      </c>
      <c r="C16" s="11">
        <v>66970696</v>
      </c>
      <c r="D16" s="11">
        <v>46088554</v>
      </c>
      <c r="E16" s="12">
        <v>52816143</v>
      </c>
      <c r="F16" s="11">
        <v>103399280</v>
      </c>
      <c r="G16" s="11">
        <v>45500038</v>
      </c>
      <c r="H16" s="11">
        <v>49220896</v>
      </c>
      <c r="I16" s="11">
        <v>60378112</v>
      </c>
      <c r="J16" s="11">
        <f t="shared" ref="J16:J19" si="4">AVERAGE(B16:I16)</f>
        <v>54524411.125</v>
      </c>
      <c r="K16" s="11">
        <f t="shared" ref="K16:K19" si="5">STDEV(B16:I16)</f>
        <v>25593273.997058824</v>
      </c>
      <c r="L16" s="11">
        <f t="shared" ref="L16:L19" si="6">K16/SQRT(8)</f>
        <v>9048588.7980428152</v>
      </c>
    </row>
    <row r="17" spans="1:12" ht="15" x14ac:dyDescent="0.25">
      <c r="A17" s="5" t="s">
        <v>12</v>
      </c>
      <c r="B17" s="10">
        <v>86808592</v>
      </c>
      <c r="C17" s="11">
        <v>39949138</v>
      </c>
      <c r="D17" s="11">
        <v>39659328</v>
      </c>
      <c r="E17" s="12">
        <v>21922472</v>
      </c>
      <c r="J17" s="11">
        <f t="shared" si="4"/>
        <v>47084882.5</v>
      </c>
      <c r="K17" s="11">
        <f t="shared" si="5"/>
        <v>27791951.519655537</v>
      </c>
      <c r="L17" s="11">
        <f t="shared" si="6"/>
        <v>9825938.6909781024</v>
      </c>
    </row>
    <row r="18" spans="1:12" ht="15" x14ac:dyDescent="0.25">
      <c r="A18" s="5" t="s">
        <v>13</v>
      </c>
      <c r="B18" s="10">
        <v>93086004</v>
      </c>
      <c r="C18" s="11">
        <v>86639448</v>
      </c>
      <c r="D18" s="11">
        <v>73907988</v>
      </c>
      <c r="E18" s="12">
        <v>87393012</v>
      </c>
      <c r="F18" s="11">
        <v>110749424</v>
      </c>
      <c r="G18" s="11">
        <v>74201588</v>
      </c>
      <c r="H18" s="11">
        <v>62492010</v>
      </c>
      <c r="I18" s="11">
        <v>85449176</v>
      </c>
      <c r="J18" s="11">
        <f t="shared" si="4"/>
        <v>84239831.25</v>
      </c>
      <c r="K18" s="11">
        <f t="shared" si="5"/>
        <v>14533987.486566907</v>
      </c>
      <c r="L18" s="11">
        <f t="shared" si="6"/>
        <v>5138540.5547159426</v>
      </c>
    </row>
    <row r="19" spans="1:12" ht="15" x14ac:dyDescent="0.25">
      <c r="A19" s="5" t="s">
        <v>14</v>
      </c>
      <c r="B19" s="10">
        <v>83165792</v>
      </c>
      <c r="C19" s="11">
        <v>51993440</v>
      </c>
      <c r="D19" s="11">
        <v>46737244</v>
      </c>
      <c r="E19" s="12">
        <v>63306308</v>
      </c>
      <c r="F19" s="11">
        <v>99020144</v>
      </c>
      <c r="G19" s="11">
        <v>68814180</v>
      </c>
      <c r="H19" s="11">
        <v>69862186</v>
      </c>
      <c r="I19" s="11">
        <v>74086016</v>
      </c>
      <c r="J19" s="11">
        <f t="shared" si="4"/>
        <v>69623163.75</v>
      </c>
      <c r="K19" s="11">
        <f t="shared" si="5"/>
        <v>16659141.690961564</v>
      </c>
      <c r="L19" s="11">
        <f t="shared" si="6"/>
        <v>5889896.0292132245</v>
      </c>
    </row>
    <row r="20" spans="1:12" x14ac:dyDescent="0.2">
      <c r="A20" s="1" t="s">
        <v>0</v>
      </c>
      <c r="B20" s="11">
        <f>AVERAGE(B15:B16,B18:B19)</f>
        <v>49278257.25</v>
      </c>
      <c r="C20" s="11">
        <f t="shared" ref="C20" si="7">AVERAGE(C15:C16,C18:C19)</f>
        <v>52118806.875</v>
      </c>
      <c r="D20" s="11">
        <f t="shared" ref="D20" si="8">AVERAGE(D15:D16,D18:D19)</f>
        <v>45838948.875</v>
      </c>
      <c r="E20" s="11">
        <f t="shared" ref="E20" si="9">AVERAGE(E15:E16,E18:E19)</f>
        <v>52768791.5</v>
      </c>
      <c r="F20" s="11">
        <f t="shared" ref="F20" si="10">AVERAGE(F15:F16,F18:F19)</f>
        <v>82505789.875</v>
      </c>
      <c r="G20" s="11">
        <f t="shared" ref="G20" si="11">AVERAGE(G15:G16,G18:G19)</f>
        <v>48384006.5</v>
      </c>
      <c r="H20" s="11">
        <f t="shared" ref="H20" si="12">AVERAGE(H15:H16,H18:H19)</f>
        <v>47353633.25</v>
      </c>
      <c r="I20" s="11">
        <f t="shared" ref="I20" si="13">AVERAGE(I15:I16,I18:I19)</f>
        <v>56619247</v>
      </c>
    </row>
    <row r="21" spans="1:12" ht="15" x14ac:dyDescent="0.25">
      <c r="A21" s="7" t="s">
        <v>21</v>
      </c>
    </row>
    <row r="23" spans="1:12" x14ac:dyDescent="0.2">
      <c r="B23" t="s">
        <v>22</v>
      </c>
    </row>
    <row r="24" spans="1:12" ht="15" x14ac:dyDescent="0.25">
      <c r="A24" s="4"/>
      <c r="B24" t="s">
        <v>7</v>
      </c>
      <c r="C24" t="s">
        <v>8</v>
      </c>
      <c r="D24" t="s">
        <v>9</v>
      </c>
      <c r="E24" t="s">
        <v>15</v>
      </c>
      <c r="F24" t="s">
        <v>16</v>
      </c>
      <c r="G24" t="s">
        <v>18</v>
      </c>
      <c r="H24" t="s">
        <v>19</v>
      </c>
      <c r="I24" t="s">
        <v>20</v>
      </c>
      <c r="J24" t="s">
        <v>0</v>
      </c>
      <c r="K24" t="s">
        <v>1</v>
      </c>
      <c r="L24" t="s">
        <v>2</v>
      </c>
    </row>
    <row r="25" spans="1:12" ht="15" x14ac:dyDescent="0.25">
      <c r="A25" s="5" t="s">
        <v>10</v>
      </c>
      <c r="B25" s="10">
        <v>71344216</v>
      </c>
      <c r="C25" s="11">
        <v>64735452</v>
      </c>
      <c r="D25" s="11">
        <v>65880848</v>
      </c>
      <c r="E25" s="12">
        <v>55076476</v>
      </c>
      <c r="F25" s="11">
        <v>107814416</v>
      </c>
      <c r="G25" s="11">
        <v>57737672</v>
      </c>
      <c r="H25" s="11">
        <v>72820096</v>
      </c>
      <c r="I25" s="11">
        <v>85317456</v>
      </c>
      <c r="J25" s="11">
        <f>AVERAGE(B25:I25)</f>
        <v>72590829</v>
      </c>
      <c r="K25" s="11">
        <f>STDEV(B25:I25)</f>
        <v>17064475.840514429</v>
      </c>
      <c r="L25" s="11">
        <f>K25/SQRT(8)</f>
        <v>6033203.2921108808</v>
      </c>
    </row>
    <row r="26" spans="1:12" ht="15" x14ac:dyDescent="0.25">
      <c r="A26" s="5" t="s">
        <v>11</v>
      </c>
      <c r="B26" s="10">
        <v>69429608</v>
      </c>
      <c r="C26" s="11">
        <v>75745560</v>
      </c>
      <c r="D26" s="11">
        <v>64101210</v>
      </c>
      <c r="E26" s="12">
        <v>64944736</v>
      </c>
      <c r="F26" s="11">
        <v>117009444</v>
      </c>
      <c r="G26" s="11">
        <v>48760002</v>
      </c>
      <c r="H26" s="11">
        <v>74701248</v>
      </c>
      <c r="I26" s="11">
        <v>93171924</v>
      </c>
      <c r="J26" s="11">
        <f t="shared" ref="J26:J29" si="14">AVERAGE(B26:I26)</f>
        <v>75982966.5</v>
      </c>
      <c r="K26" s="11">
        <f t="shared" ref="K26:K29" si="15">STDEV(B26:I26)</f>
        <v>20796243.665103506</v>
      </c>
      <c r="L26" s="11">
        <f t="shared" ref="L26:L29" si="16">K26/SQRT(8)</f>
        <v>7352582.459401235</v>
      </c>
    </row>
    <row r="27" spans="1:12" ht="15" x14ac:dyDescent="0.25">
      <c r="A27" s="5" t="s">
        <v>12</v>
      </c>
      <c r="B27" s="10">
        <v>66517244</v>
      </c>
      <c r="C27" s="11">
        <v>54921412</v>
      </c>
      <c r="D27" s="11">
        <v>67197252</v>
      </c>
      <c r="E27" s="12">
        <v>66774760</v>
      </c>
      <c r="J27" s="11">
        <f t="shared" si="14"/>
        <v>63852667</v>
      </c>
      <c r="K27" s="11">
        <f t="shared" si="15"/>
        <v>5960765.1294898931</v>
      </c>
      <c r="L27" s="11">
        <f t="shared" si="16"/>
        <v>2107448.7220613062</v>
      </c>
    </row>
    <row r="28" spans="1:12" ht="15" x14ac:dyDescent="0.25">
      <c r="A28" s="5" t="s">
        <v>13</v>
      </c>
      <c r="B28" s="10">
        <v>65251418</v>
      </c>
      <c r="C28" s="11">
        <v>67734034</v>
      </c>
      <c r="D28" s="11">
        <v>64334658</v>
      </c>
      <c r="E28" s="12">
        <v>68553800</v>
      </c>
      <c r="F28" s="11">
        <v>106775228</v>
      </c>
      <c r="G28" s="11">
        <v>51660590</v>
      </c>
      <c r="H28" s="11">
        <v>75098404</v>
      </c>
      <c r="I28" s="11">
        <v>67828352</v>
      </c>
      <c r="J28" s="11">
        <f t="shared" si="14"/>
        <v>70904560.5</v>
      </c>
      <c r="K28" s="11">
        <f t="shared" si="15"/>
        <v>15922968.682911074</v>
      </c>
      <c r="L28" s="11">
        <f t="shared" si="16"/>
        <v>5629619.5661537247</v>
      </c>
    </row>
    <row r="29" spans="1:12" ht="15" x14ac:dyDescent="0.25">
      <c r="A29" s="5" t="s">
        <v>14</v>
      </c>
      <c r="B29" s="10">
        <v>61765340</v>
      </c>
      <c r="C29" s="11">
        <v>75116352</v>
      </c>
      <c r="D29" s="11">
        <v>76416348</v>
      </c>
      <c r="E29" s="12">
        <v>65196860</v>
      </c>
      <c r="F29" s="11">
        <v>108474768</v>
      </c>
      <c r="G29" s="11">
        <v>56989928</v>
      </c>
      <c r="H29" s="11">
        <v>80051004</v>
      </c>
      <c r="I29" s="11">
        <v>77492800</v>
      </c>
      <c r="J29" s="11">
        <f t="shared" si="14"/>
        <v>75187925</v>
      </c>
      <c r="K29" s="11">
        <f t="shared" si="15"/>
        <v>15809781.382432802</v>
      </c>
      <c r="L29" s="11">
        <f t="shared" si="16"/>
        <v>5589601.8122975314</v>
      </c>
    </row>
    <row r="30" spans="1:12" x14ac:dyDescent="0.2">
      <c r="A30" s="1" t="s">
        <v>0</v>
      </c>
      <c r="B30" s="11">
        <f>AVERAGE(B25:B26,B28:B29)</f>
        <v>66947645.5</v>
      </c>
      <c r="C30" s="11">
        <f t="shared" ref="C30" si="17">AVERAGE(C25:C26,C28:C29)</f>
        <v>70832849.5</v>
      </c>
      <c r="D30" s="11">
        <f t="shared" ref="D30" si="18">AVERAGE(D25:D26,D28:D29)</f>
        <v>67683266</v>
      </c>
      <c r="E30" s="11">
        <f t="shared" ref="E30" si="19">AVERAGE(E25:E26,E28:E29)</f>
        <v>63442968</v>
      </c>
      <c r="F30" s="11">
        <f t="shared" ref="F30" si="20">AVERAGE(F25:F26,F28:F29)</f>
        <v>110018464</v>
      </c>
      <c r="G30" s="11">
        <f t="shared" ref="G30" si="21">AVERAGE(G25:G26,G28:G29)</f>
        <v>53787048</v>
      </c>
      <c r="H30" s="11">
        <f t="shared" ref="H30" si="22">AVERAGE(H25:H26,H28:H29)</f>
        <v>75667688</v>
      </c>
      <c r="I30" s="11">
        <f t="shared" ref="I30" si="23">AVERAGE(I25:I26,I28:I29)</f>
        <v>80952633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7" workbookViewId="0">
      <selection activeCell="F17" sqref="F17:I17"/>
    </sheetView>
  </sheetViews>
  <sheetFormatPr defaultRowHeight="12.75" x14ac:dyDescent="0.2"/>
  <cols>
    <col min="1" max="1" width="15.5703125" customWidth="1"/>
  </cols>
  <sheetData>
    <row r="1" spans="1:12" x14ac:dyDescent="0.2">
      <c r="A1" s="1" t="s">
        <v>3</v>
      </c>
    </row>
    <row r="3" spans="1:12" x14ac:dyDescent="0.2">
      <c r="B3" t="s">
        <v>4</v>
      </c>
    </row>
    <row r="4" spans="1:12" ht="15" x14ac:dyDescent="0.25">
      <c r="A4" s="4"/>
      <c r="B4" t="s">
        <v>7</v>
      </c>
      <c r="C4" t="s">
        <v>8</v>
      </c>
      <c r="D4" t="s">
        <v>9</v>
      </c>
      <c r="E4" t="s">
        <v>15</v>
      </c>
      <c r="F4" t="s">
        <v>16</v>
      </c>
      <c r="G4" t="s">
        <v>18</v>
      </c>
      <c r="H4" t="s">
        <v>19</v>
      </c>
      <c r="I4" t="s">
        <v>20</v>
      </c>
      <c r="J4" t="s">
        <v>0</v>
      </c>
      <c r="K4" t="s">
        <v>1</v>
      </c>
      <c r="L4" t="s">
        <v>2</v>
      </c>
    </row>
    <row r="5" spans="1:12" ht="15" x14ac:dyDescent="0.25">
      <c r="A5" s="5" t="s">
        <v>10</v>
      </c>
      <c r="B5" s="6">
        <f>BACE1!B5/BACE1!B$10</f>
        <v>0.86260657901209381</v>
      </c>
      <c r="C5" s="6">
        <f>BACE1!C5/BACE1!C$10</f>
        <v>0.69750013827408419</v>
      </c>
      <c r="D5" s="6">
        <f>BACE1!D5/BACE1!D$10</f>
        <v>0.72112141700404819</v>
      </c>
      <c r="E5" s="6">
        <f>BACE1!E5/BACE1!E$10</f>
        <v>0.92624112779228118</v>
      </c>
      <c r="F5" s="6">
        <f>BACE1!F5/BACE1!F$10</f>
        <v>0.79682455770502592</v>
      </c>
      <c r="G5" s="6">
        <f>BACE1!G5/BACE1!G$10</f>
        <v>0.85313092975725158</v>
      </c>
      <c r="H5" s="6">
        <f>BACE1!H5/BACE1!H$10</f>
        <v>0.81579920062634514</v>
      </c>
      <c r="I5" s="6">
        <f>BACE1!I5/BACE1!I$10</f>
        <v>0.88019161934606305</v>
      </c>
      <c r="J5" s="3">
        <f>AVERAGE(B5:F5)</f>
        <v>0.80085876395750666</v>
      </c>
      <c r="K5" s="3">
        <f>STDEV(B5:E5)</f>
        <v>0.1104091045794858</v>
      </c>
      <c r="L5" s="3">
        <f>K5/SQRT(4)</f>
        <v>5.52045522897429E-2</v>
      </c>
    </row>
    <row r="6" spans="1:12" ht="15" x14ac:dyDescent="0.25">
      <c r="A6" s="5" t="s">
        <v>11</v>
      </c>
      <c r="B6" s="6">
        <f>BACE1!B6/BACE1!B$10</f>
        <v>0.78848588557134869</v>
      </c>
      <c r="C6" s="6">
        <f>BACE1!C6/BACE1!C$10</f>
        <v>0.63755661893222426</v>
      </c>
      <c r="D6" s="6">
        <f>BACE1!D6/BACE1!D$10</f>
        <v>0.78795255227931726</v>
      </c>
      <c r="E6" s="6">
        <f>BACE1!E6/BACE1!E$10</f>
        <v>0.75791383954281066</v>
      </c>
      <c r="F6" s="6">
        <f>BACE1!F6/BACE1!F$10</f>
        <v>1.0957992460158459</v>
      </c>
      <c r="G6" s="6">
        <f>BACE1!G6/BACE1!G$10</f>
        <v>1.0254824877775375</v>
      </c>
      <c r="H6" s="6">
        <f>BACE1!H6/BACE1!H$10</f>
        <v>1.037162618725018</v>
      </c>
      <c r="I6" s="6">
        <f>BACE1!I6/BACE1!I$10</f>
        <v>1.0682073391700651</v>
      </c>
      <c r="J6" s="3">
        <f t="shared" ref="J6:J9" si="0">AVERAGE(B6:F6)</f>
        <v>0.81354162846830924</v>
      </c>
      <c r="K6" s="3">
        <f t="shared" ref="K6:K9" si="1">STDEV(B6:E6)</f>
        <v>7.1718023974864181E-2</v>
      </c>
      <c r="L6" s="3">
        <f t="shared" ref="L6:L9" si="2">K6/SQRT(4)</f>
        <v>3.5859011987432091E-2</v>
      </c>
    </row>
    <row r="7" spans="1:12" ht="15" x14ac:dyDescent="0.25">
      <c r="A7" s="5" t="s">
        <v>12</v>
      </c>
      <c r="B7" s="6">
        <f>BACE1!B7/BACE1!B$10</f>
        <v>0.85875232056267548</v>
      </c>
      <c r="C7" s="6">
        <f>BACE1!C7/BACE1!C$10</f>
        <v>0.79741042321189326</v>
      </c>
      <c r="D7" s="6">
        <f>BACE1!D7/BACE1!D$10</f>
        <v>0.94895584359256779</v>
      </c>
      <c r="E7" s="6">
        <f>BACE1!E7/BACE1!E$10</f>
        <v>1.0831874924960068</v>
      </c>
      <c r="F7" s="6"/>
      <c r="G7" s="6"/>
      <c r="H7" s="6"/>
      <c r="I7" s="6"/>
      <c r="J7" s="3">
        <f t="shared" si="0"/>
        <v>0.92207651996578577</v>
      </c>
      <c r="K7" s="3">
        <f t="shared" si="1"/>
        <v>0.1241381400136731</v>
      </c>
      <c r="L7" s="3">
        <f t="shared" si="2"/>
        <v>6.2069070006836549E-2</v>
      </c>
    </row>
    <row r="8" spans="1:12" ht="15" x14ac:dyDescent="0.25">
      <c r="A8" s="5" t="s">
        <v>13</v>
      </c>
      <c r="B8" s="6">
        <f>BACE1!B8/BACE1!B$10</f>
        <v>1.3548543790220873</v>
      </c>
      <c r="C8" s="6">
        <f>BACE1!C8/BACE1!C$10</f>
        <v>1.3633668939224033</v>
      </c>
      <c r="D8" s="6">
        <f>BACE1!D8/BACE1!D$10</f>
        <v>1.4821159838126854</v>
      </c>
      <c r="E8" s="6">
        <f>BACE1!E8/BACE1!E$10</f>
        <v>1.1233415563037641</v>
      </c>
      <c r="F8" s="6">
        <f>BACE1!F8/BACE1!F$10</f>
        <v>1.037636342059489</v>
      </c>
      <c r="G8" s="6">
        <f>BACE1!G8/BACE1!G$10</f>
        <v>0.97673497479588089</v>
      </c>
      <c r="H8" s="6">
        <f>BACE1!H8/BACE1!H$10</f>
        <v>1.1207283180574983</v>
      </c>
      <c r="I8" s="6">
        <f>BACE1!I8/BACE1!I$10</f>
        <v>1.0379509817882679</v>
      </c>
      <c r="J8" s="3">
        <f t="shared" si="0"/>
        <v>1.2722630310240859</v>
      </c>
      <c r="K8" s="3">
        <f t="shared" si="1"/>
        <v>0.15008296731304946</v>
      </c>
      <c r="L8" s="3">
        <f t="shared" si="2"/>
        <v>7.504148365652473E-2</v>
      </c>
    </row>
    <row r="9" spans="1:12" ht="15" x14ac:dyDescent="0.25">
      <c r="A9" s="5" t="s">
        <v>14</v>
      </c>
      <c r="B9" s="6">
        <f>BACE1!B9/BACE1!B$10</f>
        <v>0.99405315639447034</v>
      </c>
      <c r="C9" s="6">
        <f>BACE1!C9/BACE1!C$10</f>
        <v>1.3015763488712884</v>
      </c>
      <c r="D9" s="6">
        <f>BACE1!D9/BACE1!D$10</f>
        <v>1.0088100469039492</v>
      </c>
      <c r="E9" s="6">
        <f>BACE1!E9/BACE1!E$10</f>
        <v>1.192503476361144</v>
      </c>
      <c r="F9" s="6">
        <f>BACE1!F9/BACE1!F$10</f>
        <v>1.0697398542196392</v>
      </c>
      <c r="G9" s="6">
        <f>BACE1!G9/BACE1!G$10</f>
        <v>1.1446516076693301</v>
      </c>
      <c r="H9" s="6">
        <f>BACE1!H9/BACE1!H$10</f>
        <v>1.0263098625911384</v>
      </c>
      <c r="I9" s="6">
        <f>BACE1!I9/BACE1!I$10</f>
        <v>1.0136500596956042</v>
      </c>
      <c r="J9" s="3">
        <f t="shared" si="0"/>
        <v>1.1133365765500982</v>
      </c>
      <c r="K9" s="3">
        <f t="shared" si="1"/>
        <v>0.14875121409434608</v>
      </c>
      <c r="L9" s="3">
        <f t="shared" si="2"/>
        <v>7.437560704717304E-2</v>
      </c>
    </row>
    <row r="10" spans="1:12" x14ac:dyDescent="0.2">
      <c r="A10" s="1"/>
    </row>
    <row r="11" spans="1:12" ht="15" x14ac:dyDescent="0.25">
      <c r="A11" s="7" t="s">
        <v>5</v>
      </c>
    </row>
    <row r="13" spans="1:12" x14ac:dyDescent="0.2">
      <c r="B13" t="s">
        <v>6</v>
      </c>
    </row>
    <row r="14" spans="1:12" ht="15" x14ac:dyDescent="0.25">
      <c r="A14" s="4"/>
      <c r="B14" t="s">
        <v>7</v>
      </c>
      <c r="C14" t="s">
        <v>8</v>
      </c>
      <c r="D14" t="s">
        <v>9</v>
      </c>
      <c r="E14" t="s">
        <v>15</v>
      </c>
      <c r="F14" t="s">
        <v>16</v>
      </c>
      <c r="G14" t="s">
        <v>18</v>
      </c>
      <c r="H14" t="s">
        <v>19</v>
      </c>
      <c r="I14" t="s">
        <v>20</v>
      </c>
      <c r="J14" t="s">
        <v>0</v>
      </c>
      <c r="K14" t="s">
        <v>1</v>
      </c>
      <c r="L14" t="s">
        <v>2</v>
      </c>
    </row>
    <row r="15" spans="1:12" ht="15" x14ac:dyDescent="0.25">
      <c r="A15" s="5" t="s">
        <v>10</v>
      </c>
      <c r="B15" s="6">
        <f>BACE1!B15/BACE1!B$20</f>
        <v>0.18344120722735177</v>
      </c>
      <c r="C15" s="6">
        <f>BACE1!C15/BACE1!C$20</f>
        <v>5.509802837365893E-2</v>
      </c>
      <c r="D15" s="6">
        <f>BACE1!D15/BACE1!D$20</f>
        <v>0.36261759721688208</v>
      </c>
      <c r="E15" s="6">
        <f>BACE1!E15/BACE1!E$20</f>
        <v>0.14326087039533586</v>
      </c>
      <c r="F15" s="6">
        <f>BACE1!F15/BACE1!F$20</f>
        <v>0.20428034839173159</v>
      </c>
      <c r="G15" s="6">
        <f>BACE1!G15/BACE1!G$20</f>
        <v>0.10375783989695024</v>
      </c>
      <c r="H15" s="6">
        <f>BACE1!H15/BACE1!H$20</f>
        <v>0.16555099285861027</v>
      </c>
      <c r="I15" s="6">
        <f>BACE1!I15/BACE1!I$20</f>
        <v>0.11592672717812726</v>
      </c>
      <c r="J15" s="3">
        <f>AVERAGE(B15:F15)</f>
        <v>0.18973961032099204</v>
      </c>
      <c r="K15" s="3">
        <f>STDEV(B15:E15)</f>
        <v>0.12930872466459514</v>
      </c>
      <c r="L15" s="3">
        <f>K15/SQRT(4)</f>
        <v>6.4654362332297571E-2</v>
      </c>
    </row>
    <row r="16" spans="1:12" ht="15" x14ac:dyDescent="0.25">
      <c r="A16" s="5" t="s">
        <v>11</v>
      </c>
      <c r="B16" s="6">
        <f>BACE1!B16/BACE1!B$20</f>
        <v>0.23989423854878716</v>
      </c>
      <c r="C16" s="6">
        <f>BACE1!C16/BACE1!C$20</f>
        <v>1.2849621857349933</v>
      </c>
      <c r="D16" s="6">
        <f>BACE1!D16/BACE1!D$20</f>
        <v>1.0054452628414465</v>
      </c>
      <c r="E16" s="6">
        <f>BACE1!E16/BACE1!E$20</f>
        <v>1.0008973391024125</v>
      </c>
      <c r="F16" s="6">
        <f>BACE1!F16/BACE1!F$20</f>
        <v>1.2532366535324924</v>
      </c>
      <c r="G16" s="6">
        <f>BACE1!G16/BACE1!G$20</f>
        <v>0.94039417756774646</v>
      </c>
      <c r="H16" s="6">
        <f>BACE1!H16/BACE1!H$20</f>
        <v>1.03943230163865</v>
      </c>
      <c r="I16" s="6">
        <f>BACE1!I16/BACE1!I$20</f>
        <v>1.0663884668052896</v>
      </c>
      <c r="J16" s="3">
        <f t="shared" ref="J16:J19" si="3">AVERAGE(B16:F16)</f>
        <v>0.95688713595202635</v>
      </c>
      <c r="K16" s="3">
        <f t="shared" ref="K16:K19" si="4">STDEV(B16:E16)</f>
        <v>0.44872080545427173</v>
      </c>
      <c r="L16" s="3">
        <f t="shared" ref="L16:L19" si="5">K16/SQRT(4)</f>
        <v>0.22436040272713587</v>
      </c>
    </row>
    <row r="17" spans="1:12" ht="15" x14ac:dyDescent="0.25">
      <c r="A17" s="5" t="s">
        <v>12</v>
      </c>
      <c r="B17" s="6">
        <f>BACE1!B17/BACE1!B$20</f>
        <v>1.7616002846772751</v>
      </c>
      <c r="C17" s="6">
        <f>BACE1!C17/BACE1!C$20</f>
        <v>0.76650139163416908</v>
      </c>
      <c r="D17" s="6">
        <f>BACE1!D17/BACE1!D$20</f>
        <v>0.86518842541849184</v>
      </c>
      <c r="E17" s="6">
        <f>BACE1!E17/BACE1!E$20</f>
        <v>0.41544388978474145</v>
      </c>
      <c r="F17" s="6"/>
      <c r="G17" s="6"/>
      <c r="H17" s="6"/>
      <c r="I17" s="6"/>
      <c r="J17" s="3">
        <f t="shared" si="3"/>
        <v>0.9521834978786694</v>
      </c>
      <c r="K17" s="3">
        <f t="shared" si="4"/>
        <v>0.57308839599138872</v>
      </c>
      <c r="L17" s="3">
        <f t="shared" si="5"/>
        <v>0.28654419799569436</v>
      </c>
    </row>
    <row r="18" spans="1:12" ht="15" x14ac:dyDescent="0.25">
      <c r="A18" s="5" t="s">
        <v>13</v>
      </c>
      <c r="B18" s="6">
        <f>BACE1!B18/BACE1!B$20</f>
        <v>1.8889873383255655</v>
      </c>
      <c r="C18" s="6">
        <f>BACE1!C18/BACE1!C$20</f>
        <v>1.6623451915887704</v>
      </c>
      <c r="D18" s="6">
        <f>BACE1!D18/BACE1!D$20</f>
        <v>1.612340374591541</v>
      </c>
      <c r="E18" s="6">
        <f>BACE1!E18/BACE1!E$20</f>
        <v>1.6561495822772443</v>
      </c>
      <c r="F18" s="6">
        <f>BACE1!F18/BACE1!F$20</f>
        <v>1.3423230559672283</v>
      </c>
      <c r="G18" s="6">
        <f>BACE1!G18/BACE1!G$20</f>
        <v>1.5335974295555701</v>
      </c>
      <c r="H18" s="6">
        <f>BACE1!H18/BACE1!H$20</f>
        <v>1.319687755954819</v>
      </c>
      <c r="I18" s="6">
        <f>BACE1!I18/BACE1!I$20</f>
        <v>1.5091895517437737</v>
      </c>
      <c r="J18" s="3">
        <f t="shared" si="3"/>
        <v>1.6324291085500697</v>
      </c>
      <c r="K18" s="3">
        <f t="shared" si="4"/>
        <v>0.12469019603202296</v>
      </c>
      <c r="L18" s="3">
        <f t="shared" si="5"/>
        <v>6.2345098016011478E-2</v>
      </c>
    </row>
    <row r="19" spans="1:12" ht="15" x14ac:dyDescent="0.25">
      <c r="A19" s="5" t="s">
        <v>14</v>
      </c>
      <c r="B19" s="6">
        <f>BACE1!B19/BACE1!B$20</f>
        <v>1.6876772158982956</v>
      </c>
      <c r="C19" s="6">
        <f>BACE1!C19/BACE1!C$20</f>
        <v>0.99759459430257724</v>
      </c>
      <c r="D19" s="6">
        <f>BACE1!D19/BACE1!D$20</f>
        <v>1.0195967653501303</v>
      </c>
      <c r="E19" s="6">
        <f>BACE1!E19/BACE1!E$20</f>
        <v>1.1996922082250074</v>
      </c>
      <c r="F19" s="6">
        <f>BACE1!F19/BACE1!F$20</f>
        <v>1.2001599421085476</v>
      </c>
      <c r="G19" s="6">
        <f>BACE1!G19/BACE1!G$20</f>
        <v>1.4222505529797331</v>
      </c>
      <c r="H19" s="6">
        <f>BACE1!H19/BACE1!H$20</f>
        <v>1.4753289495479209</v>
      </c>
      <c r="I19" s="6">
        <f>BACE1!I19/BACE1!I$20</f>
        <v>1.3084952542728094</v>
      </c>
      <c r="J19" s="3">
        <f t="shared" si="3"/>
        <v>1.2209441451769116</v>
      </c>
      <c r="K19" s="3">
        <f t="shared" si="4"/>
        <v>0.32073311729733628</v>
      </c>
      <c r="L19" s="3">
        <f t="shared" si="5"/>
        <v>0.16036655864866814</v>
      </c>
    </row>
    <row r="21" spans="1:12" ht="15" x14ac:dyDescent="0.25">
      <c r="A21" s="7" t="s">
        <v>21</v>
      </c>
    </row>
    <row r="23" spans="1:12" x14ac:dyDescent="0.2">
      <c r="B23" t="s">
        <v>22</v>
      </c>
    </row>
    <row r="24" spans="1:12" ht="15" x14ac:dyDescent="0.25">
      <c r="A24" s="4"/>
      <c r="B24" t="s">
        <v>7</v>
      </c>
      <c r="C24" t="s">
        <v>8</v>
      </c>
      <c r="D24" t="s">
        <v>9</v>
      </c>
      <c r="E24" t="s">
        <v>15</v>
      </c>
      <c r="F24" t="s">
        <v>16</v>
      </c>
      <c r="G24" t="s">
        <v>18</v>
      </c>
      <c r="H24" t="s">
        <v>19</v>
      </c>
      <c r="I24" t="s">
        <v>20</v>
      </c>
      <c r="J24" t="s">
        <v>0</v>
      </c>
      <c r="K24" t="s">
        <v>1</v>
      </c>
      <c r="L24" t="s">
        <v>2</v>
      </c>
    </row>
    <row r="25" spans="1:12" ht="15" x14ac:dyDescent="0.25">
      <c r="A25" s="5" t="s">
        <v>10</v>
      </c>
      <c r="B25" s="6">
        <f>BACE1!B25/BACE1!B$30</f>
        <v>1.0656717718325135</v>
      </c>
      <c r="C25" s="6">
        <f>BACE1!C25/BACE1!C$30</f>
        <v>0.9139185061304077</v>
      </c>
      <c r="D25" s="6">
        <f>BACE1!D25/BACE1!D$30</f>
        <v>0.9733698134484231</v>
      </c>
      <c r="E25" s="6">
        <f>BACE1!E25/BACE1!E$30</f>
        <v>0.86812577873090679</v>
      </c>
      <c r="F25" s="6">
        <f>BACE1!F25/BACE1!F$30</f>
        <v>0.97996656270351135</v>
      </c>
      <c r="G25" s="6">
        <f>BACE1!G25/BACE1!G$30</f>
        <v>1.0734493553169158</v>
      </c>
      <c r="H25" s="6">
        <f>BACE1!H25/BACE1!H$30</f>
        <v>0.96236713351146663</v>
      </c>
      <c r="I25" s="6">
        <f>BACE1!I25/BACE1!I$30</f>
        <v>1.0539182338886988</v>
      </c>
      <c r="J25" s="11">
        <f>AVERAGE(B25:F25)</f>
        <v>0.96021048656915242</v>
      </c>
      <c r="K25" s="3">
        <f>STDEV(B25:E25)</f>
        <v>8.5284261556778554E-2</v>
      </c>
      <c r="L25" s="3">
        <f>K25/SQRT(4)</f>
        <v>4.2642130778389277E-2</v>
      </c>
    </row>
    <row r="26" spans="1:12" ht="15" x14ac:dyDescent="0.25">
      <c r="A26" s="5" t="s">
        <v>11</v>
      </c>
      <c r="B26" s="6">
        <f>BACE1!B26/BACE1!B$30</f>
        <v>1.0370731857926205</v>
      </c>
      <c r="C26" s="6">
        <f>BACE1!C26/BACE1!C$30</f>
        <v>1.0693563866860953</v>
      </c>
      <c r="D26" s="6">
        <f>BACE1!D26/BACE1!D$30</f>
        <v>0.94707619457961734</v>
      </c>
      <c r="E26" s="6">
        <f>BACE1!E26/BACE1!E$30</f>
        <v>1.0236711498112763</v>
      </c>
      <c r="F26" s="6">
        <f>BACE1!F26/BACE1!F$30</f>
        <v>1.0635436975378969</v>
      </c>
      <c r="G26" s="6">
        <f>BACE1!G26/BACE1!G$30</f>
        <v>0.90653798289878262</v>
      </c>
      <c r="H26" s="6">
        <f>BACE1!H26/BACE1!H$30</f>
        <v>0.98722783759429789</v>
      </c>
      <c r="I26" s="6">
        <f>BACE1!I26/BACE1!I$30</f>
        <v>1.1509437129734865</v>
      </c>
      <c r="J26" s="11">
        <f t="shared" ref="J26:J29" si="6">AVERAGE(B26:F26)</f>
        <v>1.0281441228815011</v>
      </c>
      <c r="K26" s="3">
        <f t="shared" ref="K26:K29" si="7">STDEV(B26:E26)</f>
        <v>5.1823137908830835E-2</v>
      </c>
      <c r="L26" s="3">
        <f t="shared" ref="L26:L29" si="8">K26/SQRT(4)</f>
        <v>2.5911568954415418E-2</v>
      </c>
    </row>
    <row r="27" spans="1:12" ht="15" x14ac:dyDescent="0.25">
      <c r="A27" s="5" t="s">
        <v>12</v>
      </c>
      <c r="B27" s="6">
        <f>BACE1!B27/BACE1!B$30</f>
        <v>0.99357107338450013</v>
      </c>
      <c r="C27" s="6">
        <f>BACE1!C27/BACE1!C$30</f>
        <v>0.77536640679689162</v>
      </c>
      <c r="D27" s="6">
        <f>BACE1!D27/BACE1!D$30</f>
        <v>0.99281928859638657</v>
      </c>
      <c r="E27" s="6">
        <f>BACE1!E27/BACE1!E$30</f>
        <v>1.0525163324641433</v>
      </c>
      <c r="F27" s="6"/>
      <c r="G27" s="6"/>
      <c r="H27" s="6"/>
      <c r="I27" s="6"/>
      <c r="J27" s="11">
        <f t="shared" si="6"/>
        <v>0.95356827531048038</v>
      </c>
      <c r="K27" s="3">
        <f t="shared" si="7"/>
        <v>0.12204847377707578</v>
      </c>
      <c r="L27" s="3">
        <f t="shared" si="8"/>
        <v>6.1024236888537892E-2</v>
      </c>
    </row>
    <row r="28" spans="1:12" ht="15" x14ac:dyDescent="0.25">
      <c r="A28" s="5" t="s">
        <v>13</v>
      </c>
      <c r="B28" s="6">
        <f>BACE1!B28/BACE1!B$30</f>
        <v>0.97466337333700559</v>
      </c>
      <c r="C28" s="6">
        <f>BACE1!C28/BACE1!C$30</f>
        <v>0.95625171764408545</v>
      </c>
      <c r="D28" s="6">
        <f>BACE1!D28/BACE1!D$30</f>
        <v>0.95052531891708658</v>
      </c>
      <c r="E28" s="6">
        <f>BACE1!E28/BACE1!E$30</f>
        <v>1.0805578957150932</v>
      </c>
      <c r="F28" s="6">
        <f>BACE1!F28/BACE1!F$30</f>
        <v>0.97052098455037505</v>
      </c>
      <c r="G28" s="6">
        <f>BACE1!G28/BACE1!G$30</f>
        <v>0.96046524062818994</v>
      </c>
      <c r="H28" s="6">
        <f>BACE1!H28/BACE1!H$30</f>
        <v>0.99247652445783729</v>
      </c>
      <c r="I28" s="6">
        <f>BACE1!I28/BACE1!I$30</f>
        <v>0.83787703359815358</v>
      </c>
      <c r="J28" s="11">
        <f t="shared" si="6"/>
        <v>0.98650385803272922</v>
      </c>
      <c r="K28" s="3">
        <f t="shared" si="7"/>
        <v>6.091563372399298E-2</v>
      </c>
      <c r="L28" s="3">
        <f t="shared" si="8"/>
        <v>3.045781686199649E-2</v>
      </c>
    </row>
    <row r="29" spans="1:12" ht="15" x14ac:dyDescent="0.25">
      <c r="A29" s="5" t="s">
        <v>14</v>
      </c>
      <c r="B29" s="6">
        <f>BACE1!B29/BACE1!B$30</f>
        <v>0.92259166903786038</v>
      </c>
      <c r="C29" s="6">
        <f>BACE1!C29/BACE1!C$30</f>
        <v>1.0604733895394114</v>
      </c>
      <c r="D29" s="6">
        <f>BACE1!D29/BACE1!D$30</f>
        <v>1.1290286730548729</v>
      </c>
      <c r="E29" s="6">
        <f>BACE1!E29/BACE1!E$30</f>
        <v>1.0276451757427238</v>
      </c>
      <c r="F29" s="6">
        <f>BACE1!F29/BACE1!F$30</f>
        <v>0.9859687552082167</v>
      </c>
      <c r="G29" s="6">
        <f>BACE1!G29/BACE1!G$30</f>
        <v>1.0595474211561118</v>
      </c>
      <c r="H29" s="6">
        <f>BACE1!H29/BACE1!H$30</f>
        <v>1.0579285044363982</v>
      </c>
      <c r="I29" s="6">
        <f>BACE1!I29/BACE1!I$30</f>
        <v>0.95726101953966092</v>
      </c>
      <c r="J29" s="11">
        <f t="shared" si="6"/>
        <v>1.0251415325166171</v>
      </c>
      <c r="K29" s="3">
        <f t="shared" si="7"/>
        <v>8.5984483480638099E-2</v>
      </c>
      <c r="L29" s="3">
        <f t="shared" si="8"/>
        <v>4.299224174031905E-2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7"/>
  <sheetViews>
    <sheetView tabSelected="1" topLeftCell="H1" workbookViewId="0">
      <selection activeCell="AE16" sqref="AE16"/>
    </sheetView>
  </sheetViews>
  <sheetFormatPr defaultRowHeight="12.75" x14ac:dyDescent="0.2"/>
  <cols>
    <col min="1" max="1" width="13.85546875" customWidth="1"/>
  </cols>
  <sheetData>
    <row r="2" spans="1:30" x14ac:dyDescent="0.2">
      <c r="A2" s="1" t="s">
        <v>3</v>
      </c>
    </row>
    <row r="3" spans="1:30" x14ac:dyDescent="0.2">
      <c r="B3" t="s">
        <v>4</v>
      </c>
    </row>
    <row r="4" spans="1:30" ht="15" x14ac:dyDescent="0.25">
      <c r="A4" s="4"/>
      <c r="B4" t="s">
        <v>7</v>
      </c>
      <c r="C4" t="s">
        <v>8</v>
      </c>
      <c r="D4" t="s">
        <v>9</v>
      </c>
      <c r="E4" t="s">
        <v>15</v>
      </c>
      <c r="F4" t="s">
        <v>16</v>
      </c>
      <c r="G4" t="s">
        <v>18</v>
      </c>
      <c r="H4" t="s">
        <v>19</v>
      </c>
      <c r="I4" t="s">
        <v>20</v>
      </c>
      <c r="J4" t="s">
        <v>0</v>
      </c>
      <c r="K4" t="s">
        <v>1</v>
      </c>
      <c r="L4" t="s">
        <v>2</v>
      </c>
      <c r="M4" s="1" t="s">
        <v>17</v>
      </c>
    </row>
    <row r="5" spans="1:30" ht="15" x14ac:dyDescent="0.25">
      <c r="A5" s="5" t="s">
        <v>10</v>
      </c>
      <c r="B5" s="6">
        <f>'Divide mean'!B5/'Divide mean'!B25</f>
        <v>0.80944865183842507</v>
      </c>
      <c r="C5" s="13"/>
      <c r="D5" s="6">
        <f>'Divide mean'!D5/'Divide mean'!D25</f>
        <v>0.74085040140014469</v>
      </c>
      <c r="E5" s="13"/>
      <c r="F5" s="6">
        <f>'Divide mean'!F5/'Divide mean'!F25</f>
        <v>0.81311402657123621</v>
      </c>
      <c r="G5" s="6">
        <f>'Divide mean'!G5/'Divide mean'!G25</f>
        <v>0.79475657191612981</v>
      </c>
      <c r="H5" s="6">
        <f>'Divide mean'!H5/'Divide mean'!H25</f>
        <v>0.84770060428983351</v>
      </c>
      <c r="I5" s="6">
        <f>'Divide mean'!I5/'Divide mean'!I25</f>
        <v>0.83516120230539392</v>
      </c>
      <c r="J5" s="3">
        <f>AVERAGE(B5:F5)</f>
        <v>0.78780435993660214</v>
      </c>
      <c r="K5" s="3">
        <f>STDEV(B5:I5)</f>
        <v>3.7465942673986327E-2</v>
      </c>
      <c r="L5" s="3">
        <f>K5/SQRT(6)</f>
        <v>1.5295407047272011E-2</v>
      </c>
    </row>
    <row r="6" spans="1:30" ht="15" x14ac:dyDescent="0.25">
      <c r="A6" s="5" t="s">
        <v>23</v>
      </c>
      <c r="B6" s="13"/>
      <c r="C6" s="13"/>
      <c r="D6" s="6">
        <f>'Divide mean'!D6/'Divide mean'!D26</f>
        <v>0.83198432902124531</v>
      </c>
      <c r="E6" s="13"/>
      <c r="F6" s="6">
        <f>'Divide mean'!F6/'Divide mean'!F26</f>
        <v>1.0303283716058123</v>
      </c>
      <c r="G6" s="6">
        <f>'Divide mean'!G6/'Divide mean'!G26</f>
        <v>1.1312074144962057</v>
      </c>
      <c r="H6" s="6">
        <f>'Divide mean'!H6/'Divide mean'!H26</f>
        <v>1.0505808074176701</v>
      </c>
      <c r="I6" s="6">
        <f>'Divide mean'!I6/'Divide mean'!I26</f>
        <v>0.92811431795420263</v>
      </c>
      <c r="J6" s="3">
        <f t="shared" ref="J6:J9" si="0">AVERAGE(B6:F6)</f>
        <v>0.93115635031352872</v>
      </c>
      <c r="K6" s="3">
        <f t="shared" ref="K6:K9" si="1">STDEV(B6:I6)</f>
        <v>0.11612066162783764</v>
      </c>
      <c r="L6" s="3">
        <f>K6/SQRT(5)</f>
        <v>5.193073859841927E-2</v>
      </c>
      <c r="M6" s="9">
        <f>_xlfn.T.TEST(C5:I5,C6:I6,2,2)</f>
        <v>9.2513431071006569E-3</v>
      </c>
      <c r="AD6" t="s">
        <v>35</v>
      </c>
    </row>
    <row r="7" spans="1:30" ht="15" x14ac:dyDescent="0.25">
      <c r="A7" s="5" t="s">
        <v>24</v>
      </c>
      <c r="B7" s="6">
        <f>'Divide mean'!B7/'Divide mean'!B27</f>
        <v>0.86430889904777708</v>
      </c>
      <c r="C7" s="13"/>
      <c r="D7" s="6">
        <f>'Divide mean'!D7/'Divide mean'!D27</f>
        <v>0.95581930618427913</v>
      </c>
      <c r="E7" s="13"/>
      <c r="F7" s="6"/>
      <c r="G7" s="6"/>
      <c r="H7" s="6"/>
      <c r="I7" s="6"/>
      <c r="J7" s="3"/>
      <c r="K7" s="3"/>
      <c r="L7" s="3"/>
      <c r="M7" s="3"/>
      <c r="AD7" t="s">
        <v>27</v>
      </c>
    </row>
    <row r="8" spans="1:30" ht="15" x14ac:dyDescent="0.25">
      <c r="A8" s="5" t="s">
        <v>25</v>
      </c>
      <c r="B8" s="6">
        <f>'Divide mean'!B8/'Divide mean'!B28</f>
        <v>1.3900741692830849</v>
      </c>
      <c r="C8" s="13"/>
      <c r="D8" s="6">
        <f>'Divide mean'!D8/'Divide mean'!D28</f>
        <v>1.5592598685337797</v>
      </c>
      <c r="E8" s="13"/>
      <c r="F8" s="6">
        <f>'Divide mean'!F8/'Divide mean'!F28</f>
        <v>1.0691539478048557</v>
      </c>
      <c r="G8" s="6">
        <f>'Divide mean'!G8/'Divide mean'!G28</f>
        <v>1.0169394304754327</v>
      </c>
      <c r="H8" s="6">
        <f>'Divide mean'!H8/'Divide mean'!H28</f>
        <v>1.1292240072577246</v>
      </c>
      <c r="I8" s="6">
        <f>'Divide mean'!I8/'Divide mean'!I28</f>
        <v>1.2387867672311328</v>
      </c>
      <c r="J8" s="3">
        <f t="shared" si="0"/>
        <v>1.3394959952072403</v>
      </c>
      <c r="K8" s="3">
        <f t="shared" si="1"/>
        <v>0.20757818254978275</v>
      </c>
      <c r="L8" s="3">
        <f>K8/SQRT(6)</f>
        <v>8.4743438163544502E-2</v>
      </c>
      <c r="M8" s="9">
        <f>_xlfn.T.TEST(B5:I5,B8:I8,2,2)</f>
        <v>5.705342622960341E-4</v>
      </c>
      <c r="N8" s="9">
        <f>_xlfn.T.TEST(C6:I6,B8:I8,2,2)</f>
        <v>4.8102345561824481E-2</v>
      </c>
      <c r="AD8" t="s">
        <v>28</v>
      </c>
    </row>
    <row r="9" spans="1:30" ht="15" x14ac:dyDescent="0.25">
      <c r="A9" s="5" t="s">
        <v>26</v>
      </c>
      <c r="B9" s="6">
        <f>'Divide mean'!B9/'Divide mean'!B29</f>
        <v>1.0774573299920807</v>
      </c>
      <c r="C9" s="13"/>
      <c r="D9" s="6">
        <f>'Divide mean'!D9/'Divide mean'!D29</f>
        <v>0.89352030730482535</v>
      </c>
      <c r="E9" s="13"/>
      <c r="F9" s="6">
        <f>'Divide mean'!F9/'Divide mean'!F29</f>
        <v>1.0849632390163639</v>
      </c>
      <c r="G9" s="6">
        <f>'Divide mean'!G9/'Divide mean'!G29</f>
        <v>1.0803212624691756</v>
      </c>
      <c r="H9" s="6">
        <f>'Divide mean'!H9/'Divide mean'!H29</f>
        <v>0.97011268558067232</v>
      </c>
      <c r="I9" s="6">
        <f>'Divide mean'!I9/'Divide mean'!I29</f>
        <v>1.058906650333532</v>
      </c>
      <c r="J9" s="3">
        <f t="shared" si="0"/>
        <v>1.0186469587710898</v>
      </c>
      <c r="K9" s="3">
        <f t="shared" si="1"/>
        <v>7.8508688459925799E-2</v>
      </c>
      <c r="L9" s="3">
        <f>K9/SQRT(6)</f>
        <v>3.2051037850324718E-2</v>
      </c>
      <c r="M9" s="9">
        <f>_xlfn.T.TEST(B5:I5,B9:I9,2,2)</f>
        <v>9.9518567120382453E-5</v>
      </c>
      <c r="N9" s="9">
        <f>_xlfn.T.TEST(C6:I6,B9:I9,2,2)</f>
        <v>0.58695090609688449</v>
      </c>
      <c r="AD9" t="s">
        <v>29</v>
      </c>
    </row>
    <row r="10" spans="1:30" x14ac:dyDescent="0.2">
      <c r="A10" s="1" t="s">
        <v>33</v>
      </c>
      <c r="D10" s="2"/>
      <c r="J10" s="3">
        <f>AVERAGE(D6,F6:I6,B8:I9)</f>
        <v>1.0906432297516351</v>
      </c>
      <c r="K10" s="3">
        <f>STDEV(B6:I6,B8:I9)</f>
        <v>0.17562438867989943</v>
      </c>
      <c r="L10" s="3">
        <f>K10/SQRT(17)</f>
        <v>4.2595170880103291E-2</v>
      </c>
      <c r="M10" s="9">
        <f>_xlfn.T.TEST(B5:I5,B6:I9,2,2)</f>
        <v>1.4593454313151929E-3</v>
      </c>
      <c r="AD10" t="s">
        <v>34</v>
      </c>
    </row>
    <row r="12" spans="1:30" ht="15" x14ac:dyDescent="0.25">
      <c r="A12" s="7" t="s">
        <v>5</v>
      </c>
    </row>
    <row r="13" spans="1:30" x14ac:dyDescent="0.2">
      <c r="B13" t="s">
        <v>6</v>
      </c>
    </row>
    <row r="14" spans="1:30" ht="15" x14ac:dyDescent="0.25">
      <c r="A14" s="4"/>
      <c r="B14" t="s">
        <v>7</v>
      </c>
      <c r="C14" t="s">
        <v>8</v>
      </c>
      <c r="D14" t="s">
        <v>9</v>
      </c>
      <c r="E14" t="s">
        <v>15</v>
      </c>
      <c r="F14" t="s">
        <v>16</v>
      </c>
      <c r="G14" t="s">
        <v>18</v>
      </c>
      <c r="H14" t="s">
        <v>19</v>
      </c>
      <c r="I14" t="s">
        <v>20</v>
      </c>
      <c r="J14" t="s">
        <v>0</v>
      </c>
      <c r="K14" t="s">
        <v>1</v>
      </c>
      <c r="L14" t="s">
        <v>2</v>
      </c>
      <c r="M14" s="1" t="s">
        <v>17</v>
      </c>
    </row>
    <row r="15" spans="1:30" ht="15" x14ac:dyDescent="0.25">
      <c r="A15" s="5" t="s">
        <v>10</v>
      </c>
      <c r="B15" s="6">
        <f>'Divide mean'!B15/'Divide mean'!B25</f>
        <v>0.1721366860566354</v>
      </c>
      <c r="C15" s="13"/>
      <c r="D15" s="6">
        <f>'Divide mean'!D15/'Divide mean'!D25</f>
        <v>0.37253836332997853</v>
      </c>
      <c r="E15" s="13"/>
      <c r="F15" s="6">
        <f>'Divide mean'!F15/'Divide mean'!F25</f>
        <v>0.20845644756303441</v>
      </c>
      <c r="G15" s="6">
        <f>'Divide mean'!G15/'Divide mean'!G25</f>
        <v>9.6658346649542384E-2</v>
      </c>
      <c r="H15" s="6">
        <f>'Divide mean'!H15/'Divide mean'!H25</f>
        <v>0.17202477837595201</v>
      </c>
      <c r="I15" s="6">
        <f>'Divide mean'!I15/'Divide mean'!I25</f>
        <v>0.10999594034006431</v>
      </c>
      <c r="J15" s="3">
        <f>AVERAGE(B15:F15)</f>
        <v>0.25104383231654942</v>
      </c>
      <c r="K15" s="3">
        <f>STDEV(B15:I15)</f>
        <v>9.9403457805694595E-2</v>
      </c>
      <c r="L15" s="3">
        <f>K15/SQRT(6)</f>
        <v>4.0581291715371559E-2</v>
      </c>
    </row>
    <row r="16" spans="1:30" ht="15" x14ac:dyDescent="0.25">
      <c r="A16" s="5" t="s">
        <v>11</v>
      </c>
      <c r="B16" s="13"/>
      <c r="C16" s="13"/>
      <c r="D16" s="6">
        <f>'Divide mean'!D16/'Divide mean'!D26</f>
        <v>1.0616308049931904</v>
      </c>
      <c r="E16" s="13"/>
      <c r="F16" s="6">
        <f>'Divide mean'!F16/'Divide mean'!F26</f>
        <v>1.1783593437991637</v>
      </c>
      <c r="G16" s="6">
        <f>'Divide mean'!G16/'Divide mean'!G26</f>
        <v>1.0373466918183658</v>
      </c>
      <c r="H16" s="6">
        <f>'Divide mean'!H16/'Divide mean'!H26</f>
        <v>1.0528798541292812</v>
      </c>
      <c r="I16" s="6">
        <f>'Divide mean'!I16/'Divide mean'!I26</f>
        <v>0.92653398666234799</v>
      </c>
      <c r="J16" s="3">
        <f t="shared" ref="J16:J19" si="2">AVERAGE(B16:F16)</f>
        <v>1.1199950743961771</v>
      </c>
      <c r="K16" s="3">
        <f t="shared" ref="K16:K19" si="3">STDEV(B16:I16)</f>
        <v>8.9463035163553639E-2</v>
      </c>
      <c r="L16" s="3">
        <f>K16/SQRT(5)</f>
        <v>4.0009085619831991E-2</v>
      </c>
      <c r="M16" s="8">
        <f>_xlfn.T.TEST(B15:I15,C16:I16,2,2)</f>
        <v>1.141794485444205E-7</v>
      </c>
    </row>
    <row r="17" spans="1:14" ht="15" x14ac:dyDescent="0.25">
      <c r="A17" s="5" t="s">
        <v>12</v>
      </c>
      <c r="B17" s="6">
        <f>'Divide mean'!B17/'Divide mean'!B27</f>
        <v>1.7729987636179469</v>
      </c>
      <c r="C17" s="13"/>
      <c r="D17" s="6">
        <f>'Divide mean'!D17/'Divide mean'!D27</f>
        <v>0.87144602784829572</v>
      </c>
      <c r="E17" s="13"/>
      <c r="F17" s="6"/>
      <c r="G17" s="6"/>
      <c r="H17" s="6"/>
      <c r="I17" s="6"/>
      <c r="J17" s="3"/>
      <c r="K17" s="3"/>
      <c r="L17" s="3"/>
      <c r="M17" s="3"/>
    </row>
    <row r="18" spans="1:14" ht="15" x14ac:dyDescent="0.25">
      <c r="A18" s="5" t="s">
        <v>13</v>
      </c>
      <c r="B18" s="6">
        <f>'Divide mean'!B18/'Divide mean'!B28</f>
        <v>1.9380920531138268</v>
      </c>
      <c r="C18" s="13"/>
      <c r="D18" s="6">
        <f>'Divide mean'!D18/'Divide mean'!D28</f>
        <v>1.6962624166902218</v>
      </c>
      <c r="E18" s="13"/>
      <c r="F18" s="6">
        <f>'Divide mean'!F18/'Divide mean'!F28</f>
        <v>1.3830953450111154</v>
      </c>
      <c r="G18" s="6">
        <f>'Divide mean'!G18/'Divide mean'!G28</f>
        <v>1.5967235092781957</v>
      </c>
      <c r="H18" s="6">
        <f>'Divide mean'!H18/'Divide mean'!H28</f>
        <v>1.3296916586271179</v>
      </c>
      <c r="I18" s="6">
        <f>'Divide mean'!I18/'Divide mean'!I28</f>
        <v>1.8012064911992587</v>
      </c>
      <c r="J18" s="3">
        <f t="shared" si="2"/>
        <v>1.6724832716050546</v>
      </c>
      <c r="K18" s="3">
        <f t="shared" si="3"/>
        <v>0.23692787232348228</v>
      </c>
      <c r="L18" s="3">
        <f>K18/SQRT(6)</f>
        <v>9.6725398839302049E-2</v>
      </c>
      <c r="M18" s="8">
        <f>_xlfn.T.TEST(B15:I15,B18:I18,2,2)</f>
        <v>8.4111476725765117E-8</v>
      </c>
      <c r="N18" s="9">
        <f>_xlfn.T.TEST(C16:I16,B18:I18,2,2)</f>
        <v>6.6714593381502331E-4</v>
      </c>
    </row>
    <row r="19" spans="1:14" ht="15" x14ac:dyDescent="0.25">
      <c r="A19" s="5" t="s">
        <v>14</v>
      </c>
      <c r="B19" s="6">
        <f>'Divide mean'!B19/'Divide mean'!B29</f>
        <v>1.8292786207990768</v>
      </c>
      <c r="C19" s="13"/>
      <c r="D19" s="6">
        <f>'Divide mean'!D19/'Divide mean'!D29</f>
        <v>0.90307428826528668</v>
      </c>
      <c r="E19" s="13"/>
      <c r="F19" s="6">
        <f>'Divide mean'!F19/'Divide mean'!F29</f>
        <v>1.2172393250484881</v>
      </c>
      <c r="G19" s="6">
        <f>'Divide mean'!G19/'Divide mean'!G29</f>
        <v>1.342318922760307</v>
      </c>
      <c r="H19" s="6">
        <f>'Divide mean'!H19/'Divide mean'!H29</f>
        <v>1.3945450409561364</v>
      </c>
      <c r="I19" s="6">
        <f>'Divide mean'!I19/'Divide mean'!I29</f>
        <v>1.3669158438124371</v>
      </c>
      <c r="J19" s="3">
        <f t="shared" si="2"/>
        <v>1.316530744704284</v>
      </c>
      <c r="K19" s="3">
        <f t="shared" si="3"/>
        <v>0.2996808399908199</v>
      </c>
      <c r="L19" s="3">
        <f>K19/SQRT(6)</f>
        <v>0.12234419061102671</v>
      </c>
      <c r="M19" s="8">
        <f>_xlfn.T.TEST(B15:I15,B19:I19,2,2)</f>
        <v>4.3522495885507827E-6</v>
      </c>
      <c r="N19" s="9">
        <f>_xlfn.T.TEST(C16:I16,B19:I19,2,2)</f>
        <v>6.7508100533410789E-2</v>
      </c>
    </row>
    <row r="20" spans="1:14" x14ac:dyDescent="0.2">
      <c r="A20" s="1" t="s">
        <v>33</v>
      </c>
      <c r="D20" s="2"/>
      <c r="J20" s="3">
        <f>AVERAGE(D16,F16:I16,B18:I19)</f>
        <v>1.3561878939390479</v>
      </c>
      <c r="K20" s="3">
        <f>STDEV(B16:I16,B18:I19)</f>
        <v>0.32195158277761915</v>
      </c>
      <c r="L20" s="3">
        <f>K20/SQRT(17)</f>
        <v>7.8084728360406558E-2</v>
      </c>
      <c r="M20" s="9">
        <f>_xlfn.T.TEST(B15:I15,B16:I19,2,2)</f>
        <v>2.8358958140163974E-8</v>
      </c>
    </row>
    <row r="24" spans="1:14" ht="63.75" x14ac:dyDescent="0.2">
      <c r="B24" s="14" t="s">
        <v>32</v>
      </c>
      <c r="C24" s="14" t="s">
        <v>30</v>
      </c>
      <c r="D24" s="14"/>
      <c r="E24" s="14" t="s">
        <v>31</v>
      </c>
    </row>
    <row r="25" spans="1:14" x14ac:dyDescent="0.2">
      <c r="B25" s="14"/>
    </row>
    <row r="26" spans="1:14" x14ac:dyDescent="0.2">
      <c r="B26" s="14"/>
    </row>
    <row r="27" spans="1:14" x14ac:dyDescent="0.2">
      <c r="B27" s="14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BACE1</vt:lpstr>
      <vt:lpstr>Divide mean</vt:lpstr>
      <vt:lpstr>Normalized to tubuli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2015-02-28T15:26:32Z</dcterms:created>
  <dcterms:modified xsi:type="dcterms:W3CDTF">2016-05-25T17:10:42Z</dcterms:modified>
</cp:coreProperties>
</file>