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zel\Dropbox\Processed PhD Thesis Data\Secretases in alpha-syn cells\"/>
    </mc:Choice>
  </mc:AlternateContent>
  <bookViews>
    <workbookView xWindow="480" yWindow="210" windowWidth="14355" windowHeight="7875" activeTab="1"/>
  </bookViews>
  <sheets>
    <sheet name="Results" sheetId="1" r:id="rId1"/>
    <sheet name="Secretase inhibitors" sheetId="6" r:id="rId2"/>
    <sheet name="WT" sheetId="14" r:id="rId3"/>
    <sheet name="Δ2-9" sheetId="2" r:id="rId4"/>
    <sheet name="ΔNAC_v3" sheetId="4" r:id="rId5"/>
    <sheet name="A30P" sheetId="8" r:id="rId6"/>
    <sheet name="E46K_v2" sheetId="12" r:id="rId7"/>
    <sheet name="A53T" sheetId="10" r:id="rId8"/>
  </sheets>
  <calcPr calcId="152511"/>
</workbook>
</file>

<file path=xl/calcChain.xml><?xml version="1.0" encoding="utf-8"?>
<calcChain xmlns="http://schemas.openxmlformats.org/spreadsheetml/2006/main">
  <c r="L4" i="1" l="1"/>
  <c r="L8" i="1"/>
  <c r="O9" i="10" l="1"/>
  <c r="L9" i="1"/>
  <c r="L7" i="1"/>
  <c r="L6" i="1"/>
  <c r="C4" i="1"/>
  <c r="D4" i="1"/>
  <c r="E4" i="1"/>
  <c r="F4" i="1"/>
  <c r="G4" i="1"/>
  <c r="H4" i="1"/>
  <c r="I4" i="1"/>
  <c r="J4" i="1"/>
  <c r="K4" i="1"/>
  <c r="Q3" i="1"/>
  <c r="P3" i="1"/>
  <c r="O4" i="1"/>
  <c r="O3" i="1"/>
  <c r="B3" i="1"/>
  <c r="C3" i="1"/>
  <c r="D3" i="1"/>
  <c r="E3" i="1"/>
  <c r="F3" i="1"/>
  <c r="G3" i="1"/>
  <c r="H3" i="1"/>
  <c r="I3" i="1"/>
  <c r="J3" i="1"/>
  <c r="K3" i="1"/>
  <c r="N3" i="1"/>
  <c r="K5" i="1"/>
  <c r="K6" i="1"/>
  <c r="K7" i="1"/>
  <c r="K8" i="1"/>
  <c r="K9" i="1"/>
  <c r="J5" i="1"/>
  <c r="J6" i="1"/>
  <c r="J7" i="1"/>
  <c r="J8" i="1"/>
  <c r="J9" i="1"/>
  <c r="P4" i="1" l="1"/>
  <c r="Q4" i="1" s="1"/>
  <c r="L5" i="1"/>
  <c r="E9" i="6"/>
  <c r="F9" i="6"/>
  <c r="G9" i="6"/>
  <c r="H9" i="6"/>
  <c r="I9" i="6"/>
  <c r="J9" i="6"/>
  <c r="K9" i="6"/>
  <c r="L10" i="6"/>
  <c r="E10" i="6"/>
  <c r="F10" i="6"/>
  <c r="G10" i="6"/>
  <c r="H10" i="6"/>
  <c r="I10" i="6"/>
  <c r="J10" i="6"/>
  <c r="K10" i="6"/>
  <c r="M10" i="6" l="1"/>
  <c r="N10" i="6" s="1"/>
  <c r="L9" i="6"/>
  <c r="M9" i="6"/>
  <c r="N9" i="6" s="1"/>
  <c r="E8" i="6" l="1"/>
  <c r="F8" i="6"/>
  <c r="G8" i="6"/>
  <c r="H8" i="6"/>
  <c r="I8" i="6"/>
  <c r="J8" i="6"/>
  <c r="K8" i="6"/>
  <c r="O9" i="6" l="1"/>
  <c r="M8" i="6"/>
  <c r="N8" i="6" s="1"/>
  <c r="L8" i="6"/>
  <c r="O10" i="6"/>
  <c r="L7" i="14" l="1"/>
  <c r="M7" i="14"/>
  <c r="N7" i="14"/>
  <c r="N8" i="14" l="1"/>
  <c r="M8" i="14"/>
  <c r="L8" i="14"/>
  <c r="B4" i="1"/>
  <c r="N4" i="1"/>
  <c r="D5" i="10" l="1"/>
  <c r="B5" i="10" l="1"/>
  <c r="B5" i="2"/>
  <c r="B9" i="1" l="1"/>
  <c r="C9" i="1"/>
  <c r="B7" i="1"/>
  <c r="C7" i="1"/>
  <c r="I8" i="8"/>
  <c r="J8" i="8"/>
  <c r="K8" i="8"/>
  <c r="L8" i="8"/>
  <c r="M8" i="8"/>
  <c r="N8" i="8"/>
  <c r="D7" i="1"/>
  <c r="E7" i="1"/>
  <c r="F7" i="1"/>
  <c r="G7" i="1"/>
  <c r="H7" i="1"/>
  <c r="I9" i="8"/>
  <c r="I7" i="1" s="1"/>
  <c r="J9" i="8"/>
  <c r="K9" i="8"/>
  <c r="L9" i="8"/>
  <c r="M9" i="8"/>
  <c r="N9" i="8"/>
  <c r="B6" i="1"/>
  <c r="C6" i="1"/>
  <c r="N9" i="10" l="1"/>
  <c r="M9" i="10"/>
  <c r="L9" i="10"/>
  <c r="K9" i="10"/>
  <c r="J9" i="10"/>
  <c r="I9" i="10"/>
  <c r="I9" i="1" s="1"/>
  <c r="H9" i="10"/>
  <c r="H9" i="1" s="1"/>
  <c r="G9" i="1"/>
  <c r="F9" i="1"/>
  <c r="E9" i="1"/>
  <c r="D9" i="1"/>
  <c r="N8" i="10"/>
  <c r="M8" i="10"/>
  <c r="L8" i="10"/>
  <c r="K8" i="10"/>
  <c r="J8" i="10"/>
  <c r="I8" i="10"/>
  <c r="H8" i="10"/>
  <c r="N9" i="12"/>
  <c r="M9" i="12"/>
  <c r="L9" i="12"/>
  <c r="K9" i="12"/>
  <c r="J9" i="12"/>
  <c r="I9" i="12"/>
  <c r="I8" i="1" s="1"/>
  <c r="H9" i="12"/>
  <c r="H8" i="1" s="1"/>
  <c r="G9" i="12"/>
  <c r="G8" i="1" s="1"/>
  <c r="F8" i="1"/>
  <c r="E8" i="1"/>
  <c r="D8" i="1"/>
  <c r="C8" i="1"/>
  <c r="B8" i="1"/>
  <c r="N8" i="12"/>
  <c r="M8" i="12"/>
  <c r="L8" i="12"/>
  <c r="K8" i="12"/>
  <c r="J8" i="12"/>
  <c r="I8" i="12"/>
  <c r="H8" i="12"/>
  <c r="G8" i="12"/>
  <c r="B5" i="12" l="1"/>
  <c r="C5" i="12"/>
  <c r="D5" i="12"/>
  <c r="N8" i="4"/>
  <c r="M8" i="4"/>
  <c r="L8" i="4"/>
  <c r="K8" i="4"/>
  <c r="J8" i="4"/>
  <c r="I8" i="4"/>
  <c r="H8" i="4"/>
  <c r="G8" i="2"/>
  <c r="H8" i="2"/>
  <c r="I8" i="2"/>
  <c r="J8" i="2"/>
  <c r="K8" i="2"/>
  <c r="L8" i="2"/>
  <c r="M8" i="2"/>
  <c r="N8" i="2"/>
  <c r="N9" i="4"/>
  <c r="M9" i="4"/>
  <c r="L9" i="4"/>
  <c r="K9" i="4"/>
  <c r="J9" i="4"/>
  <c r="I9" i="4"/>
  <c r="I6" i="1" s="1"/>
  <c r="H9" i="4"/>
  <c r="H6" i="1" s="1"/>
  <c r="G6" i="1"/>
  <c r="F6" i="1"/>
  <c r="E6" i="1"/>
  <c r="D6" i="1"/>
  <c r="I9" i="2" l="1"/>
  <c r="I5" i="1" s="1"/>
  <c r="J9" i="2"/>
  <c r="K9" i="2"/>
  <c r="L9" i="2"/>
  <c r="M9" i="2"/>
  <c r="N9" i="2"/>
  <c r="B5" i="1"/>
  <c r="D5" i="1"/>
  <c r="E5" i="1"/>
  <c r="F5" i="1"/>
  <c r="G9" i="2"/>
  <c r="G5" i="1" s="1"/>
  <c r="H9" i="2"/>
  <c r="H5" i="1" s="1"/>
  <c r="C5" i="1"/>
  <c r="N7" i="1" l="1"/>
  <c r="N9" i="1"/>
  <c r="N5" i="1"/>
  <c r="I5" i="10"/>
  <c r="N5" i="10"/>
  <c r="M5" i="10"/>
  <c r="L5" i="10"/>
  <c r="K5" i="10"/>
  <c r="J5" i="10"/>
  <c r="H5" i="10"/>
  <c r="G5" i="10"/>
  <c r="F5" i="10"/>
  <c r="E5" i="10"/>
  <c r="C5" i="10"/>
  <c r="N5" i="12"/>
  <c r="M5" i="12"/>
  <c r="L5" i="12"/>
  <c r="K5" i="12"/>
  <c r="J5" i="12"/>
  <c r="I5" i="12"/>
  <c r="H5" i="12"/>
  <c r="G5" i="12"/>
  <c r="F5" i="12"/>
  <c r="E5" i="12"/>
  <c r="G5" i="8"/>
  <c r="N5" i="8"/>
  <c r="M5" i="8"/>
  <c r="L5" i="8"/>
  <c r="K5" i="8"/>
  <c r="J5" i="8"/>
  <c r="I5" i="8"/>
  <c r="H5" i="8"/>
  <c r="F5" i="8"/>
  <c r="E5" i="8"/>
  <c r="D5" i="8"/>
  <c r="C5" i="8"/>
  <c r="B5" i="8"/>
  <c r="N5" i="4"/>
  <c r="M5" i="4"/>
  <c r="L5" i="4"/>
  <c r="K5" i="4"/>
  <c r="J5" i="4"/>
  <c r="I5" i="4"/>
  <c r="H5" i="4"/>
  <c r="G5" i="4"/>
  <c r="F5" i="4"/>
  <c r="E5" i="4"/>
  <c r="D5" i="4"/>
  <c r="C5" i="4"/>
  <c r="B5" i="4"/>
  <c r="G5" i="2"/>
  <c r="N5" i="2"/>
  <c r="M5" i="2"/>
  <c r="L5" i="2"/>
  <c r="K5" i="2"/>
  <c r="J5" i="2"/>
  <c r="I5" i="2"/>
  <c r="H5" i="2"/>
  <c r="F5" i="2"/>
  <c r="E5" i="2"/>
  <c r="D5" i="2"/>
  <c r="C5" i="2"/>
  <c r="P8" i="1" l="1"/>
  <c r="Q8" i="1" s="1"/>
  <c r="P9" i="1"/>
  <c r="Q9" i="1" s="1"/>
  <c r="P7" i="1"/>
  <c r="Q7" i="1" s="1"/>
  <c r="P5" i="1"/>
  <c r="Q5" i="1" s="1"/>
  <c r="O6" i="1"/>
  <c r="P6" i="1"/>
  <c r="Q6" i="1" s="1"/>
  <c r="O9" i="1"/>
  <c r="O8" i="1"/>
  <c r="O7" i="1"/>
  <c r="O5" i="1"/>
</calcChain>
</file>

<file path=xl/sharedStrings.xml><?xml version="1.0" encoding="utf-8"?>
<sst xmlns="http://schemas.openxmlformats.org/spreadsheetml/2006/main" count="129" uniqueCount="47">
  <si>
    <t>WT</t>
  </si>
  <si>
    <t>A30P</t>
  </si>
  <si>
    <t>A53T</t>
  </si>
  <si>
    <t>Delta2-9</t>
  </si>
  <si>
    <t>Delta2-9/WT</t>
  </si>
  <si>
    <t>A53T/ WT</t>
  </si>
  <si>
    <t>A30P/WT</t>
  </si>
  <si>
    <t>Average</t>
  </si>
  <si>
    <t>SD</t>
  </si>
  <si>
    <t>SE</t>
  </si>
  <si>
    <t>Δ2-9</t>
  </si>
  <si>
    <t>ΔNAC_v3</t>
  </si>
  <si>
    <t>E46K_v2</t>
  </si>
  <si>
    <t>E46K_v2/WT</t>
  </si>
  <si>
    <t>Delta NAC_v3</t>
  </si>
  <si>
    <t>Delta NAC_v3/WT</t>
  </si>
  <si>
    <t>Cell type</t>
  </si>
  <si>
    <t>Key</t>
  </si>
  <si>
    <t>Anomalous data point</t>
  </si>
  <si>
    <t>Tests</t>
  </si>
  <si>
    <t>N-297</t>
  </si>
  <si>
    <t>pcDNA</t>
  </si>
  <si>
    <t>formula cell</t>
  </si>
  <si>
    <t>Output for R</t>
  </si>
  <si>
    <t>N-272</t>
  </si>
  <si>
    <t>N-274</t>
  </si>
  <si>
    <t>N-278</t>
  </si>
  <si>
    <t>N-280</t>
  </si>
  <si>
    <t>N-284</t>
  </si>
  <si>
    <t>N-287</t>
  </si>
  <si>
    <t>N-292</t>
  </si>
  <si>
    <t>N-314</t>
  </si>
  <si>
    <t>N-320</t>
  </si>
  <si>
    <t>T test</t>
  </si>
  <si>
    <t>Empty vector</t>
  </si>
  <si>
    <t>E46K</t>
  </si>
  <si>
    <t>ΔNAC</t>
  </si>
  <si>
    <t>TAPI-1</t>
  </si>
  <si>
    <t>DAPT</t>
  </si>
  <si>
    <t>N-412</t>
  </si>
  <si>
    <t>N-502</t>
  </si>
  <si>
    <t>N-521</t>
  </si>
  <si>
    <t>Mean</t>
  </si>
  <si>
    <t xml:space="preserve">Normalized </t>
  </si>
  <si>
    <t>αS</t>
  </si>
  <si>
    <t>Control</t>
  </si>
  <si>
    <t>pLuc + Notch-Gal4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</si>
</sst>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5" xfId="0" applyFill="1" applyBorder="1"/>
    <xf numFmtId="0" fontId="1" fillId="0" borderId="0" xfId="0" applyFont="1"/>
    <xf numFmtId="0" fontId="0" fillId="0" borderId="0" xfId="0" applyFill="1"/>
    <xf numFmtId="0" fontId="0" fillId="3" borderId="3" xfId="0" applyFill="1" applyBorder="1"/>
    <xf numFmtId="0" fontId="0" fillId="2" borderId="3" xfId="0" applyFill="1" applyBorder="1"/>
    <xf numFmtId="0" fontId="0" fillId="4" borderId="3" xfId="0" applyFill="1" applyBorder="1"/>
    <xf numFmtId="164" fontId="0" fillId="0" borderId="3" xfId="0" applyNumberFormat="1" applyFill="1" applyBorder="1"/>
    <xf numFmtId="164" fontId="0" fillId="0" borderId="3" xfId="0" applyNumberFormat="1" applyBorder="1"/>
    <xf numFmtId="0" fontId="0" fillId="5" borderId="3" xfId="0" applyFill="1" applyBorder="1"/>
    <xf numFmtId="0" fontId="0" fillId="0" borderId="3" xfId="0" applyFill="1" applyBorder="1"/>
    <xf numFmtId="0" fontId="1" fillId="4" borderId="0" xfId="0" applyFont="1" applyFill="1"/>
    <xf numFmtId="0" fontId="0" fillId="6" borderId="0" xfId="0" applyFill="1"/>
    <xf numFmtId="0" fontId="1" fillId="7" borderId="3" xfId="0" applyFont="1" applyFill="1" applyBorder="1"/>
    <xf numFmtId="0" fontId="1" fillId="7" borderId="6" xfId="0" applyFont="1" applyFill="1" applyBorder="1"/>
    <xf numFmtId="0" fontId="0" fillId="7" borderId="7" xfId="0" applyFill="1" applyBorder="1"/>
    <xf numFmtId="0" fontId="0" fillId="0" borderId="0" xfId="0" applyFill="1" applyBorder="1"/>
    <xf numFmtId="0" fontId="0" fillId="5" borderId="0" xfId="0" applyFill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164" fontId="0" fillId="2" borderId="3" xfId="0" applyNumberFormat="1" applyFont="1" applyFill="1" applyBorder="1"/>
    <xf numFmtId="0" fontId="1" fillId="0" borderId="1" xfId="0" applyFont="1" applyFill="1" applyBorder="1"/>
    <xf numFmtId="164" fontId="0" fillId="0" borderId="0" xfId="0" applyNumberFormat="1" applyFill="1"/>
    <xf numFmtId="164" fontId="0" fillId="8" borderId="0" xfId="0" applyNumberFormat="1" applyFill="1"/>
    <xf numFmtId="0" fontId="0" fillId="0" borderId="8" xfId="0" applyFill="1" applyBorder="1"/>
    <xf numFmtId="0" fontId="0" fillId="8" borderId="0" xfId="0" applyFill="1"/>
    <xf numFmtId="0" fontId="0" fillId="5" borderId="9" xfId="0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in mutant </a:t>
            </a: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 </a:t>
            </a:r>
            <a:r>
              <a:rPr lang="en-GB" sz="1400" b="1" i="0" baseline="0">
                <a:effectLst/>
              </a:rPr>
              <a:t>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Results!$Q$4:$Q$9</c:f>
                <c:numCache>
                  <c:formatCode>General</c:formatCode>
                  <c:ptCount val="6"/>
                  <c:pt idx="0">
                    <c:v>5.166236541235808E-2</c:v>
                  </c:pt>
                  <c:pt idx="1">
                    <c:v>0.35717502712255977</c:v>
                  </c:pt>
                  <c:pt idx="2">
                    <c:v>8.0415587212099335E-2</c:v>
                  </c:pt>
                  <c:pt idx="3">
                    <c:v>0.11629191512658768</c:v>
                  </c:pt>
                  <c:pt idx="4">
                    <c:v>9.7498717940288915E-2</c:v>
                  </c:pt>
                  <c:pt idx="5">
                    <c:v>0.16355766906846986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Results!$Q$4:$Q$9</c:f>
                <c:numCache>
                  <c:formatCode>General</c:formatCode>
                  <c:ptCount val="6"/>
                  <c:pt idx="0">
                    <c:v>5.166236541235808E-2</c:v>
                  </c:pt>
                  <c:pt idx="1">
                    <c:v>0.35717502712255977</c:v>
                  </c:pt>
                  <c:pt idx="2">
                    <c:v>8.0415587212099335E-2</c:v>
                  </c:pt>
                  <c:pt idx="3">
                    <c:v>0.11629191512658768</c:v>
                  </c:pt>
                  <c:pt idx="4">
                    <c:v>9.7498717940288915E-2</c:v>
                  </c:pt>
                  <c:pt idx="5">
                    <c:v>0.16355766906846986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Results!$N$3:$N$9</c15:sqref>
                  </c15:fullRef>
                </c:ext>
              </c:extLst>
              <c:f>Results!$N$4:$N$9</c:f>
              <c:strCache>
                <c:ptCount val="6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A30P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Results!$O$4:$O$9</c:f>
              <c:numCache>
                <c:formatCode>0.00</c:formatCode>
                <c:ptCount val="6"/>
                <c:pt idx="0">
                  <c:v>0.94299999999999995</c:v>
                </c:pt>
                <c:pt idx="1">
                  <c:v>4.2179999999999991</c:v>
                </c:pt>
                <c:pt idx="2">
                  <c:v>1.24</c:v>
                </c:pt>
                <c:pt idx="3">
                  <c:v>1.1300000000000001</c:v>
                </c:pt>
                <c:pt idx="4">
                  <c:v>1.1739999999999999</c:v>
                </c:pt>
                <c:pt idx="5">
                  <c:v>1.4633333333333336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Results!$O$3</c15:sqref>
                  <c15:spPr xmlns:c15="http://schemas.microsoft.com/office/drawing/2012/chart">
                    <a:pattFill prst="pct20">
                      <a:fgClr>
                        <a:schemeClr val="bg1">
                          <a:lumMod val="65000"/>
                        </a:schemeClr>
                      </a:fgClr>
                      <a:bgClr>
                        <a:schemeClr val="bg1"/>
                      </a:bgClr>
                    </a:pattFill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880928"/>
        <c:axId val="280881320"/>
      </c:barChart>
      <c:catAx>
        <c:axId val="28088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1320"/>
        <c:crosses val="autoZero"/>
        <c:auto val="1"/>
        <c:lblAlgn val="ctr"/>
        <c:lblOffset val="100"/>
        <c:noMultiLvlLbl val="0"/>
      </c:catAx>
      <c:valAx>
        <c:axId val="280881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in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mutant </a:t>
            </a: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 </a:t>
            </a:r>
            <a:r>
              <a:rPr lang="en-GB" sz="1400" b="1" i="0" baseline="0">
                <a:effectLst/>
              </a:rPr>
              <a:t>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(Results!$Q$3:$Q$4,Results!$Q$7:$Q$9)</c:f>
                <c:numCache>
                  <c:formatCode>General</c:formatCode>
                  <c:ptCount val="5"/>
                  <c:pt idx="0">
                    <c:v>5.5453684378146642E-2</c:v>
                  </c:pt>
                  <c:pt idx="1">
                    <c:v>5.166236541235808E-2</c:v>
                  </c:pt>
                  <c:pt idx="2">
                    <c:v>0.11629191512658768</c:v>
                  </c:pt>
                  <c:pt idx="3">
                    <c:v>9.7498717940288915E-2</c:v>
                  </c:pt>
                  <c:pt idx="4">
                    <c:v>0.16355766906846986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(Results!$Q$3:$Q$4,Results!$Q$7:$Q$9)</c:f>
                <c:numCache>
                  <c:formatCode>General</c:formatCode>
                  <c:ptCount val="5"/>
                  <c:pt idx="0">
                    <c:v>5.5453684378146642E-2</c:v>
                  </c:pt>
                  <c:pt idx="1">
                    <c:v>5.166236541235808E-2</c:v>
                  </c:pt>
                  <c:pt idx="2">
                    <c:v>0.11629191512658768</c:v>
                  </c:pt>
                  <c:pt idx="3">
                    <c:v>9.7498717940288915E-2</c:v>
                  </c:pt>
                  <c:pt idx="4">
                    <c:v>0.16355766906846986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Results!$N$3:$N$9</c15:sqref>
                  </c15:fullRef>
                </c:ext>
              </c:extLst>
              <c:f>(Results!$N$3:$N$4,Results!$N$7:$N$9)</c:f>
              <c:strCache>
                <c:ptCount val="5"/>
                <c:pt idx="0">
                  <c:v>Empty vector</c:v>
                </c:pt>
                <c:pt idx="1">
                  <c:v>WT</c:v>
                </c:pt>
                <c:pt idx="2">
                  <c:v>A30P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(Results!$O$3:$O$4,Results!$O$7:$O$9)</c:f>
              <c:numCache>
                <c:formatCode>0.00</c:formatCode>
                <c:ptCount val="5"/>
                <c:pt idx="0">
                  <c:v>1.0920000000000001</c:v>
                </c:pt>
                <c:pt idx="1">
                  <c:v>0.94299999999999995</c:v>
                </c:pt>
                <c:pt idx="2">
                  <c:v>1.1300000000000001</c:v>
                </c:pt>
                <c:pt idx="3">
                  <c:v>1.1739999999999999</c:v>
                </c:pt>
                <c:pt idx="4">
                  <c:v>1.4633333333333336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Results!$O$6</c15:sqref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882104"/>
        <c:axId val="280882496"/>
      </c:barChart>
      <c:catAx>
        <c:axId val="280882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2496"/>
        <c:crosses val="autoZero"/>
        <c:auto val="1"/>
        <c:lblAlgn val="ctr"/>
        <c:lblOffset val="100"/>
        <c:noMultiLvlLbl val="0"/>
      </c:catAx>
      <c:valAx>
        <c:axId val="280882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2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in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mutant </a:t>
            </a: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 </a:t>
            </a:r>
            <a:r>
              <a:rPr lang="en-GB" sz="1400" b="1" i="0" baseline="0">
                <a:effectLst/>
              </a:rPr>
              <a:t>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Results!$Q$3:$Q$6</c:f>
                <c:numCache>
                  <c:formatCode>General</c:formatCode>
                  <c:ptCount val="4"/>
                  <c:pt idx="0">
                    <c:v>5.5453684378146642E-2</c:v>
                  </c:pt>
                  <c:pt idx="1">
                    <c:v>5.166236541235808E-2</c:v>
                  </c:pt>
                  <c:pt idx="2">
                    <c:v>0.35717502712255977</c:v>
                  </c:pt>
                  <c:pt idx="3">
                    <c:v>8.0415587212099335E-2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Results!$Q$3:$Q$6</c:f>
                <c:numCache>
                  <c:formatCode>General</c:formatCode>
                  <c:ptCount val="4"/>
                  <c:pt idx="0">
                    <c:v>5.5453684378146642E-2</c:v>
                  </c:pt>
                  <c:pt idx="1">
                    <c:v>5.166236541235808E-2</c:v>
                  </c:pt>
                  <c:pt idx="2">
                    <c:v>0.35717502712255977</c:v>
                  </c:pt>
                  <c:pt idx="3">
                    <c:v>8.0415587212099335E-2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Results!$N$3:$N$9</c15:sqref>
                  </c15:fullRef>
                </c:ext>
              </c:extLst>
              <c:f>Results!$N$3:$N$6</c:f>
              <c:strCache>
                <c:ptCount val="4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ΔNAC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Results!$O$3:$O$6</c:f>
              <c:numCache>
                <c:formatCode>0.00</c:formatCode>
                <c:ptCount val="4"/>
                <c:pt idx="0">
                  <c:v>1.0920000000000001</c:v>
                </c:pt>
                <c:pt idx="1">
                  <c:v>0.94299999999999995</c:v>
                </c:pt>
                <c:pt idx="2">
                  <c:v>4.2179999999999991</c:v>
                </c:pt>
                <c:pt idx="3">
                  <c:v>1.24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883280"/>
        <c:axId val="280883672"/>
      </c:barChart>
      <c:catAx>
        <c:axId val="28088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3672"/>
        <c:crosses val="autoZero"/>
        <c:auto val="1"/>
        <c:lblAlgn val="ctr"/>
        <c:lblOffset val="100"/>
        <c:noMultiLvlLbl val="0"/>
      </c:catAx>
      <c:valAx>
        <c:axId val="280883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in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 </a:t>
            </a: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 </a:t>
            </a:r>
            <a:r>
              <a:rPr lang="en-GB" sz="1400" b="1" i="0" baseline="0">
                <a:effectLst/>
              </a:rPr>
              <a:t>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Results!$Q$3:$Q$4</c:f>
                <c:numCache>
                  <c:formatCode>General</c:formatCode>
                  <c:ptCount val="2"/>
                  <c:pt idx="0">
                    <c:v>5.5453684378146642E-2</c:v>
                  </c:pt>
                  <c:pt idx="1">
                    <c:v>5.166236541235808E-2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Results!$Q$3:$Q$4</c:f>
                <c:numCache>
                  <c:formatCode>General</c:formatCode>
                  <c:ptCount val="2"/>
                  <c:pt idx="0">
                    <c:v>5.5453684378146642E-2</c:v>
                  </c:pt>
                  <c:pt idx="1">
                    <c:v>5.166236541235808E-2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Results!$N$3:$N$9</c15:sqref>
                  </c15:fullRef>
                </c:ext>
              </c:extLst>
              <c:f>Results!$N$3:$N$4</c:f>
              <c:strCache>
                <c:ptCount val="2"/>
                <c:pt idx="0">
                  <c:v>Empty vector</c:v>
                </c:pt>
                <c:pt idx="1">
                  <c:v>WT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Results!$O$3:$O$4</c:f>
              <c:numCache>
                <c:formatCode>0.00</c:formatCode>
                <c:ptCount val="2"/>
                <c:pt idx="0">
                  <c:v>1.0920000000000001</c:v>
                </c:pt>
                <c:pt idx="1">
                  <c:v>0.94299999999999995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Results!$O$6</c15:sqref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884456"/>
        <c:axId val="281055920"/>
      </c:barChart>
      <c:catAx>
        <c:axId val="280884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5920"/>
        <c:crosses val="autoZero"/>
        <c:auto val="1"/>
        <c:lblAlgn val="ctr"/>
        <c:lblOffset val="100"/>
        <c:noMultiLvlLbl val="0"/>
      </c:catAx>
      <c:valAx>
        <c:axId val="281055920"/>
        <c:scaling>
          <c:orientation val="minMax"/>
          <c:max val="1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0884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64662800383486"/>
          <c:y val="6.4220183486238536E-2"/>
          <c:w val="0.76444119634746255"/>
          <c:h val="0.863868381131257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Results!$Q$3:$Q$4</c:f>
                <c:numCache>
                  <c:formatCode>General</c:formatCode>
                  <c:ptCount val="2"/>
                  <c:pt idx="0">
                    <c:v>5.5453684378146642E-2</c:v>
                  </c:pt>
                  <c:pt idx="1">
                    <c:v>5.166236541235808E-2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Results!$Q$3:$Q$4</c:f>
                <c:numCache>
                  <c:formatCode>General</c:formatCode>
                  <c:ptCount val="2"/>
                  <c:pt idx="0">
                    <c:v>5.5453684378146642E-2</c:v>
                  </c:pt>
                  <c:pt idx="1">
                    <c:v>5.166236541235808E-2</c:v>
                  </c:pt>
                </c:numCache>
              </c:numRef>
            </c:minus>
            <c:spPr>
              <a:ln w="19050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Results!$G$45:$G$51</c15:sqref>
                  </c15:fullRef>
                </c:ext>
              </c:extLst>
              <c:f>Results!$G$45:$G$46</c:f>
              <c:strCache>
                <c:ptCount val="2"/>
                <c:pt idx="0">
                  <c:v>pcDNA</c:v>
                </c:pt>
                <c:pt idx="1">
                  <c:v>αS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Results!$O$3:$O$4</c:f>
              <c:numCache>
                <c:formatCode>0.00</c:formatCode>
                <c:ptCount val="2"/>
                <c:pt idx="0">
                  <c:v>1.0920000000000001</c:v>
                </c:pt>
                <c:pt idx="1">
                  <c:v>0.94299999999999995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Results!$O$6</c15:sqref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58272"/>
        <c:axId val="281058664"/>
      </c:barChart>
      <c:catAx>
        <c:axId val="28105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8664"/>
        <c:crosses val="autoZero"/>
        <c:auto val="1"/>
        <c:lblAlgn val="ctr"/>
        <c:lblOffset val="100"/>
        <c:noMultiLvlLbl val="0"/>
      </c:catAx>
      <c:valAx>
        <c:axId val="281058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solidFill>
                      <a:sysClr val="windowText" lastClr="000000"/>
                    </a:solidFill>
                    <a:effectLst/>
                  </a:rPr>
                  <a:t>RLU </a:t>
                </a:r>
                <a:endParaRPr lang="en-GB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8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in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mutant </a:t>
            </a: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 </a:t>
            </a:r>
            <a:r>
              <a:rPr lang="en-GB" sz="1400" b="1" i="0" baseline="0">
                <a:effectLst/>
              </a:rPr>
              <a:t>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(Results!$Q$3:$Q$4,Results!$Q$8)</c:f>
                <c:numCache>
                  <c:formatCode>General</c:formatCode>
                  <c:ptCount val="3"/>
                  <c:pt idx="0">
                    <c:v>5.5453684378146642E-2</c:v>
                  </c:pt>
                  <c:pt idx="1">
                    <c:v>5.166236541235808E-2</c:v>
                  </c:pt>
                  <c:pt idx="2">
                    <c:v>9.7498717940288915E-2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(Results!$Q$3:$Q$4,Results!$Q$8)</c:f>
                <c:numCache>
                  <c:formatCode>General</c:formatCode>
                  <c:ptCount val="3"/>
                  <c:pt idx="0">
                    <c:v>5.5453684378146642E-2</c:v>
                  </c:pt>
                  <c:pt idx="1">
                    <c:v>5.166236541235808E-2</c:v>
                  </c:pt>
                  <c:pt idx="2">
                    <c:v>9.7498717940288915E-2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Results!$N$3:$N$9</c15:sqref>
                  </c15:fullRef>
                </c:ext>
              </c:extLst>
              <c:f>(Results!$N$3:$N$4,Results!$N$8)</c:f>
              <c:strCache>
                <c:ptCount val="3"/>
                <c:pt idx="0">
                  <c:v>Empty vector</c:v>
                </c:pt>
                <c:pt idx="1">
                  <c:v>WT</c:v>
                </c:pt>
                <c:pt idx="2">
                  <c:v>E46K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(Results!$O$3:$O$4,Results!$O$8)</c:f>
              <c:numCache>
                <c:formatCode>0.00</c:formatCode>
                <c:ptCount val="3"/>
                <c:pt idx="0">
                  <c:v>1.0920000000000001</c:v>
                </c:pt>
                <c:pt idx="1">
                  <c:v>0.94299999999999995</c:v>
                </c:pt>
                <c:pt idx="2">
                  <c:v>1.1739999999999999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194352"/>
        <c:axId val="281194744"/>
      </c:barChart>
      <c:catAx>
        <c:axId val="28119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194744"/>
        <c:crosses val="autoZero"/>
        <c:auto val="1"/>
        <c:lblAlgn val="ctr"/>
        <c:lblOffset val="100"/>
        <c:noMultiLvlLbl val="0"/>
      </c:catAx>
      <c:valAx>
        <c:axId val="281194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19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29489516751582517"/>
          <c:y val="4.281358812956403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(Results!$Q$4:$Q$6,Results!$Q$8:$Q$9)</c:f>
                <c:numCache>
                  <c:formatCode>General</c:formatCode>
                  <c:ptCount val="5"/>
                  <c:pt idx="0">
                    <c:v>5.166236541235808E-2</c:v>
                  </c:pt>
                  <c:pt idx="1">
                    <c:v>0.35717502712255977</c:v>
                  </c:pt>
                  <c:pt idx="2">
                    <c:v>8.0415587212099335E-2</c:v>
                  </c:pt>
                  <c:pt idx="3">
                    <c:v>9.7498717940288915E-2</c:v>
                  </c:pt>
                  <c:pt idx="4">
                    <c:v>0.16355766906846986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Results!$Q$3:$Q$9</c15:sqref>
                    </c15:fullRef>
                  </c:ext>
                </c:extLst>
                <c:f>(Results!$Q$4:$Q$6,Results!$Q$8:$Q$9)</c:f>
                <c:numCache>
                  <c:formatCode>General</c:formatCode>
                  <c:ptCount val="5"/>
                  <c:pt idx="0">
                    <c:v>5.166236541235808E-2</c:v>
                  </c:pt>
                  <c:pt idx="1">
                    <c:v>0.35717502712255977</c:v>
                  </c:pt>
                  <c:pt idx="2">
                    <c:v>8.0415587212099335E-2</c:v>
                  </c:pt>
                  <c:pt idx="3">
                    <c:v>9.7498717940288915E-2</c:v>
                  </c:pt>
                  <c:pt idx="4">
                    <c:v>0.16355766906846986</c:v>
                  </c:pt>
                </c:numCache>
              </c:numRef>
            </c:minus>
            <c:spPr>
              <a:ln w="15875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Results!$N$3:$N$9</c15:sqref>
                  </c15:fullRef>
                </c:ext>
              </c:extLst>
              <c:f>(Results!$N$4:$N$6,Results!$N$8:$N$9)</c:f>
              <c:strCache>
                <c:ptCount val="5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Results!$O$3:$O$9</c15:sqref>
                  </c15:fullRef>
                </c:ext>
              </c:extLst>
              <c:f>(Results!$O$4:$O$6,Results!$O$8:$O$9)</c:f>
              <c:numCache>
                <c:formatCode>0.00</c:formatCode>
                <c:ptCount val="5"/>
                <c:pt idx="0">
                  <c:v>0.94299999999999995</c:v>
                </c:pt>
                <c:pt idx="1">
                  <c:v>4.2179999999999991</c:v>
                </c:pt>
                <c:pt idx="2">
                  <c:v>1.24</c:v>
                </c:pt>
                <c:pt idx="3">
                  <c:v>1.1739999999999999</c:v>
                </c:pt>
                <c:pt idx="4">
                  <c:v>1.4633333333333336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195528"/>
        <c:axId val="281195920"/>
      </c:barChart>
      <c:catAx>
        <c:axId val="281195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195920"/>
        <c:crosses val="autoZero"/>
        <c:auto val="1"/>
        <c:lblAlgn val="ctr"/>
        <c:lblOffset val="100"/>
        <c:noMultiLvlLbl val="0"/>
      </c:catAx>
      <c:valAx>
        <c:axId val="281195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709951117808E-2"/>
              <c:y val="0.46727660189265335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195528"/>
        <c:crosses val="autoZero"/>
        <c:crossBetween val="between"/>
      </c:valAx>
    </c:plotArea>
    <c:plotVisOnly val="1"/>
    <c:dispBlanksAs val="gap"/>
    <c:showDLblsOverMax val="0"/>
  </c:chart>
  <c:spPr>
    <a:ln w="15875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Notch-Gal4 cleavage in empty vector SH-SY5Ys with secretase inhibitors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'Secretase inhibitors'!$N$8:$N$10</c:f>
                <c:numCache>
                  <c:formatCode>General</c:formatCode>
                  <c:ptCount val="3"/>
                  <c:pt idx="0">
                    <c:v>7.7674534651540325E-2</c:v>
                  </c:pt>
                  <c:pt idx="1">
                    <c:v>7.7674534651540325E-2</c:v>
                  </c:pt>
                  <c:pt idx="2">
                    <c:v>6.3595946761129632E-2</c:v>
                  </c:pt>
                </c:numCache>
              </c:numRef>
            </c:plus>
            <c:minus>
              <c:numRef>
                <c:f>'Secretase inhibitors'!$N$8:$N$10</c:f>
                <c:numCache>
                  <c:formatCode>General</c:formatCode>
                  <c:ptCount val="3"/>
                  <c:pt idx="0">
                    <c:v>7.7674534651540325E-2</c:v>
                  </c:pt>
                  <c:pt idx="1">
                    <c:v>7.7674534651540325E-2</c:v>
                  </c:pt>
                  <c:pt idx="2">
                    <c:v>6.3595946761129632E-2</c:v>
                  </c:pt>
                </c:numCache>
              </c:numRef>
            </c:minus>
          </c:errBars>
          <c:cat>
            <c:strRef>
              <c:f>'Secretase inhibitors'!$A$2:$A$4</c:f>
              <c:strCache>
                <c:ptCount val="3"/>
                <c:pt idx="0">
                  <c:v>Control</c:v>
                </c:pt>
                <c:pt idx="1">
                  <c:v>TAPI-1</c:v>
                </c:pt>
                <c:pt idx="2">
                  <c:v>DAPT</c:v>
                </c:pt>
              </c:strCache>
            </c:strRef>
          </c:cat>
          <c:val>
            <c:numRef>
              <c:f>'Secretase inhibitors'!$L$8:$L$10</c:f>
              <c:numCache>
                <c:formatCode>General</c:formatCode>
                <c:ptCount val="3"/>
                <c:pt idx="0">
                  <c:v>1.28</c:v>
                </c:pt>
                <c:pt idx="1">
                  <c:v>1.21</c:v>
                </c:pt>
                <c:pt idx="2">
                  <c:v>0.29333333333333339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59448"/>
        <c:axId val="281057880"/>
      </c:barChart>
      <c:catAx>
        <c:axId val="281059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7880"/>
        <c:crosses val="autoZero"/>
        <c:auto val="1"/>
        <c:lblAlgn val="ctr"/>
        <c:lblOffset val="100"/>
        <c:noMultiLvlLbl val="0"/>
      </c:catAx>
      <c:valAx>
        <c:axId val="281057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204691185753681E-2"/>
              <c:y val="0.4881171681982190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9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nar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</c:dPt>
          <c:errBars>
            <c:errBarType val="plus"/>
            <c:errValType val="cust"/>
            <c:noEndCap val="0"/>
            <c:plus>
              <c:numRef>
                <c:f>'Secretase inhibitors'!$N$8:$N$10</c:f>
                <c:numCache>
                  <c:formatCode>General</c:formatCode>
                  <c:ptCount val="3"/>
                  <c:pt idx="0">
                    <c:v>7.7674534651540325E-2</c:v>
                  </c:pt>
                  <c:pt idx="1">
                    <c:v>7.7674534651540325E-2</c:v>
                  </c:pt>
                  <c:pt idx="2">
                    <c:v>6.3595946761129632E-2</c:v>
                  </c:pt>
                </c:numCache>
              </c:numRef>
            </c:plus>
            <c:minus>
              <c:numRef>
                <c:f>'Secretase inhibitors'!$N$8:$N$10</c:f>
                <c:numCache>
                  <c:formatCode>General</c:formatCode>
                  <c:ptCount val="3"/>
                  <c:pt idx="0">
                    <c:v>7.7674534651540325E-2</c:v>
                  </c:pt>
                  <c:pt idx="1">
                    <c:v>7.7674534651540325E-2</c:v>
                  </c:pt>
                  <c:pt idx="2">
                    <c:v>6.3595946761129632E-2</c:v>
                  </c:pt>
                </c:numCache>
              </c:numRef>
            </c:minus>
            <c:spPr>
              <a:ln w="19050"/>
            </c:spPr>
          </c:errBars>
          <c:cat>
            <c:strRef>
              <c:f>'Secretase inhibitors'!$A$8:$A$10</c:f>
              <c:strCache>
                <c:ptCount val="3"/>
                <c:pt idx="0">
                  <c:v>pLuc + Notch-Gal4</c:v>
                </c:pt>
                <c:pt idx="1">
                  <c:v>TAPI-1</c:v>
                </c:pt>
                <c:pt idx="2">
                  <c:v>DAPT</c:v>
                </c:pt>
              </c:strCache>
            </c:strRef>
          </c:cat>
          <c:val>
            <c:numRef>
              <c:f>'Secretase inhibitors'!$L$8:$L$10</c:f>
              <c:numCache>
                <c:formatCode>General</c:formatCode>
                <c:ptCount val="3"/>
                <c:pt idx="0">
                  <c:v>1.28</c:v>
                </c:pt>
                <c:pt idx="1">
                  <c:v>1.21</c:v>
                </c:pt>
                <c:pt idx="2">
                  <c:v>0.29333333333333339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57096"/>
        <c:axId val="281056704"/>
      </c:barChart>
      <c:catAx>
        <c:axId val="281057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6704"/>
        <c:crosses val="autoZero"/>
        <c:auto val="1"/>
        <c:lblAlgn val="ctr"/>
        <c:lblOffset val="100"/>
        <c:noMultiLvlLbl val="0"/>
      </c:catAx>
      <c:valAx>
        <c:axId val="2810567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204691185753681E-2"/>
              <c:y val="0.48811716819821904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81057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723899</xdr:colOff>
      <xdr:row>10</xdr:row>
      <xdr:rowOff>0</xdr:rowOff>
    </xdr:from>
    <xdr:to>
      <xdr:col>26</xdr:col>
      <xdr:colOff>209550</xdr:colOff>
      <xdr:row>35</xdr:row>
      <xdr:rowOff>104775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10</xdr:row>
      <xdr:rowOff>0</xdr:rowOff>
    </xdr:from>
    <xdr:to>
      <xdr:col>17</xdr:col>
      <xdr:colOff>666750</xdr:colOff>
      <xdr:row>35</xdr:row>
      <xdr:rowOff>104775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123825</xdr:colOff>
      <xdr:row>9</xdr:row>
      <xdr:rowOff>152400</xdr:rowOff>
    </xdr:from>
    <xdr:to>
      <xdr:col>10</xdr:col>
      <xdr:colOff>457200</xdr:colOff>
      <xdr:row>35</xdr:row>
      <xdr:rowOff>95250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476250</xdr:colOff>
      <xdr:row>10</xdr:row>
      <xdr:rowOff>0</xdr:rowOff>
    </xdr:from>
    <xdr:to>
      <xdr:col>4</xdr:col>
      <xdr:colOff>590550</xdr:colOff>
      <xdr:row>35</xdr:row>
      <xdr:rowOff>104775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495300</xdr:colOff>
      <xdr:row>36</xdr:row>
      <xdr:rowOff>47625</xdr:rowOff>
    </xdr:from>
    <xdr:to>
      <xdr:col>5</xdr:col>
      <xdr:colOff>0</xdr:colOff>
      <xdr:row>61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523875</xdr:colOff>
      <xdr:row>35</xdr:row>
      <xdr:rowOff>76200</xdr:rowOff>
    </xdr:from>
    <xdr:to>
      <xdr:col>17</xdr:col>
      <xdr:colOff>561975</xdr:colOff>
      <xdr:row>61</xdr:row>
      <xdr:rowOff>19050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752475</xdr:colOff>
      <xdr:row>36</xdr:row>
      <xdr:rowOff>0</xdr:rowOff>
    </xdr:from>
    <xdr:to>
      <xdr:col>23</xdr:col>
      <xdr:colOff>171450</xdr:colOff>
      <xdr:row>56</xdr:row>
      <xdr:rowOff>85725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11</xdr:row>
      <xdr:rowOff>38100</xdr:rowOff>
    </xdr:from>
    <xdr:to>
      <xdr:col>6</xdr:col>
      <xdr:colOff>504825</xdr:colOff>
      <xdr:row>37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11</xdr:row>
      <xdr:rowOff>28575</xdr:rowOff>
    </xdr:from>
    <xdr:to>
      <xdr:col>13</xdr:col>
      <xdr:colOff>161925</xdr:colOff>
      <xdr:row>37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6"/>
  <sheetViews>
    <sheetView showGridLines="0" topLeftCell="A37" workbookViewId="0">
      <selection activeCell="K45" sqref="K45"/>
    </sheetView>
  </sheetViews>
  <sheetFormatPr defaultRowHeight="12.75" x14ac:dyDescent="0.2"/>
  <cols>
    <col min="1" max="1" width="18.5703125" customWidth="1"/>
    <col min="10" max="10" width="12.42578125" bestFit="1" customWidth="1"/>
    <col min="17" max="17" width="9.140625" style="9"/>
    <col min="18" max="18" width="11.5703125" bestFit="1" customWidth="1"/>
  </cols>
  <sheetData>
    <row r="1" spans="1:17" x14ac:dyDescent="0.2">
      <c r="A1" s="8" t="s">
        <v>43</v>
      </c>
      <c r="Q1"/>
    </row>
    <row r="2" spans="1:17" x14ac:dyDescent="0.2">
      <c r="A2" s="19" t="s">
        <v>16</v>
      </c>
      <c r="B2" s="20" t="s">
        <v>19</v>
      </c>
      <c r="C2" s="21"/>
      <c r="D2" s="21"/>
      <c r="E2" s="21"/>
      <c r="F2" s="21"/>
      <c r="G2" s="21"/>
      <c r="H2" s="21"/>
      <c r="I2" s="21"/>
      <c r="J2" s="21"/>
      <c r="K2" s="21"/>
      <c r="L2" t="s">
        <v>33</v>
      </c>
      <c r="M2" s="9"/>
      <c r="O2" s="17" t="s">
        <v>7</v>
      </c>
      <c r="P2" s="17" t="s">
        <v>8</v>
      </c>
      <c r="Q2" s="17" t="s">
        <v>9</v>
      </c>
    </row>
    <row r="3" spans="1:17" x14ac:dyDescent="0.2">
      <c r="A3" s="12" t="s">
        <v>34</v>
      </c>
      <c r="B3" s="10">
        <f>IF(WT!B7="","",WT!B7)</f>
        <v>0.89</v>
      </c>
      <c r="C3" s="10">
        <f>IF(WT!C7="","",WT!C7)</f>
        <v>0.92</v>
      </c>
      <c r="D3" s="10">
        <f>IF(WT!D7="","",WT!D7)</f>
        <v>1.25</v>
      </c>
      <c r="E3" s="10">
        <f>IF(WT!E7="","",WT!E7)</f>
        <v>1.29</v>
      </c>
      <c r="F3" s="10">
        <f>IF(WT!F7="","",WT!F7)</f>
        <v>1.1200000000000001</v>
      </c>
      <c r="G3" s="10">
        <f>IF(WT!G7="","",WT!G7)</f>
        <v>1.07</v>
      </c>
      <c r="H3" s="10">
        <f>IF(WT!H7="","",WT!H7)</f>
        <v>0.92</v>
      </c>
      <c r="I3" s="10">
        <f>IF(WT!I7="","",WT!I7)</f>
        <v>1.41</v>
      </c>
      <c r="J3" s="10">
        <f>IF(WT!J7="","",WT!J7)</f>
        <v>1.05</v>
      </c>
      <c r="K3" s="10">
        <f>IF(WT!K7="","",WT!K7)</f>
        <v>1</v>
      </c>
      <c r="L3" s="29"/>
      <c r="M3" s="9"/>
      <c r="N3" s="12" t="str">
        <f>A3</f>
        <v>Empty vector</v>
      </c>
      <c r="O3" s="34">
        <f>AVERAGE(B3:K3)</f>
        <v>1.0920000000000001</v>
      </c>
      <c r="P3" s="34">
        <f>IFERROR(STDEV(B3:K3),"")</f>
        <v>0.17535994728304138</v>
      </c>
      <c r="Q3" s="34">
        <f>IFERROR(P3/(SQRT(COUNT(B3:K3))),"")</f>
        <v>5.5453684378146642E-2</v>
      </c>
    </row>
    <row r="4" spans="1:17" x14ac:dyDescent="0.2">
      <c r="A4" s="12" t="s">
        <v>0</v>
      </c>
      <c r="B4" s="10">
        <f>IF(WT!B8="","",WT!B8)</f>
        <v>1.17</v>
      </c>
      <c r="C4" s="10">
        <f>IF(WT!C8="","",WT!C8)</f>
        <v>1.1299999999999999</v>
      </c>
      <c r="D4" s="10">
        <f>IF(WT!D8="","",WT!D8)</f>
        <v>0.7</v>
      </c>
      <c r="E4" s="10">
        <f>IF(WT!E8="","",WT!E8)</f>
        <v>0.8</v>
      </c>
      <c r="F4" s="10">
        <f>IF(WT!F8="","",WT!F8)</f>
        <v>0.83</v>
      </c>
      <c r="G4" s="10">
        <f>IF(WT!G8="","",WT!G8)</f>
        <v>0.96</v>
      </c>
      <c r="H4" s="10">
        <f>IF(WT!H8="","",WT!H8)</f>
        <v>1.1200000000000001</v>
      </c>
      <c r="I4" s="10">
        <f>IF(WT!I8="","",WT!I8)</f>
        <v>0.78</v>
      </c>
      <c r="J4" s="10">
        <f>IF(WT!J8="","",WT!J8)</f>
        <v>0.94</v>
      </c>
      <c r="K4" s="10">
        <f>IF(WT!K8="","",WT!K8)</f>
        <v>1</v>
      </c>
      <c r="L4" s="29">
        <f>_xlfn.T.TEST(B3:K3,B4:K4,2,2)</f>
        <v>6.4921115379749955E-2</v>
      </c>
      <c r="M4" s="9"/>
      <c r="N4" s="12" t="str">
        <f>A4</f>
        <v>WT</v>
      </c>
      <c r="O4" s="34">
        <f>AVERAGE(B4:K4)</f>
        <v>0.94299999999999995</v>
      </c>
      <c r="P4" s="34">
        <f>IFERROR(STDEV(B4:K4),"")</f>
        <v>0.16337074401495552</v>
      </c>
      <c r="Q4" s="34">
        <f>IFERROR(P4/(SQRT(COUNT(B4:K4))),"")</f>
        <v>5.166236541235808E-2</v>
      </c>
    </row>
    <row r="5" spans="1:17" x14ac:dyDescent="0.2">
      <c r="A5" s="12" t="s">
        <v>10</v>
      </c>
      <c r="B5" s="10">
        <f>IF('Δ2-9'!B9="","",'Δ2-9'!B9)</f>
        <v>3.85</v>
      </c>
      <c r="C5" s="10">
        <f>IF('Δ2-9'!C9="","",'Δ2-9'!C9)</f>
        <v>3.56</v>
      </c>
      <c r="D5" s="10">
        <f>IF('Δ2-9'!D9="","",'Δ2-9'!D9)</f>
        <v>3.52</v>
      </c>
      <c r="E5" s="10">
        <f>IF('Δ2-9'!E9="","",'Δ2-9'!E9)</f>
        <v>5.15</v>
      </c>
      <c r="F5" s="10">
        <f>IF('Δ2-9'!F9="","",'Δ2-9'!F9)</f>
        <v>5.01</v>
      </c>
      <c r="G5" s="10" t="str">
        <f>IF('Δ2-9'!G9="","",'Δ2-9'!G9)</f>
        <v/>
      </c>
      <c r="H5" s="10" t="str">
        <f>IF('Δ2-9'!H9="","",'Δ2-9'!H9)</f>
        <v/>
      </c>
      <c r="I5" s="10" t="str">
        <f>IF('Δ2-9'!I9="","",'Δ2-9'!I9)</f>
        <v/>
      </c>
      <c r="J5" s="10" t="str">
        <f>IF('Δ2-9'!J9="","",'Δ2-9'!J9)</f>
        <v/>
      </c>
      <c r="K5" s="10" t="str">
        <f>IF('Δ2-9'!K9="","",'Δ2-9'!K9)</f>
        <v/>
      </c>
      <c r="L5" s="30">
        <f>_xlfn.T.TEST(B4:F4,B5:F5,2,2)</f>
        <v>1.9913586613301189E-5</v>
      </c>
      <c r="M5" s="9"/>
      <c r="N5" s="12" t="str">
        <f>A5</f>
        <v>Δ2-9</v>
      </c>
      <c r="O5" s="34">
        <f>AVERAGE(B5:I5)</f>
        <v>4.2179999999999991</v>
      </c>
      <c r="P5" s="34">
        <f>IFERROR(STDEV(B5:I5),"")</f>
        <v>0.79866764051137484</v>
      </c>
      <c r="Q5" s="34">
        <f>IFERROR(P5/(SQRT(COUNT(B5:I5))),"")</f>
        <v>0.35717502712255977</v>
      </c>
    </row>
    <row r="6" spans="1:17" x14ac:dyDescent="0.2">
      <c r="A6" s="12" t="s">
        <v>11</v>
      </c>
      <c r="B6" s="10">
        <f>IF(ΔNAC_v3!B9="","",ΔNAC_v3!B9)</f>
        <v>1.03</v>
      </c>
      <c r="C6" s="10">
        <f>IF(ΔNAC_v3!C9="","",ΔNAC_v3!C9)</f>
        <v>1.31</v>
      </c>
      <c r="D6" s="10">
        <f>IF(ΔNAC_v3!D9="","",ΔNAC_v3!D9)</f>
        <v>1.41</v>
      </c>
      <c r="E6" s="10">
        <f>IF(ΔNAC_v3!E9="","",ΔNAC_v3!E9)</f>
        <v>1</v>
      </c>
      <c r="F6" s="10">
        <f>IF(ΔNAC_v3!F9="","",ΔNAC_v3!F9)</f>
        <v>1.21</v>
      </c>
      <c r="G6" s="10">
        <f>IF(ΔNAC_v3!G9="","",ΔNAC_v3!G9)</f>
        <v>1.48</v>
      </c>
      <c r="H6" s="10" t="str">
        <f>IF(ΔNAC_v3!H9="","",ΔNAC_v3!H9)</f>
        <v/>
      </c>
      <c r="I6" s="10" t="str">
        <f>IF(ΔNAC_v3!I9="","",ΔNAC_v3!I9)</f>
        <v/>
      </c>
      <c r="J6" s="10" t="str">
        <f>IF(ΔNAC_v3!J9="","",ΔNAC_v3!J9)</f>
        <v/>
      </c>
      <c r="K6" s="10" t="str">
        <f>IF(ΔNAC_v3!K9="","",ΔNAC_v3!K9)</f>
        <v/>
      </c>
      <c r="L6" s="30">
        <f>_xlfn.T.TEST(B4:G4,B6:G6,2,2)</f>
        <v>1.9860057313934993E-2</v>
      </c>
      <c r="M6" s="9"/>
      <c r="N6" s="12" t="s">
        <v>36</v>
      </c>
      <c r="O6" s="34">
        <f>AVERAGE(B6:I6)</f>
        <v>1.24</v>
      </c>
      <c r="P6" s="34">
        <f>IFERROR(STDEV(B6:I6),"")</f>
        <v>0.19697715603592342</v>
      </c>
      <c r="Q6" s="34">
        <f>IFERROR(P6/(SQRT(COUNT(B6:I6))),"")</f>
        <v>8.0415587212099335E-2</v>
      </c>
    </row>
    <row r="7" spans="1:17" x14ac:dyDescent="0.2">
      <c r="A7" s="12" t="s">
        <v>1</v>
      </c>
      <c r="B7" s="10">
        <f>IF(A30P!B9="","",A30P!B9)</f>
        <v>1.38</v>
      </c>
      <c r="C7" s="10">
        <f>IF(A30P!C9="","",A30P!C9)</f>
        <v>1.07</v>
      </c>
      <c r="D7" s="10">
        <f>IF(A30P!D9="","",A30P!D9)</f>
        <v>0.64</v>
      </c>
      <c r="E7" s="10">
        <f>IF(A30P!E9="","",A30P!E9)</f>
        <v>1.43</v>
      </c>
      <c r="F7" s="10">
        <f>IF(A30P!F9="","",A30P!F9)</f>
        <v>1.03</v>
      </c>
      <c r="G7" s="10">
        <f>IF(A30P!G9="","",A30P!G9)</f>
        <v>0.9</v>
      </c>
      <c r="H7" s="10">
        <f>IF(A30P!H9="","",A30P!H9)</f>
        <v>1.46</v>
      </c>
      <c r="I7" s="10" t="str">
        <f>IF(A30P!I9="","",A30P!I9)</f>
        <v/>
      </c>
      <c r="J7" s="10" t="str">
        <f>IF(A30P!J9="","",A30P!J9)</f>
        <v/>
      </c>
      <c r="K7" s="10" t="str">
        <f>IF(A30P!K9="","",A30P!K9)</f>
        <v/>
      </c>
      <c r="L7" s="29">
        <f>_xlfn.T.TEST(B4:H4,B7:H7,2,2)</f>
        <v>0.23140526103615755</v>
      </c>
      <c r="M7" s="9"/>
      <c r="N7" s="12" t="str">
        <f>A7</f>
        <v>A30P</v>
      </c>
      <c r="O7" s="34">
        <f>AVERAGE(B7:I7)</f>
        <v>1.1300000000000001</v>
      </c>
      <c r="P7" s="34">
        <f>IFERROR(STDEV(B7:I7),"")</f>
        <v>0.30767948691238145</v>
      </c>
      <c r="Q7" s="34">
        <f>IFERROR(P7/(SQRT(COUNT(B7:I7))),"")</f>
        <v>0.11629191512658768</v>
      </c>
    </row>
    <row r="8" spans="1:17" x14ac:dyDescent="0.2">
      <c r="A8" s="12" t="s">
        <v>12</v>
      </c>
      <c r="B8" s="10">
        <f>IF(E46K_v2!B9="","",E46K_v2!B9)</f>
        <v>0.9</v>
      </c>
      <c r="C8" s="10">
        <f>IF(E46K_v2!C9="","",E46K_v2!C9)</f>
        <v>1.37</v>
      </c>
      <c r="D8" s="10">
        <f>IF(E46K_v2!D9="","",E46K_v2!D9)</f>
        <v>1.37</v>
      </c>
      <c r="E8" s="10">
        <f>IF(E46K_v2!E9="","",E46K_v2!E9)</f>
        <v>1.24</v>
      </c>
      <c r="F8" s="10">
        <f>IF(E46K_v2!F9="","",E46K_v2!F9)</f>
        <v>0.99</v>
      </c>
      <c r="G8" s="10" t="str">
        <f>IF(E46K_v2!G9="","",E46K_v2!G9)</f>
        <v/>
      </c>
      <c r="H8" s="10" t="str">
        <f>IF(E46K_v2!H9="","",E46K_v2!H9)</f>
        <v/>
      </c>
      <c r="I8" s="10" t="str">
        <f>IF(E46K_v2!I9="","",E46K_v2!I9)</f>
        <v/>
      </c>
      <c r="J8" s="10" t="str">
        <f>IF(E46K_v2!J9="","",E46K_v2!J9)</f>
        <v/>
      </c>
      <c r="K8" s="10" t="str">
        <f>IF(E46K_v2!K9="","",E46K_v2!K9)</f>
        <v/>
      </c>
      <c r="L8" s="29">
        <f>_xlfn.T.TEST(B4:K4,B8:F8,2,2)</f>
        <v>3.7384695125021954E-2</v>
      </c>
      <c r="M8" s="29"/>
      <c r="N8" s="12" t="s">
        <v>35</v>
      </c>
      <c r="O8" s="34">
        <f>AVERAGE(B8:I8)</f>
        <v>1.1739999999999999</v>
      </c>
      <c r="P8" s="34">
        <f>IFERROR(STDEV(B8:I8),"")</f>
        <v>0.21801376103356429</v>
      </c>
      <c r="Q8" s="34">
        <f>IFERROR(P8/(SQRT(COUNT(B8:I8))),"")</f>
        <v>9.7498717940288915E-2</v>
      </c>
    </row>
    <row r="9" spans="1:17" x14ac:dyDescent="0.2">
      <c r="A9" s="12" t="s">
        <v>2</v>
      </c>
      <c r="B9" s="10">
        <f>IF(A53T!B9="","",A53T!B9)</f>
        <v>1.77</v>
      </c>
      <c r="C9" s="10">
        <f>IF(A53T!C9="","",A53T!C9)</f>
        <v>1.21</v>
      </c>
      <c r="D9" s="10">
        <f>IF(A53T!D9="","",A53T!D9)</f>
        <v>1.08</v>
      </c>
      <c r="E9" s="10">
        <f>IF(A53T!E9="","",A53T!E9)</f>
        <v>2.06</v>
      </c>
      <c r="F9" s="10">
        <f>IF(A53T!F9="","",A53T!F9)</f>
        <v>1.56</v>
      </c>
      <c r="G9" s="10">
        <f>IF(A53T!G9="","",A53T!G9)</f>
        <v>1.1000000000000001</v>
      </c>
      <c r="H9" s="10" t="str">
        <f>IF(A53T!H9="","",A53T!H9)</f>
        <v/>
      </c>
      <c r="I9" s="10" t="str">
        <f>IF(A53T!I9="","",A53T!I9)</f>
        <v/>
      </c>
      <c r="J9" s="10" t="str">
        <f>IF(A53T!J9="","",A53T!J9)</f>
        <v/>
      </c>
      <c r="K9" s="10" t="str">
        <f>IF(A53T!K9="","",A53T!K9)</f>
        <v/>
      </c>
      <c r="L9" s="30">
        <f>_xlfn.T.TEST(B4:G4,B9:G9,2,2)</f>
        <v>1.4775445279918342E-2</v>
      </c>
      <c r="M9" s="9"/>
      <c r="N9" s="12" t="str">
        <f>A9</f>
        <v>A53T</v>
      </c>
      <c r="O9" s="34">
        <f>AVERAGE(B9:I9)</f>
        <v>1.4633333333333336</v>
      </c>
      <c r="P9" s="34">
        <f>IFERROR(STDEV(B9:I9),"")</f>
        <v>0.40063283273674233</v>
      </c>
      <c r="Q9" s="34">
        <f>IFERROR(P9/(SQRT(COUNT(B9:I9))),"")</f>
        <v>0.16355766906846986</v>
      </c>
    </row>
    <row r="10" spans="1:17" x14ac:dyDescent="0.2">
      <c r="Q10"/>
    </row>
    <row r="11" spans="1:17" x14ac:dyDescent="0.2">
      <c r="Q11"/>
    </row>
    <row r="12" spans="1:17" x14ac:dyDescent="0.2">
      <c r="P12" s="9"/>
    </row>
    <row r="45" spans="7:7" x14ac:dyDescent="0.2">
      <c r="G45" t="s">
        <v>21</v>
      </c>
    </row>
    <row r="46" spans="7:7" x14ac:dyDescent="0.2">
      <c r="G46" t="s">
        <v>44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O22" sqref="O22"/>
    </sheetView>
  </sheetViews>
  <sheetFormatPr defaultRowHeight="12.75" x14ac:dyDescent="0.2"/>
  <cols>
    <col min="1" max="1" width="22.28515625" customWidth="1"/>
    <col min="15" max="15" width="12.42578125" bestFit="1" customWidth="1"/>
  </cols>
  <sheetData>
    <row r="1" spans="1:15" x14ac:dyDescent="0.2">
      <c r="A1" s="2"/>
      <c r="B1" s="4" t="s">
        <v>39</v>
      </c>
      <c r="C1" s="4" t="s">
        <v>40</v>
      </c>
      <c r="D1" s="4" t="s">
        <v>41</v>
      </c>
      <c r="E1" s="4"/>
      <c r="F1" s="4"/>
      <c r="G1" s="4"/>
      <c r="H1" s="4"/>
      <c r="I1" s="4"/>
      <c r="J1" s="4"/>
      <c r="K1" s="5"/>
    </row>
    <row r="2" spans="1:15" x14ac:dyDescent="0.2">
      <c r="A2" s="25" t="s">
        <v>45</v>
      </c>
      <c r="B2" s="3">
        <v>3.0168529935108559</v>
      </c>
      <c r="C2" s="3">
        <v>4.1979439597902575</v>
      </c>
      <c r="D2" s="3">
        <v>1.3212971196819974</v>
      </c>
      <c r="E2" s="3"/>
      <c r="F2" s="3"/>
      <c r="G2" s="3"/>
      <c r="H2" s="3"/>
      <c r="I2" s="3"/>
      <c r="J2" s="3"/>
      <c r="K2" s="3"/>
      <c r="L2" s="3"/>
    </row>
    <row r="3" spans="1:15" x14ac:dyDescent="0.2">
      <c r="A3" s="25" t="s">
        <v>37</v>
      </c>
      <c r="B3" s="3">
        <v>3.0983996809103336</v>
      </c>
      <c r="C3" s="3">
        <v>3.3350060636898227</v>
      </c>
      <c r="D3" s="3">
        <v>1.3659170526866979</v>
      </c>
      <c r="E3" s="3"/>
      <c r="F3" s="3"/>
      <c r="G3" s="3"/>
      <c r="H3" s="3"/>
      <c r="I3" s="3"/>
      <c r="J3" s="3"/>
      <c r="K3" s="3"/>
      <c r="L3" s="3"/>
    </row>
    <row r="4" spans="1:15" x14ac:dyDescent="0.2">
      <c r="A4" s="25" t="s">
        <v>38</v>
      </c>
      <c r="B4" s="3">
        <v>0.40603630605463525</v>
      </c>
      <c r="C4" s="11">
        <v>1.2180172407261602</v>
      </c>
      <c r="D4" s="3">
        <v>0.34999899004942092</v>
      </c>
      <c r="E4" s="3"/>
      <c r="F4" s="3"/>
      <c r="G4" s="3"/>
      <c r="H4" s="3"/>
      <c r="I4" s="3"/>
      <c r="J4" s="3"/>
      <c r="K4" s="3"/>
      <c r="L4" s="3"/>
    </row>
    <row r="7" spans="1:15" x14ac:dyDescent="0.2">
      <c r="A7" s="19" t="s">
        <v>23</v>
      </c>
      <c r="L7" t="s">
        <v>42</v>
      </c>
      <c r="M7" s="9" t="s">
        <v>8</v>
      </c>
      <c r="N7" t="s">
        <v>9</v>
      </c>
      <c r="O7" t="s">
        <v>33</v>
      </c>
    </row>
    <row r="8" spans="1:15" x14ac:dyDescent="0.2">
      <c r="A8" s="25" t="s">
        <v>46</v>
      </c>
      <c r="B8" s="15">
        <v>1.32</v>
      </c>
      <c r="C8" s="15">
        <v>1.39</v>
      </c>
      <c r="D8" s="15">
        <v>1.1299999999999999</v>
      </c>
      <c r="E8" s="15" t="str">
        <f t="shared" ref="E8:K8" si="0">IF(OR(E2="",E2=""),"",E2/E2)</f>
        <v/>
      </c>
      <c r="F8" s="15" t="str">
        <f t="shared" si="0"/>
        <v/>
      </c>
      <c r="G8" s="15" t="str">
        <f t="shared" si="0"/>
        <v/>
      </c>
      <c r="H8" s="15" t="str">
        <f t="shared" si="0"/>
        <v/>
      </c>
      <c r="I8" s="15" t="str">
        <f t="shared" si="0"/>
        <v/>
      </c>
      <c r="J8" s="15" t="str">
        <f t="shared" si="0"/>
        <v/>
      </c>
      <c r="K8" s="15" t="str">
        <f t="shared" si="0"/>
        <v/>
      </c>
      <c r="L8">
        <f>AVERAGE(B8:D8)</f>
        <v>1.28</v>
      </c>
      <c r="M8" s="31">
        <f>STDEV(B8:D8)</f>
        <v>0.13453624047073715</v>
      </c>
      <c r="N8">
        <f>M8/SQRT(3)</f>
        <v>7.7674534651540325E-2</v>
      </c>
    </row>
    <row r="9" spans="1:15" x14ac:dyDescent="0.2">
      <c r="A9" s="25" t="s">
        <v>37</v>
      </c>
      <c r="B9" s="15">
        <v>1.36</v>
      </c>
      <c r="C9" s="15">
        <v>1.1000000000000001</v>
      </c>
      <c r="D9" s="15">
        <v>1.17</v>
      </c>
      <c r="E9" s="15" t="str">
        <f t="shared" ref="E9:K9" si="1">IF(OR(E2="",E3=""),"",E3/E2)</f>
        <v/>
      </c>
      <c r="F9" s="15" t="str">
        <f t="shared" si="1"/>
        <v/>
      </c>
      <c r="G9" s="15" t="str">
        <f t="shared" si="1"/>
        <v/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>
        <f t="shared" ref="L9:L10" si="2">AVERAGE(B9:D9)</f>
        <v>1.21</v>
      </c>
      <c r="M9" s="31">
        <f t="shared" ref="M9:M10" si="3">STDEV(B9:D9)</f>
        <v>0.13453624047073715</v>
      </c>
      <c r="N9">
        <f t="shared" ref="N9:N10" si="4">M9/SQRT(3)</f>
        <v>7.7674534651540325E-2</v>
      </c>
      <c r="O9">
        <f>_xlfn.T.TEST(B9:D9,B8:D8,2,2)</f>
        <v>0.55861417181289186</v>
      </c>
    </row>
    <row r="10" spans="1:15" x14ac:dyDescent="0.2">
      <c r="A10" s="25" t="s">
        <v>38</v>
      </c>
      <c r="B10" s="15">
        <v>0.18</v>
      </c>
      <c r="C10" s="15">
        <v>0.4</v>
      </c>
      <c r="D10" s="15">
        <v>0.3</v>
      </c>
      <c r="E10" s="15" t="str">
        <f t="shared" ref="E10:K10" si="5">IF(OR(E2="",E4=""),"",E4/E2)</f>
        <v/>
      </c>
      <c r="F10" s="15" t="str">
        <f t="shared" si="5"/>
        <v/>
      </c>
      <c r="G10" s="15" t="str">
        <f t="shared" si="5"/>
        <v/>
      </c>
      <c r="H10" s="15" t="str">
        <f t="shared" si="5"/>
        <v/>
      </c>
      <c r="I10" s="15" t="str">
        <f t="shared" si="5"/>
        <v/>
      </c>
      <c r="J10" s="15" t="str">
        <f t="shared" si="5"/>
        <v/>
      </c>
      <c r="K10" s="15" t="str">
        <f t="shared" si="5"/>
        <v/>
      </c>
      <c r="L10">
        <f t="shared" si="2"/>
        <v>0.29333333333333339</v>
      </c>
      <c r="M10" s="31">
        <f t="shared" si="3"/>
        <v>0.11015141094572189</v>
      </c>
      <c r="N10">
        <f t="shared" si="4"/>
        <v>6.3595946761129632E-2</v>
      </c>
      <c r="O10" s="32">
        <f>_xlfn.T.TEST(B10:D10,B8:D8,2,2)</f>
        <v>6.0090519055998261E-4</v>
      </c>
    </row>
    <row r="11" spans="1:15" x14ac:dyDescent="0.2">
      <c r="M11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K16" sqref="K16"/>
    </sheetView>
  </sheetViews>
  <sheetFormatPr defaultRowHeight="12.75" x14ac:dyDescent="0.2"/>
  <cols>
    <col min="1" max="1" width="15.140625" customWidth="1"/>
  </cols>
  <sheetData>
    <row r="1" spans="1:14" x14ac:dyDescent="0.2">
      <c r="A1" s="2"/>
      <c r="B1" s="4" t="s">
        <v>24</v>
      </c>
      <c r="C1" s="4" t="s">
        <v>25</v>
      </c>
      <c r="D1" s="6" t="s">
        <v>26</v>
      </c>
      <c r="E1" s="6" t="s">
        <v>27</v>
      </c>
      <c r="F1" s="7" t="s">
        <v>28</v>
      </c>
      <c r="G1" s="22" t="s">
        <v>30</v>
      </c>
      <c r="H1" t="s">
        <v>20</v>
      </c>
      <c r="I1" t="s">
        <v>29</v>
      </c>
      <c r="J1" t="s">
        <v>31</v>
      </c>
      <c r="K1" t="s">
        <v>32</v>
      </c>
    </row>
    <row r="2" spans="1:14" x14ac:dyDescent="0.2">
      <c r="A2" s="24" t="s">
        <v>21</v>
      </c>
      <c r="B2" s="3">
        <v>12.902178633187408</v>
      </c>
      <c r="C2" s="3">
        <v>12.241283134348688</v>
      </c>
      <c r="D2" s="16">
        <v>5.35221887172459</v>
      </c>
      <c r="E2" s="16">
        <v>11.706448244456761</v>
      </c>
      <c r="F2" s="16">
        <v>4.3171813883742978</v>
      </c>
      <c r="G2" s="16">
        <v>4.4705786361954951</v>
      </c>
      <c r="H2" s="3">
        <v>8.161099329009609</v>
      </c>
      <c r="I2" s="3">
        <v>17.178343892850208</v>
      </c>
      <c r="J2" s="3"/>
      <c r="K2" s="3"/>
      <c r="L2" s="3"/>
      <c r="M2" s="3"/>
      <c r="N2" s="3"/>
    </row>
    <row r="3" spans="1:14" x14ac:dyDescent="0.2">
      <c r="A3" s="25" t="s">
        <v>0</v>
      </c>
      <c r="B3" s="14">
        <v>16.987136497939204</v>
      </c>
      <c r="C3" s="13">
        <v>15.066876857127648</v>
      </c>
      <c r="D3" s="3">
        <v>3.0047291405123855</v>
      </c>
      <c r="E3" s="3">
        <v>7.2717916177537321</v>
      </c>
      <c r="F3" s="3">
        <v>3.1787336990341233</v>
      </c>
      <c r="G3" s="3">
        <v>3.9954560013766844</v>
      </c>
      <c r="H3" s="3">
        <v>10.019258600742059</v>
      </c>
      <c r="I3" s="3">
        <v>9.4981864355864243</v>
      </c>
      <c r="J3" s="3"/>
      <c r="K3" s="3"/>
      <c r="L3" s="3"/>
      <c r="M3" s="3"/>
      <c r="N3" s="3"/>
    </row>
    <row r="4" spans="1:14" x14ac:dyDescent="0.2">
      <c r="A4" s="2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6" spans="1:14" x14ac:dyDescent="0.2">
      <c r="A6" s="19" t="s">
        <v>23</v>
      </c>
    </row>
    <row r="7" spans="1:14" x14ac:dyDescent="0.2">
      <c r="A7" s="25" t="s">
        <v>21</v>
      </c>
      <c r="B7" s="15">
        <v>0.89</v>
      </c>
      <c r="C7" s="15">
        <v>0.92</v>
      </c>
      <c r="D7" s="15">
        <v>1.25</v>
      </c>
      <c r="E7" s="15">
        <v>1.29</v>
      </c>
      <c r="F7" s="15">
        <v>1.1200000000000001</v>
      </c>
      <c r="G7" s="15">
        <v>1.07</v>
      </c>
      <c r="H7" s="15">
        <v>0.92</v>
      </c>
      <c r="I7" s="15">
        <v>1.41</v>
      </c>
      <c r="J7" s="15">
        <v>1.05</v>
      </c>
      <c r="K7" s="15">
        <v>1</v>
      </c>
      <c r="L7" s="15" t="str">
        <f t="shared" ref="L7:N7" si="0">IF(OR(L2="",L2=""),"",L2/L2)</f>
        <v/>
      </c>
      <c r="M7" s="15" t="str">
        <f t="shared" si="0"/>
        <v/>
      </c>
      <c r="N7" s="15" t="str">
        <f t="shared" si="0"/>
        <v/>
      </c>
    </row>
    <row r="8" spans="1:14" x14ac:dyDescent="0.2">
      <c r="A8" s="25" t="s">
        <v>0</v>
      </c>
      <c r="B8" s="15">
        <v>1.17</v>
      </c>
      <c r="C8" s="15">
        <v>1.1299999999999999</v>
      </c>
      <c r="D8" s="15">
        <v>0.7</v>
      </c>
      <c r="E8" s="15">
        <v>0.8</v>
      </c>
      <c r="F8" s="15">
        <v>0.83</v>
      </c>
      <c r="G8" s="15">
        <v>0.96</v>
      </c>
      <c r="H8" s="15">
        <v>1.1200000000000001</v>
      </c>
      <c r="I8" s="15">
        <v>0.78</v>
      </c>
      <c r="J8" s="15">
        <v>0.94</v>
      </c>
      <c r="K8" s="15">
        <v>1</v>
      </c>
      <c r="L8" s="15" t="str">
        <f t="shared" ref="L8:N8" si="1">IF(OR(L2="",L3=""),"",L3/L2)</f>
        <v/>
      </c>
      <c r="M8" s="15" t="str">
        <f t="shared" si="1"/>
        <v/>
      </c>
      <c r="N8" s="15" t="str">
        <f t="shared" si="1"/>
        <v/>
      </c>
    </row>
    <row r="11" spans="1:14" x14ac:dyDescent="0.2">
      <c r="B11" t="s">
        <v>17</v>
      </c>
    </row>
    <row r="12" spans="1:14" x14ac:dyDescent="0.2">
      <c r="B12" s="18"/>
      <c r="C12" t="s">
        <v>18</v>
      </c>
    </row>
    <row r="13" spans="1:14" x14ac:dyDescent="0.2">
      <c r="B13" s="23"/>
      <c r="C13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8" sqref="D8"/>
    </sheetView>
  </sheetViews>
  <sheetFormatPr defaultRowHeight="12.75" x14ac:dyDescent="0.2"/>
  <cols>
    <col min="1" max="1" width="15.140625" customWidth="1"/>
  </cols>
  <sheetData>
    <row r="1" spans="1:14" x14ac:dyDescent="0.2">
      <c r="A1" s="2"/>
      <c r="B1" s="4" t="s">
        <v>24</v>
      </c>
      <c r="C1" s="4" t="s">
        <v>25</v>
      </c>
      <c r="D1" s="6" t="s">
        <v>26</v>
      </c>
      <c r="E1" s="6" t="s">
        <v>27</v>
      </c>
      <c r="F1" s="7" t="s">
        <v>28</v>
      </c>
      <c r="G1" s="22"/>
    </row>
    <row r="2" spans="1:14" x14ac:dyDescent="0.2">
      <c r="A2" s="24" t="s">
        <v>21</v>
      </c>
      <c r="B2" s="3">
        <v>12.902178633187408</v>
      </c>
      <c r="C2" s="3">
        <v>12.241283134348688</v>
      </c>
      <c r="D2" s="16">
        <v>5.35221887172459</v>
      </c>
      <c r="E2" s="16">
        <v>11.706448244456761</v>
      </c>
      <c r="F2" s="16">
        <v>4.3171813883742978</v>
      </c>
      <c r="G2" s="16"/>
      <c r="H2" s="3"/>
      <c r="I2" s="3"/>
      <c r="J2" s="3"/>
      <c r="K2" s="3"/>
      <c r="L2" s="3"/>
      <c r="M2" s="3"/>
      <c r="N2" s="3"/>
    </row>
    <row r="3" spans="1:14" x14ac:dyDescent="0.2">
      <c r="A3" s="25" t="s">
        <v>0</v>
      </c>
      <c r="B3" s="27">
        <v>16.987136497939204</v>
      </c>
      <c r="C3" s="13">
        <v>15.066876857127648</v>
      </c>
      <c r="D3" s="3">
        <v>3.0047291405123855</v>
      </c>
      <c r="E3" s="3">
        <v>7.2717916177537321</v>
      </c>
      <c r="F3" s="3">
        <v>3.1787336990341233</v>
      </c>
      <c r="G3" s="3"/>
      <c r="H3" s="3"/>
      <c r="I3" s="3"/>
      <c r="J3" s="3"/>
      <c r="K3" s="3"/>
      <c r="L3" s="3"/>
      <c r="M3" s="3"/>
      <c r="N3" s="3"/>
    </row>
    <row r="4" spans="1:14" x14ac:dyDescent="0.2">
      <c r="A4" s="25" t="s">
        <v>3</v>
      </c>
      <c r="B4" s="14">
        <v>55.667516185752469</v>
      </c>
      <c r="C4" s="13">
        <v>47.679602175376814</v>
      </c>
      <c r="D4" s="3">
        <v>15.117501085357972</v>
      </c>
      <c r="E4" s="3">
        <v>46.648242806430929</v>
      </c>
      <c r="F4" s="3">
        <v>19.319067491467464</v>
      </c>
      <c r="G4" s="3"/>
      <c r="H4" s="3"/>
      <c r="I4" s="3"/>
      <c r="J4" s="3"/>
      <c r="K4" s="3"/>
      <c r="L4" s="3"/>
      <c r="M4" s="3"/>
      <c r="N4" s="3"/>
    </row>
    <row r="5" spans="1:14" x14ac:dyDescent="0.2">
      <c r="A5" s="25" t="s">
        <v>4</v>
      </c>
      <c r="B5" s="15">
        <f t="shared" ref="B5:N5" si="0">IF(OR(B3="",B4=""),"",B4/B3)</f>
        <v>3.2770394346631511</v>
      </c>
      <c r="C5" s="15">
        <f t="shared" si="0"/>
        <v>3.1645312182146861</v>
      </c>
      <c r="D5" s="15">
        <f t="shared" si="0"/>
        <v>5.0312358879642778</v>
      </c>
      <c r="E5" s="15">
        <f t="shared" si="0"/>
        <v>6.4149586867342938</v>
      </c>
      <c r="F5" s="15">
        <f t="shared" si="0"/>
        <v>6.0775986039150354</v>
      </c>
      <c r="G5" s="15" t="str">
        <f t="shared" si="0"/>
        <v/>
      </c>
      <c r="H5" s="15" t="str">
        <f t="shared" si="0"/>
        <v/>
      </c>
      <c r="I5" s="15" t="str">
        <f t="shared" si="0"/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9" t="s">
        <v>23</v>
      </c>
    </row>
    <row r="8" spans="1:14" x14ac:dyDescent="0.2">
      <c r="A8" s="25" t="s">
        <v>0</v>
      </c>
      <c r="B8" s="15">
        <v>1.17</v>
      </c>
      <c r="C8" s="15">
        <v>1.1299999999999999</v>
      </c>
      <c r="D8" s="15">
        <v>0.7</v>
      </c>
      <c r="E8" s="15">
        <v>0.8</v>
      </c>
      <c r="F8" s="15">
        <v>0.83</v>
      </c>
      <c r="G8" s="15" t="str">
        <f t="shared" ref="G8:N8" si="1">IF(OR(G2="",G3=""),"",G3/G2)</f>
        <v/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5" t="s">
        <v>3</v>
      </c>
      <c r="B9" s="15">
        <v>3.85</v>
      </c>
      <c r="C9" s="15">
        <v>3.56</v>
      </c>
      <c r="D9" s="15">
        <v>3.52</v>
      </c>
      <c r="E9" s="15">
        <v>5.15</v>
      </c>
      <c r="F9" s="15">
        <v>5.01</v>
      </c>
      <c r="G9" s="15" t="str">
        <f t="shared" ref="G9:N9" si="2">IF(OR(G2="",G4=""),"",G4/G2)</f>
        <v/>
      </c>
      <c r="H9" s="15" t="str">
        <f t="shared" si="2"/>
        <v/>
      </c>
      <c r="I9" s="15" t="str">
        <f t="shared" si="2"/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17</v>
      </c>
    </row>
    <row r="13" spans="1:14" x14ac:dyDescent="0.2">
      <c r="B13" s="18"/>
      <c r="C13" t="s">
        <v>18</v>
      </c>
    </row>
    <row r="14" spans="1:14" x14ac:dyDescent="0.2">
      <c r="B14" s="23"/>
      <c r="C14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12" sqref="K12"/>
    </sheetView>
  </sheetViews>
  <sheetFormatPr defaultRowHeight="12.75" x14ac:dyDescent="0.2"/>
  <cols>
    <col min="1" max="1" width="19.85546875" customWidth="1"/>
  </cols>
  <sheetData>
    <row r="1" spans="1:14" x14ac:dyDescent="0.2">
      <c r="A1" s="2"/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20</v>
      </c>
      <c r="H1" s="4"/>
      <c r="I1" s="4"/>
      <c r="J1" s="4"/>
    </row>
    <row r="2" spans="1:14" x14ac:dyDescent="0.2">
      <c r="A2" s="25" t="s">
        <v>21</v>
      </c>
      <c r="B2" s="16">
        <v>5.35221887172459</v>
      </c>
      <c r="C2" s="3">
        <v>11.706448244456761</v>
      </c>
      <c r="D2" s="3">
        <v>4.3171813883742978</v>
      </c>
      <c r="E2" s="3">
        <v>17.178343892850208</v>
      </c>
      <c r="F2" s="3">
        <v>4.4705786361954951</v>
      </c>
      <c r="G2" s="3">
        <v>8.161099329009609</v>
      </c>
      <c r="H2" s="3"/>
      <c r="I2" s="3"/>
      <c r="J2" s="3"/>
      <c r="K2" s="3"/>
      <c r="L2" s="3"/>
      <c r="M2" s="3"/>
      <c r="N2" s="3"/>
    </row>
    <row r="3" spans="1:14" x14ac:dyDescent="0.2">
      <c r="A3" s="25" t="s">
        <v>0</v>
      </c>
      <c r="B3" s="3">
        <v>3.0047291405123855</v>
      </c>
      <c r="C3" s="3">
        <v>7.2717916177537321</v>
      </c>
      <c r="D3" s="3">
        <v>3.1787336990341233</v>
      </c>
      <c r="E3" s="3">
        <v>9.4981864355864243</v>
      </c>
      <c r="F3" s="3">
        <v>3.9954560013766844</v>
      </c>
      <c r="G3" s="3">
        <v>10.019258600742059</v>
      </c>
      <c r="H3" s="3"/>
      <c r="I3" s="3"/>
      <c r="J3" s="3"/>
      <c r="K3" s="3"/>
      <c r="L3" s="3"/>
      <c r="M3" s="3"/>
      <c r="N3" s="3"/>
    </row>
    <row r="4" spans="1:14" x14ac:dyDescent="0.2">
      <c r="A4" s="25" t="s">
        <v>14</v>
      </c>
      <c r="B4" s="3">
        <v>4.4033961996233852</v>
      </c>
      <c r="C4" s="3">
        <v>11.910008901893352</v>
      </c>
      <c r="D4" s="3">
        <v>5.4324080523388778</v>
      </c>
      <c r="E4" s="3">
        <v>12.188900818052328</v>
      </c>
      <c r="F4" s="3">
        <v>5.0409089498227129</v>
      </c>
      <c r="G4" s="3">
        <v>13.163460057442279</v>
      </c>
      <c r="H4" s="3"/>
      <c r="I4" s="3"/>
      <c r="J4" s="3"/>
      <c r="K4" s="3"/>
      <c r="L4" s="3"/>
      <c r="M4" s="3"/>
      <c r="N4" s="3"/>
    </row>
    <row r="5" spans="1:14" x14ac:dyDescent="0.2">
      <c r="A5" s="25" t="s">
        <v>15</v>
      </c>
      <c r="B5" s="15">
        <f t="shared" ref="B5:N5" si="0">IF(OR(B3="",B4=""),"",B4/B3)</f>
        <v>1.4654885660916812</v>
      </c>
      <c r="C5" s="15">
        <f t="shared" si="0"/>
        <v>1.6378369359231408</v>
      </c>
      <c r="D5" s="15">
        <f t="shared" si="0"/>
        <v>1.7089849501987369</v>
      </c>
      <c r="E5" s="15">
        <f t="shared" si="0"/>
        <v>1.2832871728422519</v>
      </c>
      <c r="F5" s="15">
        <f t="shared" si="0"/>
        <v>1.2616604833305145</v>
      </c>
      <c r="G5" s="15">
        <f t="shared" si="0"/>
        <v>1.3138157803879171</v>
      </c>
      <c r="H5" s="15" t="str">
        <f t="shared" si="0"/>
        <v/>
      </c>
      <c r="I5" s="15" t="str">
        <f t="shared" si="0"/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9" t="s">
        <v>23</v>
      </c>
    </row>
    <row r="8" spans="1:14" x14ac:dyDescent="0.2">
      <c r="A8" s="25" t="s">
        <v>0</v>
      </c>
      <c r="B8" s="15">
        <v>0.7</v>
      </c>
      <c r="C8" s="15">
        <v>0.8</v>
      </c>
      <c r="D8" s="15">
        <v>0.83</v>
      </c>
      <c r="E8" s="15">
        <v>0.78</v>
      </c>
      <c r="F8" s="15">
        <v>0.96</v>
      </c>
      <c r="G8" s="15">
        <v>1.1200000000000001</v>
      </c>
      <c r="H8" s="15" t="str">
        <f t="shared" ref="H8:N8" si="1">IF(OR(H2="",H3=""),"",H3/H2)</f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5" t="s">
        <v>14</v>
      </c>
      <c r="B9" s="15">
        <v>1.03</v>
      </c>
      <c r="C9" s="15">
        <v>1.31</v>
      </c>
      <c r="D9" s="15">
        <v>1.41</v>
      </c>
      <c r="E9" s="15">
        <v>1</v>
      </c>
      <c r="F9" s="15">
        <v>1.21</v>
      </c>
      <c r="G9" s="15">
        <v>1.48</v>
      </c>
      <c r="H9" s="15" t="str">
        <f t="shared" ref="H9:N9" si="2">IF(OR(H2="",H4=""),"",H4/H2)</f>
        <v/>
      </c>
      <c r="I9" s="15" t="str">
        <f t="shared" si="2"/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17</v>
      </c>
    </row>
    <row r="13" spans="1:14" x14ac:dyDescent="0.2">
      <c r="B13" s="18"/>
      <c r="C13" t="s">
        <v>18</v>
      </c>
    </row>
    <row r="14" spans="1:14" x14ac:dyDescent="0.2">
      <c r="B14" s="23"/>
      <c r="C14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15" sqref="I15"/>
    </sheetView>
  </sheetViews>
  <sheetFormatPr defaultRowHeight="12.75" x14ac:dyDescent="0.2"/>
  <cols>
    <col min="1" max="1" width="14.85546875" customWidth="1"/>
    <col min="2" max="2" width="10.28515625" customWidth="1"/>
  </cols>
  <sheetData>
    <row r="1" spans="1:14" x14ac:dyDescent="0.2">
      <c r="A1" s="5"/>
      <c r="B1" s="1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30</v>
      </c>
      <c r="H1" s="6" t="s">
        <v>20</v>
      </c>
      <c r="I1" s="4"/>
      <c r="J1" s="6"/>
      <c r="K1" s="22"/>
    </row>
    <row r="2" spans="1:14" x14ac:dyDescent="0.2">
      <c r="A2" s="25" t="s">
        <v>21</v>
      </c>
      <c r="B2" s="3">
        <v>12.902178633187408</v>
      </c>
      <c r="C2" s="3">
        <v>12.241283134348688</v>
      </c>
      <c r="D2" s="3">
        <v>5.35221887172459</v>
      </c>
      <c r="E2" s="3">
        <v>11.706448244456761</v>
      </c>
      <c r="F2" s="3">
        <v>4.3171813883742978</v>
      </c>
      <c r="G2" s="3">
        <v>4.4705786361954951</v>
      </c>
      <c r="H2" s="16">
        <v>8.161099329009609</v>
      </c>
      <c r="I2" s="3"/>
      <c r="J2" s="16"/>
      <c r="K2" s="16"/>
      <c r="L2" s="3"/>
      <c r="M2" s="3"/>
      <c r="N2" s="3"/>
    </row>
    <row r="3" spans="1:14" x14ac:dyDescent="0.2">
      <c r="A3" s="25" t="s">
        <v>0</v>
      </c>
      <c r="B3" s="3">
        <v>16.987136497939204</v>
      </c>
      <c r="C3" s="3">
        <v>15.066876857127648</v>
      </c>
      <c r="D3" s="3">
        <v>3.0047291405123855</v>
      </c>
      <c r="E3" s="3">
        <v>7.2717916177537321</v>
      </c>
      <c r="F3" s="3">
        <v>3.1787336990341233</v>
      </c>
      <c r="G3" s="3">
        <v>3.9954560013766844</v>
      </c>
      <c r="H3" s="11">
        <v>10.019258600742059</v>
      </c>
      <c r="I3" s="3"/>
      <c r="J3" s="3"/>
      <c r="K3" s="3"/>
      <c r="L3" s="3"/>
      <c r="M3" s="3"/>
      <c r="N3" s="3"/>
    </row>
    <row r="4" spans="1:14" x14ac:dyDescent="0.2">
      <c r="A4" s="25" t="s">
        <v>1</v>
      </c>
      <c r="B4" s="3">
        <v>19.963962429955092</v>
      </c>
      <c r="C4" s="3">
        <v>14.281152003078418</v>
      </c>
      <c r="D4" s="3">
        <v>2.7450415630948939</v>
      </c>
      <c r="E4" s="3">
        <v>12.945826919774953</v>
      </c>
      <c r="F4" s="3">
        <v>3.9735864399990035</v>
      </c>
      <c r="G4" s="3">
        <v>3.7585872832276563</v>
      </c>
      <c r="H4" s="3">
        <v>13.012769388689145</v>
      </c>
      <c r="I4" s="3"/>
      <c r="J4" s="3"/>
      <c r="K4" s="3"/>
      <c r="L4" s="3"/>
      <c r="M4" s="3"/>
      <c r="N4" s="3"/>
    </row>
    <row r="5" spans="1:14" x14ac:dyDescent="0.2">
      <c r="A5" s="26" t="s">
        <v>6</v>
      </c>
      <c r="B5" s="15">
        <f>IF(OR(B3="",B4=""),"",B4/B3)</f>
        <v>1.1752400077774745</v>
      </c>
      <c r="C5" s="15">
        <f t="shared" ref="C5:N5" si="0">IF(OR(C3="",C4=""),"",C4/C3)</f>
        <v>0.94785084782334772</v>
      </c>
      <c r="D5" s="15">
        <f t="shared" si="0"/>
        <v>0.91357371487627403</v>
      </c>
      <c r="E5" s="15">
        <f t="shared" si="0"/>
        <v>1.7802802390773045</v>
      </c>
      <c r="F5" s="15">
        <f t="shared" si="0"/>
        <v>1.2500532653007079</v>
      </c>
      <c r="G5" s="15">
        <f>IF(OR(G3="",G4=""),"",G4/G3)</f>
        <v>0.94071547326077121</v>
      </c>
      <c r="H5" s="15">
        <f t="shared" si="0"/>
        <v>1.2987756786440643</v>
      </c>
      <c r="I5" s="15" t="str">
        <f t="shared" si="0"/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9" t="s">
        <v>23</v>
      </c>
    </row>
    <row r="8" spans="1:14" x14ac:dyDescent="0.2">
      <c r="A8" s="25" t="s">
        <v>0</v>
      </c>
      <c r="B8" s="15">
        <v>1.17</v>
      </c>
      <c r="C8" s="15">
        <v>1.1299999999999999</v>
      </c>
      <c r="D8" s="15">
        <v>0.7</v>
      </c>
      <c r="E8" s="15">
        <v>0.8</v>
      </c>
      <c r="F8" s="15">
        <v>0.83</v>
      </c>
      <c r="G8" s="15">
        <v>0.96</v>
      </c>
      <c r="H8" s="15">
        <v>1.1200000000000001</v>
      </c>
      <c r="I8" s="15" t="str">
        <f t="shared" ref="I8:N8" si="1">IF(OR(I2="",I3=""),"",I3/I2)</f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5" t="s">
        <v>1</v>
      </c>
      <c r="B9" s="15">
        <v>1.38</v>
      </c>
      <c r="C9" s="15">
        <v>1.07</v>
      </c>
      <c r="D9" s="15">
        <v>0.64</v>
      </c>
      <c r="E9" s="15">
        <v>1.43</v>
      </c>
      <c r="F9" s="15">
        <v>1.03</v>
      </c>
      <c r="G9" s="15">
        <v>0.9</v>
      </c>
      <c r="H9" s="15">
        <v>1.46</v>
      </c>
      <c r="I9" s="15" t="str">
        <f t="shared" ref="I9:N9" si="2">IF(OR(I2="",I4=""),"",I4/I2)</f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17</v>
      </c>
    </row>
    <row r="13" spans="1:14" x14ac:dyDescent="0.2">
      <c r="B13" s="18"/>
      <c r="C13" t="s">
        <v>18</v>
      </c>
    </row>
    <row r="14" spans="1:14" x14ac:dyDescent="0.2">
      <c r="B14" s="23"/>
      <c r="C14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G27" sqref="G27"/>
    </sheetView>
  </sheetViews>
  <sheetFormatPr defaultRowHeight="12.75" x14ac:dyDescent="0.2"/>
  <cols>
    <col min="1" max="1" width="16.85546875" customWidth="1"/>
  </cols>
  <sheetData>
    <row r="1" spans="1:14" x14ac:dyDescent="0.2">
      <c r="A1" s="2"/>
      <c r="B1" s="1" t="s">
        <v>29</v>
      </c>
      <c r="C1" s="1" t="s">
        <v>30</v>
      </c>
      <c r="D1" s="1" t="s">
        <v>20</v>
      </c>
      <c r="E1" s="1" t="s">
        <v>31</v>
      </c>
      <c r="F1" s="4" t="s">
        <v>32</v>
      </c>
      <c r="G1" s="1"/>
      <c r="H1" s="1"/>
      <c r="I1" s="4"/>
      <c r="J1" s="6"/>
      <c r="K1" s="7"/>
    </row>
    <row r="2" spans="1:14" x14ac:dyDescent="0.2">
      <c r="A2" s="24" t="s">
        <v>21</v>
      </c>
      <c r="B2" s="3">
        <v>17.178343892850208</v>
      </c>
      <c r="C2" s="3">
        <v>4.4705786361954951</v>
      </c>
      <c r="D2" s="3">
        <v>8.161099329009609</v>
      </c>
      <c r="E2" s="3">
        <v>18.683866838185779</v>
      </c>
      <c r="F2" s="3">
        <v>19.63025842630498</v>
      </c>
      <c r="G2" s="3"/>
      <c r="H2" s="3"/>
      <c r="I2" s="3"/>
      <c r="J2" s="16"/>
      <c r="K2" s="16"/>
      <c r="L2" s="3"/>
      <c r="M2" s="3"/>
      <c r="N2" s="3"/>
    </row>
    <row r="3" spans="1:14" x14ac:dyDescent="0.2">
      <c r="A3" s="25" t="s">
        <v>0</v>
      </c>
      <c r="B3" s="14">
        <v>9.4981864355864243</v>
      </c>
      <c r="C3" s="14">
        <v>3.9954560013766844</v>
      </c>
      <c r="D3" s="14">
        <v>10.019258600742059</v>
      </c>
      <c r="E3" s="14">
        <v>16.691351077902162</v>
      </c>
      <c r="F3" s="14">
        <v>19.595480470872587</v>
      </c>
      <c r="G3" s="14"/>
      <c r="H3" s="14"/>
      <c r="I3" s="14"/>
      <c r="J3" s="3"/>
      <c r="K3" s="3"/>
      <c r="L3" s="3"/>
      <c r="M3" s="3"/>
      <c r="N3" s="3"/>
    </row>
    <row r="4" spans="1:14" x14ac:dyDescent="0.2">
      <c r="A4" s="25" t="s">
        <v>12</v>
      </c>
      <c r="B4" s="14">
        <v>10.989171208339039</v>
      </c>
      <c r="C4" s="14">
        <v>5.706267227021824</v>
      </c>
      <c r="D4" s="14">
        <v>12.234992612591412</v>
      </c>
      <c r="E4" s="14">
        <v>22.074577078867932</v>
      </c>
      <c r="F4" s="14">
        <v>19.387032269038592</v>
      </c>
      <c r="G4" s="14"/>
      <c r="H4" s="14"/>
      <c r="I4" s="14"/>
      <c r="J4" s="3"/>
      <c r="K4" s="3"/>
      <c r="L4" s="3"/>
      <c r="M4" s="3"/>
      <c r="N4" s="3"/>
    </row>
    <row r="5" spans="1:14" x14ac:dyDescent="0.2">
      <c r="A5" s="26" t="s">
        <v>13</v>
      </c>
      <c r="B5" s="15">
        <f>IF(OR(B3="",B4=""),"",B4/B3)</f>
        <v>1.1569757324583996</v>
      </c>
      <c r="C5" s="15">
        <f>IF(OR(C3="",C4=""),"",C4/C3)</f>
        <v>1.4281892292283178</v>
      </c>
      <c r="D5" s="15">
        <f t="shared" ref="D5" si="0">IF(OR(D3="",D4=""),"",D4/D3)</f>
        <v>1.2211475020402456</v>
      </c>
      <c r="E5" s="15">
        <f t="shared" ref="E5:N5" si="1">IF(OR(E3="",E4=""),"",E4/E3)</f>
        <v>1.3225158931617389</v>
      </c>
      <c r="F5" s="15">
        <f t="shared" si="1"/>
        <v>0.98936243476428964</v>
      </c>
      <c r="G5" s="15" t="str">
        <f>IF(OR(G3="",G4=""),"",G4/G3)</f>
        <v/>
      </c>
      <c r="H5" s="15" t="str">
        <f t="shared" si="1"/>
        <v/>
      </c>
      <c r="I5" s="15" t="str">
        <f t="shared" si="1"/>
        <v/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</row>
    <row r="7" spans="1:14" x14ac:dyDescent="0.2">
      <c r="A7" s="19" t="s">
        <v>23</v>
      </c>
    </row>
    <row r="8" spans="1:14" x14ac:dyDescent="0.2">
      <c r="A8" s="25" t="s">
        <v>0</v>
      </c>
      <c r="B8" s="15">
        <v>0.78</v>
      </c>
      <c r="C8" s="15">
        <v>0.96</v>
      </c>
      <c r="D8" s="15">
        <v>1.1200000000000001</v>
      </c>
      <c r="E8" s="15">
        <v>0.94</v>
      </c>
      <c r="F8" s="15">
        <v>1</v>
      </c>
      <c r="G8" s="15" t="str">
        <f t="shared" ref="G8:N8" si="2">IF(OR(G2="",G3=""),"",G3/G2)</f>
        <v/>
      </c>
      <c r="H8" s="15" t="str">
        <f t="shared" si="2"/>
        <v/>
      </c>
      <c r="I8" s="15" t="str">
        <f t="shared" si="2"/>
        <v/>
      </c>
      <c r="J8" s="15" t="str">
        <f t="shared" si="2"/>
        <v/>
      </c>
      <c r="K8" s="15" t="str">
        <f t="shared" si="2"/>
        <v/>
      </c>
      <c r="L8" s="15" t="str">
        <f t="shared" si="2"/>
        <v/>
      </c>
      <c r="M8" s="15" t="str">
        <f t="shared" si="2"/>
        <v/>
      </c>
      <c r="N8" s="15" t="str">
        <f t="shared" si="2"/>
        <v/>
      </c>
    </row>
    <row r="9" spans="1:14" x14ac:dyDescent="0.2">
      <c r="A9" s="25" t="s">
        <v>12</v>
      </c>
      <c r="B9" s="15">
        <v>0.9</v>
      </c>
      <c r="C9" s="15">
        <v>1.37</v>
      </c>
      <c r="D9" s="15">
        <v>1.37</v>
      </c>
      <c r="E9" s="15">
        <v>1.24</v>
      </c>
      <c r="F9" s="15">
        <v>0.99</v>
      </c>
      <c r="G9" s="15" t="str">
        <f t="shared" ref="G9:N9" si="3">IF(OR(G2="",G4=""),"",G4/G2)</f>
        <v/>
      </c>
      <c r="H9" s="15" t="str">
        <f t="shared" si="3"/>
        <v/>
      </c>
      <c r="I9" s="15" t="str">
        <f t="shared" si="3"/>
        <v/>
      </c>
      <c r="J9" s="15" t="str">
        <f t="shared" si="3"/>
        <v/>
      </c>
      <c r="K9" s="15" t="str">
        <f t="shared" si="3"/>
        <v/>
      </c>
      <c r="L9" s="15" t="str">
        <f t="shared" si="3"/>
        <v/>
      </c>
      <c r="M9" s="15" t="str">
        <f t="shared" si="3"/>
        <v/>
      </c>
      <c r="N9" s="15" t="str">
        <f t="shared" si="3"/>
        <v/>
      </c>
    </row>
    <row r="12" spans="1:14" x14ac:dyDescent="0.2">
      <c r="B12" t="s">
        <v>17</v>
      </c>
    </row>
    <row r="13" spans="1:14" x14ac:dyDescent="0.2">
      <c r="B13" s="18"/>
      <c r="C13" t="s">
        <v>18</v>
      </c>
    </row>
    <row r="14" spans="1:14" x14ac:dyDescent="0.2">
      <c r="B14" s="23"/>
      <c r="C14" t="s"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O10" sqref="O10"/>
    </sheetView>
  </sheetViews>
  <sheetFormatPr defaultRowHeight="12.75" x14ac:dyDescent="0.2"/>
  <cols>
    <col min="1" max="1" width="14.85546875" customWidth="1"/>
  </cols>
  <sheetData>
    <row r="1" spans="1:15" x14ac:dyDescent="0.2">
      <c r="A1" s="2"/>
      <c r="B1" s="4" t="s">
        <v>24</v>
      </c>
      <c r="C1" s="4" t="s">
        <v>25</v>
      </c>
      <c r="D1" s="6" t="s">
        <v>26</v>
      </c>
      <c r="E1" s="6" t="s">
        <v>27</v>
      </c>
      <c r="F1" s="6" t="s">
        <v>28</v>
      </c>
      <c r="G1" s="6" t="s">
        <v>31</v>
      </c>
      <c r="H1" s="7"/>
      <c r="I1" s="22"/>
      <c r="J1" s="22"/>
      <c r="K1" s="22"/>
    </row>
    <row r="2" spans="1:15" x14ac:dyDescent="0.2">
      <c r="A2" s="25" t="s">
        <v>21</v>
      </c>
      <c r="B2" s="3">
        <v>12.902178633187408</v>
      </c>
      <c r="C2" s="3">
        <v>12.241283134348688</v>
      </c>
      <c r="D2" s="16">
        <v>5.35221887172459</v>
      </c>
      <c r="E2" s="16">
        <v>11.706448244456761</v>
      </c>
      <c r="F2" s="16">
        <v>4.3171813883742978</v>
      </c>
      <c r="G2" s="16">
        <v>18.683866838185779</v>
      </c>
      <c r="H2" s="16"/>
      <c r="I2" s="16"/>
      <c r="J2" s="16"/>
      <c r="K2" s="16"/>
      <c r="L2" s="3"/>
      <c r="M2" s="3"/>
      <c r="N2" s="3"/>
    </row>
    <row r="3" spans="1:15" x14ac:dyDescent="0.2">
      <c r="A3" s="25" t="s">
        <v>0</v>
      </c>
      <c r="B3" s="13">
        <v>16.987136497939204</v>
      </c>
      <c r="C3" s="13">
        <v>15.066876857127648</v>
      </c>
      <c r="D3" s="3">
        <v>3.0047291405123855</v>
      </c>
      <c r="E3" s="3">
        <v>7.2717916177537321</v>
      </c>
      <c r="F3" s="3">
        <v>3.1787336990341233</v>
      </c>
      <c r="G3" s="3">
        <v>16.691351077902162</v>
      </c>
      <c r="H3" s="3"/>
      <c r="I3" s="3"/>
      <c r="J3" s="3"/>
      <c r="K3" s="3"/>
      <c r="L3" s="3"/>
      <c r="M3" s="3"/>
      <c r="N3" s="3"/>
    </row>
    <row r="4" spans="1:15" x14ac:dyDescent="0.2">
      <c r="A4" s="25" t="s">
        <v>2</v>
      </c>
      <c r="B4" s="13">
        <v>25.545110334966143</v>
      </c>
      <c r="C4" s="13">
        <v>16.167690765752997</v>
      </c>
      <c r="D4" s="3">
        <v>5.6496864361432753</v>
      </c>
      <c r="E4" s="3">
        <v>18.687289086029459</v>
      </c>
      <c r="F4" s="3">
        <v>6.0241454695777934</v>
      </c>
      <c r="G4" s="3">
        <v>19.511063416863205</v>
      </c>
      <c r="H4" s="3"/>
      <c r="I4" s="3"/>
      <c r="J4" s="3"/>
      <c r="K4" s="3"/>
      <c r="L4" s="3"/>
      <c r="M4" s="3"/>
      <c r="N4" s="3"/>
    </row>
    <row r="5" spans="1:15" x14ac:dyDescent="0.2">
      <c r="A5" s="26" t="s">
        <v>5</v>
      </c>
      <c r="B5" s="15">
        <f t="shared" ref="B5:N5" si="0">IF(OR(B3="",B4=""),"",B4/B3)</f>
        <v>1.5037914328918915</v>
      </c>
      <c r="C5" s="15">
        <f t="shared" si="0"/>
        <v>1.0730618507779595</v>
      </c>
      <c r="D5" s="15">
        <f t="shared" si="0"/>
        <v>1.8802647999013498</v>
      </c>
      <c r="E5" s="15">
        <f t="shared" si="0"/>
        <v>2.5698328649029678</v>
      </c>
      <c r="F5" s="15">
        <f t="shared" si="0"/>
        <v>1.8951400274292449</v>
      </c>
      <c r="G5" s="15">
        <f>IF(OR(G3="",G4=""),"",G4/G3)</f>
        <v>1.1689325403198838</v>
      </c>
      <c r="H5" s="15" t="str">
        <f t="shared" si="0"/>
        <v/>
      </c>
      <c r="I5" s="15" t="str">
        <f>IF(OR(I3="",I4=""),"",I4/I3)</f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5" x14ac:dyDescent="0.2">
      <c r="A7" s="19" t="s">
        <v>23</v>
      </c>
    </row>
    <row r="8" spans="1:15" x14ac:dyDescent="0.2">
      <c r="A8" s="25" t="s">
        <v>0</v>
      </c>
      <c r="B8" s="15">
        <v>1.17</v>
      </c>
      <c r="C8" s="15">
        <v>1.1299999999999999</v>
      </c>
      <c r="D8" s="15">
        <v>0.7</v>
      </c>
      <c r="E8" s="15">
        <v>0.8</v>
      </c>
      <c r="F8" s="15">
        <v>0.83</v>
      </c>
      <c r="G8" s="15">
        <v>0.94</v>
      </c>
      <c r="H8" s="15" t="str">
        <f t="shared" ref="H8:N8" si="1">IF(OR(H2="",H3=""),"",H3/H2)</f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5" x14ac:dyDescent="0.2">
      <c r="A9" s="25" t="s">
        <v>2</v>
      </c>
      <c r="B9" s="15">
        <v>1.77</v>
      </c>
      <c r="C9" s="15">
        <v>1.21</v>
      </c>
      <c r="D9" s="15">
        <v>1.08</v>
      </c>
      <c r="E9" s="15">
        <v>2.06</v>
      </c>
      <c r="F9" s="15">
        <v>1.56</v>
      </c>
      <c r="G9" s="15">
        <v>1.1000000000000001</v>
      </c>
      <c r="H9" s="15" t="str">
        <f t="shared" ref="H9:N9" si="2">IF(OR(H2="",H4=""),"",H4/H2)</f>
        <v/>
      </c>
      <c r="I9" s="15" t="str">
        <f t="shared" si="2"/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  <c r="O9" s="33">
        <f>_xlfn.T.TEST(B9:G9,B8:G8,2,2)</f>
        <v>1.4287124730547157E-2</v>
      </c>
    </row>
    <row r="12" spans="1:15" x14ac:dyDescent="0.2">
      <c r="B12" t="s">
        <v>17</v>
      </c>
    </row>
    <row r="13" spans="1:15" x14ac:dyDescent="0.2">
      <c r="B13" s="18"/>
      <c r="C13" t="s">
        <v>18</v>
      </c>
    </row>
    <row r="14" spans="1:15" x14ac:dyDescent="0.2">
      <c r="B14" s="23"/>
      <c r="C1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Results</vt:lpstr>
      <vt:lpstr>Secretase inhibitors</vt:lpstr>
      <vt:lpstr>WT</vt:lpstr>
      <vt:lpstr>Δ2-9</vt:lpstr>
      <vt:lpstr>ΔNAC_v3</vt:lpstr>
      <vt:lpstr>A30P</vt:lpstr>
      <vt:lpstr>E46K_v2</vt:lpstr>
      <vt:lpstr>A53T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2014-01-08T15:20:02Z</dcterms:created>
  <dcterms:modified xsi:type="dcterms:W3CDTF">2016-10-13T11:42:50Z</dcterms:modified>
</cp:coreProperties>
</file>