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1\"/>
    </mc:Choice>
  </mc:AlternateContent>
  <bookViews>
    <workbookView xWindow="6165" yWindow="-30" windowWidth="14355" windowHeight="7695" tabRatio="857"/>
  </bookViews>
  <sheets>
    <sheet name="Results" sheetId="1" r:id="rId1"/>
    <sheet name="Statistics" sheetId="15" r:id="rId2"/>
    <sheet name="WT" sheetId="14" r:id="rId3"/>
    <sheet name="Δ2-9" sheetId="2" r:id="rId4"/>
    <sheet name="ΔNAC_v3" sheetId="4" r:id="rId5"/>
    <sheet name="A30P" sheetId="8" r:id="rId6"/>
    <sheet name="E46K_v2" sheetId="12" r:id="rId7"/>
    <sheet name="A53T" sheetId="10" r:id="rId8"/>
    <sheet name="S129A" sheetId="16" r:id="rId9"/>
    <sheet name="S129D" sheetId="17" r:id="rId10"/>
  </sheets>
  <calcPr calcId="152511"/>
</workbook>
</file>

<file path=xl/calcChain.xml><?xml version="1.0" encoding="utf-8"?>
<calcChain xmlns="http://schemas.openxmlformats.org/spreadsheetml/2006/main">
  <c r="U6" i="1" l="1"/>
  <c r="U5" i="1"/>
  <c r="K8" i="2" l="1"/>
  <c r="P8" i="14"/>
  <c r="C11" i="1"/>
  <c r="D11" i="1"/>
  <c r="E11" i="1"/>
  <c r="F11" i="1"/>
  <c r="G11" i="1"/>
  <c r="H11" i="1"/>
  <c r="I11" i="1"/>
  <c r="J11" i="1"/>
  <c r="K11" i="1"/>
  <c r="L11" i="1"/>
  <c r="B11" i="1"/>
  <c r="C10" i="1"/>
  <c r="D10" i="1"/>
  <c r="E10" i="1"/>
  <c r="F10" i="1"/>
  <c r="G10" i="1"/>
  <c r="H10" i="1"/>
  <c r="I10" i="1"/>
  <c r="J10" i="1"/>
  <c r="K10" i="1"/>
  <c r="L10" i="1"/>
  <c r="B10" i="1"/>
  <c r="C9" i="1"/>
  <c r="D9" i="1"/>
  <c r="E9" i="1"/>
  <c r="F9" i="1"/>
  <c r="G9" i="1"/>
  <c r="H9" i="1"/>
  <c r="I9" i="1"/>
  <c r="J9" i="1"/>
  <c r="K9" i="1"/>
  <c r="L9" i="1"/>
  <c r="B9" i="1"/>
  <c r="C8" i="1"/>
  <c r="D8" i="1"/>
  <c r="E8" i="1"/>
  <c r="F8" i="1"/>
  <c r="G8" i="1"/>
  <c r="H8" i="1"/>
  <c r="I8" i="1"/>
  <c r="J8" i="1"/>
  <c r="K8" i="1"/>
  <c r="L8" i="1"/>
  <c r="B8" i="1"/>
  <c r="C7" i="1"/>
  <c r="D7" i="1"/>
  <c r="E7" i="1"/>
  <c r="F7" i="1"/>
  <c r="G7" i="1"/>
  <c r="H7" i="1"/>
  <c r="I7" i="1"/>
  <c r="J7" i="1"/>
  <c r="K7" i="1"/>
  <c r="L7" i="1"/>
  <c r="B7" i="1"/>
  <c r="C6" i="1"/>
  <c r="D6" i="1"/>
  <c r="E6" i="1"/>
  <c r="F6" i="1"/>
  <c r="G6" i="1"/>
  <c r="H6" i="1"/>
  <c r="I6" i="1"/>
  <c r="J6" i="1"/>
  <c r="K6" i="1"/>
  <c r="L6" i="1"/>
  <c r="C5" i="1"/>
  <c r="D5" i="1"/>
  <c r="E5" i="1"/>
  <c r="F5" i="1"/>
  <c r="G5" i="1"/>
  <c r="H5" i="1"/>
  <c r="I5" i="1"/>
  <c r="J5" i="1"/>
  <c r="K5" i="1"/>
  <c r="L5" i="1"/>
  <c r="B5" i="1"/>
  <c r="C4" i="1"/>
  <c r="D4" i="1"/>
  <c r="E4" i="1"/>
  <c r="F4" i="1"/>
  <c r="G4" i="1"/>
  <c r="H4" i="1"/>
  <c r="I4" i="1"/>
  <c r="J4" i="1"/>
  <c r="K4" i="1"/>
  <c r="L4" i="1"/>
  <c r="C3" i="1"/>
  <c r="P3" i="1" s="1"/>
  <c r="D3" i="1"/>
  <c r="E3" i="1"/>
  <c r="F3" i="1"/>
  <c r="G3" i="1"/>
  <c r="H3" i="1"/>
  <c r="I3" i="1"/>
  <c r="J3" i="1"/>
  <c r="K3" i="1"/>
  <c r="L3" i="1"/>
  <c r="O3" i="1"/>
  <c r="Q3" i="1"/>
  <c r="R3" i="1" s="1"/>
  <c r="B3" i="1"/>
  <c r="K8" i="12"/>
  <c r="P8" i="4" l="1"/>
  <c r="H8" i="8"/>
  <c r="B4" i="1" l="1"/>
  <c r="K8" i="14"/>
  <c r="L8" i="14"/>
  <c r="M8" i="14"/>
  <c r="N8" i="14"/>
  <c r="K7" i="14"/>
  <c r="L7" i="14"/>
  <c r="M7" i="14"/>
  <c r="N7" i="14"/>
  <c r="O10" i="1" l="1"/>
  <c r="O11" i="1"/>
  <c r="B5" i="16" l="1"/>
  <c r="B5" i="17" l="1"/>
  <c r="C5" i="17"/>
  <c r="L9" i="17"/>
  <c r="K9" i="17"/>
  <c r="J9" i="17"/>
  <c r="I9" i="17"/>
  <c r="H9" i="17"/>
  <c r="G9" i="17"/>
  <c r="F9" i="17"/>
  <c r="L8" i="17"/>
  <c r="K8" i="17"/>
  <c r="J8" i="17"/>
  <c r="I8" i="17"/>
  <c r="H8" i="17"/>
  <c r="G8" i="17"/>
  <c r="F8" i="17"/>
  <c r="L5" i="17"/>
  <c r="K5" i="17"/>
  <c r="J5" i="17"/>
  <c r="I5" i="17"/>
  <c r="H5" i="17"/>
  <c r="G5" i="17"/>
  <c r="F5" i="17"/>
  <c r="E5" i="17"/>
  <c r="D5" i="17"/>
  <c r="L9" i="16"/>
  <c r="K9" i="16"/>
  <c r="J9" i="16"/>
  <c r="I9" i="16"/>
  <c r="H9" i="16"/>
  <c r="G9" i="16"/>
  <c r="F9" i="16"/>
  <c r="L8" i="16"/>
  <c r="K8" i="16"/>
  <c r="J8" i="16"/>
  <c r="I8" i="16"/>
  <c r="H8" i="16"/>
  <c r="G8" i="16"/>
  <c r="F8" i="16"/>
  <c r="N8" i="16" s="1"/>
  <c r="L5" i="16"/>
  <c r="K5" i="16"/>
  <c r="J5" i="16"/>
  <c r="I5" i="16"/>
  <c r="H5" i="16"/>
  <c r="G5" i="16"/>
  <c r="F5" i="16"/>
  <c r="E5" i="16"/>
  <c r="D5" i="16"/>
  <c r="C5" i="16"/>
  <c r="N8" i="17" l="1"/>
  <c r="U17" i="1"/>
  <c r="Q11" i="1"/>
  <c r="R11" i="1" s="1"/>
  <c r="P11" i="1"/>
  <c r="Q10" i="1"/>
  <c r="R10" i="1" s="1"/>
  <c r="P10" i="1"/>
  <c r="G5" i="10"/>
  <c r="F5" i="10"/>
  <c r="E5" i="10"/>
  <c r="D5" i="10"/>
  <c r="C5" i="10"/>
  <c r="B5" i="10"/>
  <c r="I5" i="12"/>
  <c r="H5" i="12"/>
  <c r="G5" i="12"/>
  <c r="E5" i="12"/>
  <c r="C5" i="12"/>
  <c r="B5" i="12"/>
  <c r="F9" i="8"/>
  <c r="E9" i="8"/>
  <c r="F8" i="8"/>
  <c r="E8" i="8"/>
  <c r="F5" i="8"/>
  <c r="E5" i="8"/>
  <c r="D5" i="8"/>
  <c r="C5" i="8"/>
  <c r="B5" i="8"/>
  <c r="N9" i="4"/>
  <c r="M9" i="4"/>
  <c r="L9" i="4"/>
  <c r="K9" i="4"/>
  <c r="J9" i="4"/>
  <c r="I9" i="4"/>
  <c r="H9" i="4"/>
  <c r="G9" i="4"/>
  <c r="B6" i="1"/>
  <c r="N8" i="4"/>
  <c r="M8" i="4"/>
  <c r="L8" i="4"/>
  <c r="K8" i="4"/>
  <c r="J8" i="4"/>
  <c r="I8" i="4"/>
  <c r="H8" i="4"/>
  <c r="G8" i="4"/>
  <c r="N5" i="4"/>
  <c r="M5" i="4"/>
  <c r="L5" i="4"/>
  <c r="K5" i="4"/>
  <c r="J5" i="4"/>
  <c r="I5" i="4"/>
  <c r="H5" i="4"/>
  <c r="G5" i="4"/>
  <c r="F5" i="4"/>
  <c r="E5" i="4"/>
  <c r="D5" i="4"/>
  <c r="C5" i="4"/>
  <c r="B5" i="4"/>
  <c r="I9" i="2"/>
  <c r="H9" i="2"/>
  <c r="G9" i="2"/>
  <c r="I8" i="2"/>
  <c r="H8" i="2"/>
  <c r="G8" i="2"/>
  <c r="I5" i="2"/>
  <c r="H5" i="2"/>
  <c r="G5" i="2"/>
  <c r="F5" i="2"/>
  <c r="E5" i="2"/>
  <c r="D5" i="2"/>
  <c r="C5" i="2"/>
  <c r="B5" i="2"/>
  <c r="O9" i="1"/>
  <c r="O8" i="1"/>
  <c r="O7" i="1"/>
  <c r="O6" i="1"/>
  <c r="O5" i="1"/>
  <c r="O4" i="1"/>
  <c r="I8" i="10" l="1"/>
  <c r="Q4" i="1"/>
  <c r="R4" i="1" s="1"/>
  <c r="Q7" i="1"/>
  <c r="R7" i="1" s="1"/>
  <c r="P9" i="1"/>
  <c r="Q5" i="1"/>
  <c r="R5" i="1" s="1"/>
  <c r="P6" i="1"/>
  <c r="Q6" i="1"/>
  <c r="R6" i="1" s="1"/>
  <c r="P5" i="1"/>
  <c r="P7" i="1"/>
  <c r="P8" i="1"/>
  <c r="Q9" i="1"/>
  <c r="R9" i="1" s="1"/>
  <c r="Q8" i="1"/>
  <c r="R8" i="1" s="1"/>
  <c r="P4" i="1" l="1"/>
</calcChain>
</file>

<file path=xl/sharedStrings.xml><?xml version="1.0" encoding="utf-8"?>
<sst xmlns="http://schemas.openxmlformats.org/spreadsheetml/2006/main" count="183" uniqueCount="84">
  <si>
    <t>N-177</t>
  </si>
  <si>
    <t>N-187</t>
  </si>
  <si>
    <t>WT</t>
  </si>
  <si>
    <t>A30P</t>
  </si>
  <si>
    <t>N-98</t>
  </si>
  <si>
    <t>N-99</t>
  </si>
  <si>
    <t>N-103</t>
  </si>
  <si>
    <t>A53T</t>
  </si>
  <si>
    <t>H50A</t>
  </si>
  <si>
    <t>Delta2-9</t>
  </si>
  <si>
    <t>Delta2-9/WT</t>
  </si>
  <si>
    <t>A53T/ WT</t>
  </si>
  <si>
    <t>A30P/WT</t>
  </si>
  <si>
    <t>Average</t>
  </si>
  <si>
    <t>SD</t>
  </si>
  <si>
    <t>SE</t>
  </si>
  <si>
    <t>Δ2-9</t>
  </si>
  <si>
    <t>ΔNAC_v3</t>
  </si>
  <si>
    <t>E46K_v2</t>
  </si>
  <si>
    <t>N-293</t>
  </si>
  <si>
    <t>E46K_v2/WT</t>
  </si>
  <si>
    <t>Delta NAC_v3</t>
  </si>
  <si>
    <t>Delta NAC_v3/WT</t>
  </si>
  <si>
    <t>N-288</t>
  </si>
  <si>
    <t>Cell type</t>
  </si>
  <si>
    <t>Key</t>
  </si>
  <si>
    <t>Anomalous data point</t>
  </si>
  <si>
    <t>Tests</t>
  </si>
  <si>
    <t>N-281</t>
  </si>
  <si>
    <t>N-297</t>
  </si>
  <si>
    <t>pcDNA</t>
  </si>
  <si>
    <t>Delta2-9/pcDNA</t>
  </si>
  <si>
    <t>WT/pcDNA</t>
  </si>
  <si>
    <t>A30P/pcDNA</t>
  </si>
  <si>
    <t>Delta NAC_v3/pcDNA</t>
  </si>
  <si>
    <t>N-224</t>
  </si>
  <si>
    <t>E46K_v2/pcDNA</t>
  </si>
  <si>
    <t>A53T/pcDNA</t>
  </si>
  <si>
    <t>N-196</t>
  </si>
  <si>
    <t>N-201</t>
  </si>
  <si>
    <t>formula cell</t>
  </si>
  <si>
    <t>Output for R</t>
  </si>
  <si>
    <t>Delta2-9/H50A</t>
  </si>
  <si>
    <t>N-317</t>
  </si>
  <si>
    <t>Kruskal-Wallis multiple comparison</t>
  </si>
  <si>
    <t xml:space="preserve"> df = 11</t>
  </si>
  <si>
    <t>p-value = 5.483e-09</t>
  </si>
  <si>
    <t>Kruskal-Wallis chi-squared = 50.3196</t>
  </si>
  <si>
    <t>(Delta2-9, Delta2-9/H50A, DeltaNAC_v3, E46K_v2, H50A, A53T, all vs. WT alpha-syn)</t>
  </si>
  <si>
    <t>Wilcoxon rank sum tests</t>
  </si>
  <si>
    <t>(WT vs. pcDNA, all the mutants vs. WT)</t>
  </si>
  <si>
    <t>DeltaNAC_v3</t>
  </si>
  <si>
    <t>W' value</t>
  </si>
  <si>
    <t>p value</t>
  </si>
  <si>
    <t>S129A</t>
  </si>
  <si>
    <t>S129A/ WT</t>
  </si>
  <si>
    <t>S129A/pcDNA</t>
  </si>
  <si>
    <t>S129D</t>
  </si>
  <si>
    <t>S129D/ WT</t>
  </si>
  <si>
    <t>S129D/pcDNA</t>
  </si>
  <si>
    <t>Steap3</t>
  </si>
  <si>
    <t>N-359</t>
  </si>
  <si>
    <t>N-368</t>
  </si>
  <si>
    <t>N-354</t>
  </si>
  <si>
    <t>N-373</t>
  </si>
  <si>
    <t>N-380</t>
  </si>
  <si>
    <t>T tests with Holm adjustment</t>
  </si>
  <si>
    <t>pairwise.t.test(Measurement,Line)</t>
  </si>
  <si>
    <t>EFFECT OF OVEREXPRESSING ALPHA- OR BETA- SYN</t>
  </si>
  <si>
    <t>P value compared pair-wise with pcDNA</t>
  </si>
  <si>
    <t>Beta-syn</t>
  </si>
  <si>
    <t>EFFECT OF MUTATIONS</t>
  </si>
  <si>
    <t>EFFECT OF OVEREXPRESSING STEAP3</t>
  </si>
  <si>
    <t>P value compared with pcDNA</t>
  </si>
  <si>
    <t>P value compared with WT</t>
  </si>
  <si>
    <t>ΔNAC</t>
  </si>
  <si>
    <t>E46K</t>
  </si>
  <si>
    <t>T.test</t>
  </si>
  <si>
    <t>T test</t>
  </si>
  <si>
    <t>Anomalously low</t>
  </si>
  <si>
    <t>N-557</t>
  </si>
  <si>
    <t>N-501</t>
  </si>
  <si>
    <t>Difference between S129A/D:</t>
  </si>
  <si>
    <t>Empty 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</si>
</sst>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Fill="1" applyBorder="1"/>
    <xf numFmtId="0" fontId="0" fillId="0" borderId="5" xfId="0" applyFill="1" applyBorder="1"/>
    <xf numFmtId="0" fontId="1" fillId="0" borderId="0" xfId="0" applyFont="1"/>
    <xf numFmtId="0" fontId="0" fillId="0" borderId="0" xfId="0" applyFill="1"/>
    <xf numFmtId="0" fontId="0" fillId="2" borderId="3" xfId="0" applyFill="1" applyBorder="1"/>
    <xf numFmtId="0" fontId="0" fillId="3" borderId="3" xfId="0" applyFill="1" applyBorder="1"/>
    <xf numFmtId="164" fontId="0" fillId="0" borderId="3" xfId="0" applyNumberFormat="1" applyBorder="1"/>
    <xf numFmtId="0" fontId="0" fillId="4" borderId="3" xfId="0" applyFill="1" applyBorder="1"/>
    <xf numFmtId="0" fontId="0" fillId="0" borderId="3" xfId="0" applyFill="1" applyBorder="1"/>
    <xf numFmtId="0" fontId="1" fillId="3" borderId="0" xfId="0" applyFont="1" applyFill="1"/>
    <xf numFmtId="0" fontId="0" fillId="5" borderId="3" xfId="0" applyFill="1" applyBorder="1"/>
    <xf numFmtId="164" fontId="0" fillId="5" borderId="3" xfId="0" applyNumberFormat="1" applyFill="1" applyBorder="1"/>
    <xf numFmtId="0" fontId="0" fillId="5" borderId="0" xfId="0" applyFill="1"/>
    <xf numFmtId="0" fontId="1" fillId="6" borderId="3" xfId="0" applyFont="1" applyFill="1" applyBorder="1"/>
    <xf numFmtId="0" fontId="1" fillId="6" borderId="6" xfId="0" applyFont="1" applyFill="1" applyBorder="1"/>
    <xf numFmtId="0" fontId="0" fillId="6" borderId="7" xfId="0" applyFill="1" applyBorder="1"/>
    <xf numFmtId="0" fontId="0" fillId="0" borderId="0" xfId="0" applyFill="1" applyBorder="1"/>
    <xf numFmtId="0" fontId="0" fillId="4" borderId="0" xfId="0" applyFill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1" xfId="0" applyFont="1" applyFill="1" applyBorder="1"/>
    <xf numFmtId="0" fontId="0" fillId="0" borderId="0" xfId="0" applyAlignment="1">
      <alignment horizontal="justify" vertical="center"/>
    </xf>
    <xf numFmtId="0" fontId="2" fillId="0" borderId="0" xfId="0" applyFont="1"/>
    <xf numFmtId="0" fontId="0" fillId="0" borderId="0" xfId="0" quotePrefix="1"/>
    <xf numFmtId="0" fontId="0" fillId="7" borderId="0" xfId="0" applyFill="1"/>
    <xf numFmtId="11" fontId="0" fillId="7" borderId="0" xfId="0" applyNumberFormat="1" applyFill="1"/>
    <xf numFmtId="0" fontId="2" fillId="0" borderId="0" xfId="0" applyFont="1" applyFill="1"/>
    <xf numFmtId="11" fontId="0" fillId="0" borderId="0" xfId="0" applyNumberFormat="1" applyFill="1"/>
    <xf numFmtId="0" fontId="0" fillId="7" borderId="8" xfId="0" applyFill="1" applyBorder="1"/>
    <xf numFmtId="0" fontId="0" fillId="0" borderId="8" xfId="0" applyFill="1" applyBorder="1"/>
    <xf numFmtId="164" fontId="0" fillId="0" borderId="0" xfId="0" applyNumberFormat="1"/>
    <xf numFmtId="164" fontId="0" fillId="7" borderId="0" xfId="0" applyNumberFormat="1" applyFill="1"/>
    <xf numFmtId="164" fontId="0" fillId="0" borderId="0" xfId="0" applyNumberFormat="1" applyFill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APP-Gal4 cleavage in SH-SY5Ys</a:t>
            </a:r>
            <a:endParaRPr lang="en-GB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Results!$R$3:$R$11</c15:sqref>
                    </c15:fullRef>
                  </c:ext>
                </c:extLst>
                <c:f>Results!$R$4:$R$11</c:f>
                <c:numCache>
                  <c:formatCode>General</c:formatCode>
                  <c:ptCount val="8"/>
                  <c:pt idx="0">
                    <c:v>3.9538229663684983E-2</c:v>
                  </c:pt>
                  <c:pt idx="1">
                    <c:v>1.766084369445583</c:v>
                  </c:pt>
                  <c:pt idx="2">
                    <c:v>0.71747752578042501</c:v>
                  </c:pt>
                  <c:pt idx="3">
                    <c:v>0.48936466747996643</c:v>
                  </c:pt>
                  <c:pt idx="4">
                    <c:v>0.3058594448435426</c:v>
                  </c:pt>
                  <c:pt idx="5">
                    <c:v>0.2202485969182201</c:v>
                  </c:pt>
                  <c:pt idx="6">
                    <c:v>0.1145280169507301</c:v>
                  </c:pt>
                  <c:pt idx="7">
                    <c:v>0.34463749070581418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Results!$R$3:$R$11</c15:sqref>
                    </c15:fullRef>
                  </c:ext>
                </c:extLst>
                <c:f>Results!$R$4:$R$11</c:f>
                <c:numCache>
                  <c:formatCode>General</c:formatCode>
                  <c:ptCount val="8"/>
                  <c:pt idx="0">
                    <c:v>3.9538229663684983E-2</c:v>
                  </c:pt>
                  <c:pt idx="1">
                    <c:v>1.766084369445583</c:v>
                  </c:pt>
                  <c:pt idx="2">
                    <c:v>0.71747752578042501</c:v>
                  </c:pt>
                  <c:pt idx="3">
                    <c:v>0.48936466747996643</c:v>
                  </c:pt>
                  <c:pt idx="4">
                    <c:v>0.3058594448435426</c:v>
                  </c:pt>
                  <c:pt idx="5">
                    <c:v>0.2202485969182201</c:v>
                  </c:pt>
                  <c:pt idx="6">
                    <c:v>0.1145280169507301</c:v>
                  </c:pt>
                  <c:pt idx="7">
                    <c:v>0.34463749070581418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(Results!$O$3:$O$5,Results!$N$6,Results!$O$7,Results!$N$8,Results!$O$9:$O$11)</c15:sqref>
                  </c15:fullRef>
                </c:ext>
              </c:extLst>
              <c:f>(Results!$O$4:$O$5,Results!$N$6,Results!$O$7,Results!$N$8,Results!$O$9:$O$11)</c:f>
              <c:strCache>
                <c:ptCount val="8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A30P</c:v>
                </c:pt>
                <c:pt idx="4">
                  <c:v>E46K</c:v>
                </c:pt>
                <c:pt idx="5">
                  <c:v>A53T</c:v>
                </c:pt>
                <c:pt idx="6">
                  <c:v>S129A</c:v>
                </c:pt>
                <c:pt idx="7">
                  <c:v>S129D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Results!$P$3:$P$11</c15:sqref>
                  </c15:fullRef>
                </c:ext>
              </c:extLst>
              <c:f>Results!$P$4:$P$11</c:f>
              <c:numCache>
                <c:formatCode>0.00</c:formatCode>
                <c:ptCount val="8"/>
                <c:pt idx="0">
                  <c:v>1.1122222222222222</c:v>
                </c:pt>
                <c:pt idx="1">
                  <c:v>7.9719999999999995</c:v>
                </c:pt>
                <c:pt idx="2">
                  <c:v>3.6479999999999997</c:v>
                </c:pt>
                <c:pt idx="3">
                  <c:v>2.2966666666666669</c:v>
                </c:pt>
                <c:pt idx="4">
                  <c:v>1.5549999999999999</c:v>
                </c:pt>
                <c:pt idx="5">
                  <c:v>2.0283333333333333</c:v>
                </c:pt>
                <c:pt idx="6">
                  <c:v>0.65999999999999992</c:v>
                </c:pt>
                <c:pt idx="7">
                  <c:v>1.4949999999999999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Results!$P$3</c15:sqref>
                  <c15:spPr xmlns:c15="http://schemas.microsoft.com/office/drawing/2012/chart">
                    <a:solidFill>
                      <a:schemeClr val="bg1">
                        <a:lumMod val="50000"/>
                      </a:schemeClr>
                    </a:solidFill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48568"/>
        <c:axId val="173851000"/>
      </c:barChart>
      <c:catAx>
        <c:axId val="173848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3851000"/>
        <c:crosses val="autoZero"/>
        <c:auto val="1"/>
        <c:lblAlgn val="ctr"/>
        <c:lblOffset val="100"/>
        <c:noMultiLvlLbl val="0"/>
      </c:catAx>
      <c:valAx>
        <c:axId val="1738510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613663033453E-2"/>
              <c:y val="0.4840925484776297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3848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APP-Gal4 cleavage in SH-SY5Ys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1287192490769162"/>
          <c:y val="3.07929176289453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Results!$R$3:$R$11</c15:sqref>
                    </c15:fullRef>
                  </c:ext>
                </c:extLst>
                <c:f>(Results!$R$4,Results!$R$7:$R$9)</c:f>
                <c:numCache>
                  <c:formatCode>General</c:formatCode>
                  <c:ptCount val="4"/>
                  <c:pt idx="0">
                    <c:v>3.9538229663684983E-2</c:v>
                  </c:pt>
                  <c:pt idx="1">
                    <c:v>0.48936466747996643</c:v>
                  </c:pt>
                  <c:pt idx="2">
                    <c:v>0.3058594448435426</c:v>
                  </c:pt>
                  <c:pt idx="3">
                    <c:v>0.2202485969182201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Results!$R$3:$R$11</c15:sqref>
                    </c15:fullRef>
                  </c:ext>
                </c:extLst>
                <c:f>(Results!$R$4,Results!$R$7:$R$9)</c:f>
                <c:numCache>
                  <c:formatCode>General</c:formatCode>
                  <c:ptCount val="4"/>
                  <c:pt idx="0">
                    <c:v>3.9538229663684983E-2</c:v>
                  </c:pt>
                  <c:pt idx="1">
                    <c:v>0.48936466747996643</c:v>
                  </c:pt>
                  <c:pt idx="2">
                    <c:v>0.3058594448435426</c:v>
                  </c:pt>
                  <c:pt idx="3">
                    <c:v>0.2202485969182201</c:v>
                  </c:pt>
                </c:numCache>
              </c:numRef>
            </c:minus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(Results!$O$3:$O$5,Results!$N$6,Results!$O$7,Results!$N$8,Results!$O$9:$O$11)</c15:sqref>
                  </c15:fullRef>
                </c:ext>
              </c:extLst>
              <c:f>(Results!$O$4,Results!$O$7,Results!$N$8,Results!$O$9)</c:f>
              <c:strCache>
                <c:ptCount val="4"/>
                <c:pt idx="0">
                  <c:v>WT</c:v>
                </c:pt>
                <c:pt idx="1">
                  <c:v>A30P</c:v>
                </c:pt>
                <c:pt idx="2">
                  <c:v>E46K</c:v>
                </c:pt>
                <c:pt idx="3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Results!$P$3:$P$11</c15:sqref>
                  </c15:fullRef>
                </c:ext>
              </c:extLst>
              <c:f>(Results!$P$4,Results!$P$7:$P$9)</c:f>
              <c:numCache>
                <c:formatCode>0.00</c:formatCode>
                <c:ptCount val="4"/>
                <c:pt idx="0">
                  <c:v>1.1122222222222222</c:v>
                </c:pt>
                <c:pt idx="1">
                  <c:v>2.2966666666666669</c:v>
                </c:pt>
                <c:pt idx="2">
                  <c:v>1.5549999999999999</c:v>
                </c:pt>
                <c:pt idx="3">
                  <c:v>2.0283333333333333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Results!$P$6</c15:sqref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64032"/>
        <c:axId val="173932856"/>
      </c:barChart>
      <c:catAx>
        <c:axId val="17396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3932856"/>
        <c:crosses val="autoZero"/>
        <c:auto val="1"/>
        <c:lblAlgn val="ctr"/>
        <c:lblOffset val="100"/>
        <c:noMultiLvlLbl val="0"/>
      </c:catAx>
      <c:valAx>
        <c:axId val="173932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613663033453E-2"/>
              <c:y val="0.4840925484776297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396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400" b="1" i="0" baseline="0">
                <a:effectLst/>
              </a:rPr>
              <a:t>APP-Gal4 cleavage </a:t>
            </a:r>
            <a:endParaRPr lang="en-GB" sz="1400">
              <a:effectLst/>
            </a:endParaRPr>
          </a:p>
        </c:rich>
      </c:tx>
      <c:layout>
        <c:manualLayout>
          <c:xMode val="edge"/>
          <c:yMode val="edge"/>
          <c:x val="0.31370898001911612"/>
          <c:y val="5.50264733663203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05002048154385"/>
          <c:y val="0.152804283732628"/>
          <c:w val="0.82656076949918833"/>
          <c:h val="0.745862349160471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58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</c:dPt>
          <c:errBars>
            <c:errBarType val="plus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Results!$R$3:$R$11</c15:sqref>
                    </c15:fullRef>
                  </c:ext>
                </c:extLst>
                <c:f>(Results!$R$4:$R$6,Results!$R$8:$R$9)</c:f>
                <c:numCache>
                  <c:formatCode>General</c:formatCode>
                  <c:ptCount val="5"/>
                  <c:pt idx="0">
                    <c:v>3.9538229663684983E-2</c:v>
                  </c:pt>
                  <c:pt idx="1">
                    <c:v>1.766084369445583</c:v>
                  </c:pt>
                  <c:pt idx="2">
                    <c:v>0.71747752578042501</c:v>
                  </c:pt>
                  <c:pt idx="3">
                    <c:v>0.3058594448435426</c:v>
                  </c:pt>
                  <c:pt idx="4">
                    <c:v>0.2202485969182201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Results!$R$3:$R$11</c15:sqref>
                    </c15:fullRef>
                  </c:ext>
                </c:extLst>
                <c:f>(Results!$R$4:$R$6,Results!$R$8:$R$9)</c:f>
                <c:numCache>
                  <c:formatCode>General</c:formatCode>
                  <c:ptCount val="5"/>
                  <c:pt idx="0">
                    <c:v>3.9538229663684983E-2</c:v>
                  </c:pt>
                  <c:pt idx="1">
                    <c:v>1.766084369445583</c:v>
                  </c:pt>
                  <c:pt idx="2">
                    <c:v>0.71747752578042501</c:v>
                  </c:pt>
                  <c:pt idx="3">
                    <c:v>0.3058594448435426</c:v>
                  </c:pt>
                  <c:pt idx="4">
                    <c:v>0.2202485969182201</c:v>
                  </c:pt>
                </c:numCache>
              </c:numRef>
            </c:minus>
            <c:spPr>
              <a:ln w="15875"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(Results!$O$3:$O$5,Results!$N$6,Results!$O$7,Results!$N$8,Results!$O$9:$O$11)</c15:sqref>
                  </c15:fullRef>
                </c:ext>
              </c:extLst>
              <c:f>(Results!$O$4:$O$5,Results!$N$6,Results!$N$8,Results!$O$9)</c:f>
              <c:strCache>
                <c:ptCount val="5"/>
                <c:pt idx="0">
                  <c:v>WT</c:v>
                </c:pt>
                <c:pt idx="1">
                  <c:v>Δ2-9</c:v>
                </c:pt>
                <c:pt idx="2">
                  <c:v>ΔNAC</c:v>
                </c:pt>
                <c:pt idx="3">
                  <c:v>E46K</c:v>
                </c:pt>
                <c:pt idx="4">
                  <c:v>A53T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Results!$P$3:$P$11</c15:sqref>
                  </c15:fullRef>
                </c:ext>
              </c:extLst>
              <c:f>(Results!$P$4:$P$6,Results!$P$8:$P$9)</c:f>
              <c:numCache>
                <c:formatCode>0.00</c:formatCode>
                <c:ptCount val="5"/>
                <c:pt idx="0">
                  <c:v>1.1122222222222222</c:v>
                </c:pt>
                <c:pt idx="1">
                  <c:v>7.9719999999999995</c:v>
                </c:pt>
                <c:pt idx="2">
                  <c:v>3.6479999999999997</c:v>
                </c:pt>
                <c:pt idx="3">
                  <c:v>1.5549999999999999</c:v>
                </c:pt>
                <c:pt idx="4">
                  <c:v>2.0283333333333333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67592"/>
        <c:axId val="174067976"/>
      </c:barChart>
      <c:catAx>
        <c:axId val="174067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4067976"/>
        <c:crosses val="autoZero"/>
        <c:auto val="1"/>
        <c:lblAlgn val="ctr"/>
        <c:lblOffset val="100"/>
        <c:noMultiLvlLbl val="0"/>
      </c:catAx>
      <c:valAx>
        <c:axId val="174067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000" b="1" i="0" baseline="0">
                    <a:effectLst/>
                  </a:rPr>
                  <a:t>RLU 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453613663033453E-2"/>
              <c:y val="0.48409254847762978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4067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12</xdr:row>
      <xdr:rowOff>142874</xdr:rowOff>
    </xdr:from>
    <xdr:to>
      <xdr:col>14</xdr:col>
      <xdr:colOff>200025</xdr:colOff>
      <xdr:row>38</xdr:row>
      <xdr:rowOff>57149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371475</xdr:colOff>
      <xdr:row>12</xdr:row>
      <xdr:rowOff>133350</xdr:rowOff>
    </xdr:from>
    <xdr:to>
      <xdr:col>19</xdr:col>
      <xdr:colOff>533400</xdr:colOff>
      <xdr:row>38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219076</xdr:colOff>
      <xdr:row>38</xdr:row>
      <xdr:rowOff>95251</xdr:rowOff>
    </xdr:from>
    <xdr:to>
      <xdr:col>6</xdr:col>
      <xdr:colOff>466726</xdr:colOff>
      <xdr:row>57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7"/>
  <sheetViews>
    <sheetView showGridLines="0" tabSelected="1" topLeftCell="F1" workbookViewId="0">
      <selection activeCell="N11" sqref="N11"/>
    </sheetView>
  </sheetViews>
  <sheetFormatPr defaultRowHeight="12.75" x14ac:dyDescent="0.2"/>
  <cols>
    <col min="1" max="1" width="18.5703125" customWidth="1"/>
    <col min="17" max="17" width="9.140625" style="9"/>
    <col min="18" max="18" width="11.5703125" bestFit="1" customWidth="1"/>
  </cols>
  <sheetData>
    <row r="1" spans="1:21" x14ac:dyDescent="0.2">
      <c r="A1" s="8"/>
    </row>
    <row r="2" spans="1:21" x14ac:dyDescent="0.2">
      <c r="A2" s="19" t="s">
        <v>24</v>
      </c>
      <c r="B2" s="20" t="s">
        <v>27</v>
      </c>
      <c r="C2" s="21"/>
      <c r="D2" s="21"/>
      <c r="E2" s="21"/>
      <c r="F2" s="21"/>
      <c r="G2" s="21"/>
      <c r="H2" s="21"/>
      <c r="I2" s="21"/>
      <c r="J2" s="21"/>
      <c r="K2" s="21"/>
      <c r="L2" s="21"/>
      <c r="N2" s="9"/>
      <c r="P2" s="15" t="s">
        <v>13</v>
      </c>
      <c r="Q2" s="15" t="s">
        <v>14</v>
      </c>
      <c r="R2" s="15" t="s">
        <v>15</v>
      </c>
      <c r="S2" s="15" t="s">
        <v>78</v>
      </c>
    </row>
    <row r="3" spans="1:21" x14ac:dyDescent="0.2">
      <c r="A3" s="11" t="s">
        <v>83</v>
      </c>
      <c r="B3" s="10">
        <f>IF(WT!B7="","",WT!B7)</f>
        <v>0.98</v>
      </c>
      <c r="C3" s="10">
        <f>IF(WT!C7="","",WT!C7)</f>
        <v>0.96</v>
      </c>
      <c r="D3" s="10">
        <f>IF(WT!D7="","",WT!D7)</f>
        <v>0.88</v>
      </c>
      <c r="E3" s="10">
        <f>IF(WT!E7="","",WT!E7)</f>
        <v>1.01</v>
      </c>
      <c r="F3" s="10">
        <f>IF(WT!F7="","",WT!F7)</f>
        <v>0.95</v>
      </c>
      <c r="G3" s="10">
        <f>IF(WT!G7="","",WT!G7)</f>
        <v>0.75</v>
      </c>
      <c r="H3" s="10">
        <f>IF(WT!H7="","",WT!H7)</f>
        <v>0.99</v>
      </c>
      <c r="I3" s="10">
        <f>IF(WT!I7="","",WT!I7)</f>
        <v>0.9</v>
      </c>
      <c r="J3" s="10">
        <f>IF(WT!J7="","",WT!J7)</f>
        <v>0.92</v>
      </c>
      <c r="K3" s="10" t="str">
        <f>IF(WT!K7="","",WT!K7)</f>
        <v/>
      </c>
      <c r="L3" s="10" t="str">
        <f>IF(WT!L7="","",WT!L7)</f>
        <v/>
      </c>
      <c r="N3" s="9"/>
      <c r="O3" s="11" t="str">
        <f t="shared" ref="O3" si="0">A3</f>
        <v>Empty vector</v>
      </c>
      <c r="P3" s="40">
        <f t="shared" ref="P3" si="1">AVERAGE(B3:L3)</f>
        <v>0.92666666666666686</v>
      </c>
      <c r="Q3" s="40">
        <f t="shared" ref="Q3" si="2">IFERROR(STDEV(B3:L3),"")</f>
        <v>7.8740078740118097E-2</v>
      </c>
      <c r="R3" s="40">
        <f>IFERROR(Q3/(SQRT(COUNT(B3:L3))),"")</f>
        <v>2.6246692913372699E-2</v>
      </c>
      <c r="S3" s="39"/>
    </row>
    <row r="4" spans="1:21" x14ac:dyDescent="0.2">
      <c r="A4" s="11" t="s">
        <v>2</v>
      </c>
      <c r="B4" s="10">
        <f>IF(WT!B8="","",WT!B8)</f>
        <v>0.99</v>
      </c>
      <c r="C4" s="10">
        <f>IF(WT!C8="","",WT!C8)</f>
        <v>0.97</v>
      </c>
      <c r="D4" s="10">
        <f>IF(WT!D8="","",WT!D8)</f>
        <v>1.22</v>
      </c>
      <c r="E4" s="10">
        <f>IF(WT!E8="","",WT!E8)</f>
        <v>1.05</v>
      </c>
      <c r="F4" s="10">
        <f>IF(WT!F8="","",WT!F8)</f>
        <v>1.07</v>
      </c>
      <c r="G4" s="10">
        <f>IF(WT!G8="","",WT!G8)</f>
        <v>1.33</v>
      </c>
      <c r="H4" s="10">
        <f>IF(WT!H8="","",WT!H8)</f>
        <v>1.04</v>
      </c>
      <c r="I4" s="10">
        <f>IF(WT!I8="","",WT!I8)</f>
        <v>1.1499999999999999</v>
      </c>
      <c r="J4" s="10">
        <f>IF(WT!J8="","",WT!J8)</f>
        <v>1.19</v>
      </c>
      <c r="K4" s="10" t="str">
        <f>IF(WT!K8="","",WT!K8)</f>
        <v/>
      </c>
      <c r="L4" s="10" t="str">
        <f>IF(WT!L8="","",WT!L8)</f>
        <v/>
      </c>
      <c r="M4" s="9"/>
      <c r="N4" s="9"/>
      <c r="O4" s="11" t="str">
        <f t="shared" ref="O4:O11" si="3">A4</f>
        <v>WT</v>
      </c>
      <c r="P4" s="40">
        <f t="shared" ref="P4:P11" si="4">AVERAGE(B4:L4)</f>
        <v>1.1122222222222222</v>
      </c>
      <c r="Q4" s="40">
        <f t="shared" ref="Q4:Q11" si="5">IFERROR(STDEV(B4:L4),"")</f>
        <v>0.11861468899105494</v>
      </c>
      <c r="R4" s="40">
        <f>IFERROR(Q4/(SQRT(COUNT(B4:L4))),"")</f>
        <v>3.9538229663684983E-2</v>
      </c>
      <c r="S4" s="38">
        <v>1.2472796936933218E-3</v>
      </c>
    </row>
    <row r="5" spans="1:21" x14ac:dyDescent="0.2">
      <c r="A5" s="11" t="s">
        <v>16</v>
      </c>
      <c r="B5" s="10">
        <f>IF('Δ2-9'!B9="","",'Δ2-9'!B9)</f>
        <v>14.39</v>
      </c>
      <c r="C5" s="10">
        <f>IF('Δ2-9'!C9="","",'Δ2-9'!C9)</f>
        <v>7.11</v>
      </c>
      <c r="D5" s="10">
        <f>IF('Δ2-9'!D9="","",'Δ2-9'!D9)</f>
        <v>7.88</v>
      </c>
      <c r="E5" s="10">
        <f>IF('Δ2-9'!E9="","",'Δ2-9'!E9)</f>
        <v>6.9</v>
      </c>
      <c r="F5" s="10">
        <f>IF('Δ2-9'!F9="","",'Δ2-9'!F9)</f>
        <v>3.58</v>
      </c>
      <c r="G5" s="10" t="str">
        <f>IF('Δ2-9'!G9="","",'Δ2-9'!G9)</f>
        <v/>
      </c>
      <c r="H5" s="10" t="str">
        <f>IF('Δ2-9'!H9="","",'Δ2-9'!H9)</f>
        <v/>
      </c>
      <c r="I5" s="10" t="str">
        <f>IF('Δ2-9'!I9="","",'Δ2-9'!I9)</f>
        <v/>
      </c>
      <c r="J5" s="10" t="str">
        <f>IF('Δ2-9'!J9="","",'Δ2-9'!J9)</f>
        <v/>
      </c>
      <c r="K5" s="10" t="str">
        <f>IF('Δ2-9'!K9="","",'Δ2-9'!K9)</f>
        <v/>
      </c>
      <c r="L5" s="10" t="str">
        <f>IF('Δ2-9'!L9="","",'Δ2-9'!L9)</f>
        <v/>
      </c>
      <c r="M5" s="9"/>
      <c r="N5" s="9"/>
      <c r="O5" s="11" t="str">
        <f t="shared" si="3"/>
        <v>Δ2-9</v>
      </c>
      <c r="P5" s="40">
        <f t="shared" si="4"/>
        <v>7.9719999999999995</v>
      </c>
      <c r="Q5" s="40">
        <f t="shared" si="5"/>
        <v>3.9490847040801764</v>
      </c>
      <c r="R5" s="40">
        <f t="shared" ref="R5:R11" si="6">IFERROR(Q5/(SQRT(COUNT(B5:L5))),"")</f>
        <v>1.766084369445583</v>
      </c>
      <c r="S5" s="35">
        <v>4.6006519929401458E-3</v>
      </c>
      <c r="U5">
        <f>7.97/1.11</f>
        <v>7.1801801801801792</v>
      </c>
    </row>
    <row r="6" spans="1:21" x14ac:dyDescent="0.2">
      <c r="A6" s="11" t="s">
        <v>17</v>
      </c>
      <c r="B6" s="10">
        <f>IF(ΔNAC_v3!B9="","",ΔNAC_v3!B9)</f>
        <v>5.92</v>
      </c>
      <c r="C6" s="10">
        <f>IF(ΔNAC_v3!C9="","",ΔNAC_v3!C9)</f>
        <v>4.2</v>
      </c>
      <c r="D6" s="10">
        <f>IF(ΔNAC_v3!D9="","",ΔNAC_v3!D9)</f>
        <v>3.81</v>
      </c>
      <c r="E6" s="10">
        <f>IF(ΔNAC_v3!E9="","",ΔNAC_v3!E9)</f>
        <v>2.57</v>
      </c>
      <c r="F6" s="10">
        <f>IF(ΔNAC_v3!F9="","",ΔNAC_v3!F9)</f>
        <v>1.74</v>
      </c>
      <c r="G6" s="10" t="str">
        <f>IF(ΔNAC_v3!G9="","",ΔNAC_v3!G9)</f>
        <v/>
      </c>
      <c r="H6" s="10" t="str">
        <f>IF(ΔNAC_v3!H9="","",ΔNAC_v3!H9)</f>
        <v/>
      </c>
      <c r="I6" s="10" t="str">
        <f>IF(ΔNAC_v3!I9="","",ΔNAC_v3!I9)</f>
        <v/>
      </c>
      <c r="J6" s="10" t="str">
        <f>IF(ΔNAC_v3!J9="","",ΔNAC_v3!J9)</f>
        <v/>
      </c>
      <c r="K6" s="10" t="str">
        <f>IF(ΔNAC_v3!K9="","",ΔNAC_v3!K9)</f>
        <v/>
      </c>
      <c r="L6" s="10" t="str">
        <f>IF(ΔNAC_v3!L9="","",ΔNAC_v3!L9)</f>
        <v/>
      </c>
      <c r="N6" s="9" t="s">
        <v>75</v>
      </c>
      <c r="O6" s="11" t="str">
        <f t="shared" si="3"/>
        <v>ΔNAC_v3</v>
      </c>
      <c r="P6" s="40">
        <f t="shared" si="4"/>
        <v>3.6479999999999997</v>
      </c>
      <c r="Q6" s="40">
        <f t="shared" si="5"/>
        <v>1.6043285199733883</v>
      </c>
      <c r="R6" s="40">
        <f t="shared" si="6"/>
        <v>0.71747752578042501</v>
      </c>
      <c r="S6" s="38">
        <v>8.3807590042010299E-3</v>
      </c>
      <c r="U6">
        <f>3.65/1.11</f>
        <v>3.288288288288288</v>
      </c>
    </row>
    <row r="7" spans="1:21" x14ac:dyDescent="0.2">
      <c r="A7" s="11" t="s">
        <v>3</v>
      </c>
      <c r="B7" s="10">
        <f>IF(A30P!B9="","",A30P!B9)</f>
        <v>1.49</v>
      </c>
      <c r="C7" s="10">
        <f>IF(A30P!C9="","",A30P!C9)</f>
        <v>3.18</v>
      </c>
      <c r="D7" s="10">
        <f>IF(A30P!D9="","",A30P!D9)</f>
        <v>2.2200000000000002</v>
      </c>
      <c r="E7" s="10" t="str">
        <f>IF(A30P!E9="","",A30P!E9)</f>
        <v/>
      </c>
      <c r="F7" s="10" t="str">
        <f>IF(A30P!F9="","",A30P!F9)</f>
        <v/>
      </c>
      <c r="G7" s="10" t="str">
        <f>IF(A30P!G9="","",A30P!G9)</f>
        <v/>
      </c>
      <c r="H7" s="10" t="str">
        <f>IF(A30P!H9="","",A30P!H9)</f>
        <v/>
      </c>
      <c r="I7" s="10" t="str">
        <f>IF(A30P!I9="","",A30P!I9)</f>
        <v/>
      </c>
      <c r="J7" s="10" t="str">
        <f>IF(A30P!J9="","",A30P!J9)</f>
        <v/>
      </c>
      <c r="K7" s="10" t="str">
        <f>IF(A30P!K9="","",A30P!K9)</f>
        <v/>
      </c>
      <c r="L7" s="10" t="str">
        <f>IF(A30P!L9="","",A30P!L9)</f>
        <v/>
      </c>
      <c r="M7" s="9"/>
      <c r="N7" s="9"/>
      <c r="O7" s="11" t="str">
        <f t="shared" si="3"/>
        <v>A30P</v>
      </c>
      <c r="P7" s="40">
        <f t="shared" si="4"/>
        <v>2.2966666666666669</v>
      </c>
      <c r="Q7" s="40">
        <f t="shared" si="5"/>
        <v>0.84760446750435092</v>
      </c>
      <c r="R7" s="40">
        <f t="shared" si="6"/>
        <v>0.48936466747996643</v>
      </c>
      <c r="S7" s="39">
        <v>6.0654594179012013E-2</v>
      </c>
    </row>
    <row r="8" spans="1:21" x14ac:dyDescent="0.2">
      <c r="A8" s="11" t="s">
        <v>18</v>
      </c>
      <c r="B8" s="10">
        <f>IF(E46K_v2!B9="","",E46K_v2!B9)</f>
        <v>1.32</v>
      </c>
      <c r="C8" s="10">
        <f>IF(E46K_v2!C9="","",E46K_v2!C9)</f>
        <v>1.83</v>
      </c>
      <c r="D8" s="10">
        <f>IF(E46K_v2!D9="","",E46K_v2!D9)</f>
        <v>0.82</v>
      </c>
      <c r="E8" s="10">
        <f>IF(E46K_v2!E9="","",E46K_v2!E9)</f>
        <v>3.36</v>
      </c>
      <c r="F8" s="10">
        <f>IF(E46K_v2!F9="","",E46K_v2!F9)</f>
        <v>1.84</v>
      </c>
      <c r="G8" s="10">
        <f>IF(E46K_v2!G9="","",E46K_v2!G9)</f>
        <v>1.66</v>
      </c>
      <c r="H8" s="10">
        <f>IF(E46K_v2!H9="","",E46K_v2!H9)</f>
        <v>1.02</v>
      </c>
      <c r="I8" s="10">
        <f>IF(E46K_v2!I9="","",E46K_v2!I9)</f>
        <v>0.59</v>
      </c>
      <c r="J8" s="10" t="str">
        <f>IF(E46K_v2!J9="","",E46K_v2!J9)</f>
        <v/>
      </c>
      <c r="K8" s="10" t="str">
        <f>IF(E46K_v2!K9="","",E46K_v2!K9)</f>
        <v/>
      </c>
      <c r="L8" s="10" t="str">
        <f>IF(E46K_v2!L9="","",E46K_v2!L9)</f>
        <v/>
      </c>
      <c r="M8" s="9"/>
      <c r="N8" s="9" t="s">
        <v>76</v>
      </c>
      <c r="O8" s="11" t="str">
        <f t="shared" si="3"/>
        <v>E46K_v2</v>
      </c>
      <c r="P8" s="40">
        <f t="shared" si="4"/>
        <v>1.5549999999999999</v>
      </c>
      <c r="Q8" s="40">
        <f t="shared" si="5"/>
        <v>0.86510115015528721</v>
      </c>
      <c r="R8" s="40">
        <f t="shared" si="6"/>
        <v>0.3058594448435426</v>
      </c>
      <c r="S8" s="37">
        <v>0.15360577936780687</v>
      </c>
    </row>
    <row r="9" spans="1:21" x14ac:dyDescent="0.2">
      <c r="A9" s="11" t="s">
        <v>7</v>
      </c>
      <c r="B9" s="10">
        <f>IF(A53T!B9="","",A53T!B9)</f>
        <v>2.66</v>
      </c>
      <c r="C9" s="10">
        <f>IF(A53T!C9="","",A53T!C9)</f>
        <v>2.36</v>
      </c>
      <c r="D9" s="10">
        <f>IF(A53T!D9="","",A53T!D9)</f>
        <v>1.36</v>
      </c>
      <c r="E9" s="10">
        <f>IF(A53T!E9="","",A53T!E9)</f>
        <v>1.64</v>
      </c>
      <c r="F9" s="10">
        <f>IF(A53T!F9="","",A53T!F9)</f>
        <v>1.66</v>
      </c>
      <c r="G9" s="10">
        <f>IF(A53T!G9="","",A53T!G9)</f>
        <v>2.4900000000000002</v>
      </c>
      <c r="H9" s="10" t="str">
        <f>IF(A53T!H9="","",A53T!H9)</f>
        <v/>
      </c>
      <c r="I9" s="10" t="str">
        <f>IF(A53T!I9="","",A53T!I9)</f>
        <v/>
      </c>
      <c r="J9" s="10" t="str">
        <f>IF(A53T!J9="","",A53T!J9)</f>
        <v/>
      </c>
      <c r="K9" s="10" t="str">
        <f>IF(A53T!K9="","",A53T!K9)</f>
        <v/>
      </c>
      <c r="L9" s="10" t="str">
        <f>IF(A53T!L9="","",A53T!L9)</f>
        <v/>
      </c>
      <c r="N9" s="9"/>
      <c r="O9" s="11" t="str">
        <f t="shared" si="3"/>
        <v>A53T</v>
      </c>
      <c r="P9" s="40">
        <f t="shared" si="4"/>
        <v>2.0283333333333333</v>
      </c>
      <c r="Q9" s="40">
        <f t="shared" si="5"/>
        <v>0.53949667901356679</v>
      </c>
      <c r="R9" s="40">
        <f t="shared" si="6"/>
        <v>0.2202485969182201</v>
      </c>
      <c r="S9" s="38">
        <v>2.8011950481651882E-3</v>
      </c>
    </row>
    <row r="10" spans="1:21" x14ac:dyDescent="0.2">
      <c r="A10" s="11" t="s">
        <v>54</v>
      </c>
      <c r="B10" s="10">
        <f>IF(S129A!B9="","",S129A!B9)</f>
        <v>0.93</v>
      </c>
      <c r="C10" s="10">
        <f>IF(S129A!C9="","",S129A!C9)</f>
        <v>0.76</v>
      </c>
      <c r="D10" s="10">
        <f>IF(S129A!D9="","",S129A!D9)</f>
        <v>0.53</v>
      </c>
      <c r="E10" s="10">
        <f>IF(S129A!E9="","",S129A!E9)</f>
        <v>0.42</v>
      </c>
      <c r="F10" s="10" t="str">
        <f>IF(S129A!F9="","",S129A!F9)</f>
        <v/>
      </c>
      <c r="G10" s="10" t="str">
        <f>IF(S129A!G9="","",S129A!G9)</f>
        <v/>
      </c>
      <c r="H10" s="10" t="str">
        <f>IF(S129A!H9="","",S129A!H9)</f>
        <v/>
      </c>
      <c r="I10" s="10" t="str">
        <f>IF(S129A!I9="","",S129A!I9)</f>
        <v/>
      </c>
      <c r="J10" s="10" t="str">
        <f>IF(S129A!J9="","",S129A!J9)</f>
        <v/>
      </c>
      <c r="K10" s="10" t="str">
        <f>IF(S129A!K9="","",S129A!K9)</f>
        <v/>
      </c>
      <c r="L10" s="10" t="str">
        <f>IF(S129A!L9="","",S129A!L9)</f>
        <v/>
      </c>
      <c r="N10" s="9"/>
      <c r="O10" s="11" t="str">
        <f t="shared" si="3"/>
        <v>S129A</v>
      </c>
      <c r="P10" s="40">
        <f t="shared" si="4"/>
        <v>0.65999999999999992</v>
      </c>
      <c r="Q10" s="40">
        <f t="shared" si="5"/>
        <v>0.2290560339014602</v>
      </c>
      <c r="R10" s="40">
        <f t="shared" si="6"/>
        <v>0.1145280169507301</v>
      </c>
      <c r="S10" s="38">
        <v>4.8497956456847423E-2</v>
      </c>
    </row>
    <row r="11" spans="1:21" x14ac:dyDescent="0.2">
      <c r="A11" s="11" t="s">
        <v>57</v>
      </c>
      <c r="B11" s="10">
        <f>IF(S129D!B9="","",S129D!B9)</f>
        <v>1.05</v>
      </c>
      <c r="C11" s="10">
        <f>IF(S129D!C9="","",S129D!C9)</f>
        <v>2.52</v>
      </c>
      <c r="D11" s="10">
        <f>IF(S129D!D9="","",S129D!D9)</f>
        <v>1.27</v>
      </c>
      <c r="E11" s="10">
        <f>IF(S129D!E9="","",S129D!E9)</f>
        <v>1.1399999999999999</v>
      </c>
      <c r="F11" s="10" t="str">
        <f>IF(S129D!F9="","",S129D!F9)</f>
        <v/>
      </c>
      <c r="G11" s="10" t="str">
        <f>IF(S129D!G9="","",S129D!G9)</f>
        <v/>
      </c>
      <c r="H11" s="10" t="str">
        <f>IF(S129D!H9="","",S129D!H9)</f>
        <v/>
      </c>
      <c r="I11" s="10" t="str">
        <f>IF(S129D!I9="","",S129D!I9)</f>
        <v/>
      </c>
      <c r="J11" s="10" t="str">
        <f>IF(S129D!J9="","",S129D!J9)</f>
        <v/>
      </c>
      <c r="K11" s="10" t="str">
        <f>IF(S129D!K9="","",S129D!K9)</f>
        <v/>
      </c>
      <c r="L11" s="10" t="str">
        <f>IF(S129D!L9="","",S129D!L9)</f>
        <v/>
      </c>
      <c r="N11" s="9"/>
      <c r="O11" s="11" t="str">
        <f t="shared" si="3"/>
        <v>S129D</v>
      </c>
      <c r="P11" s="40">
        <f t="shared" si="4"/>
        <v>1.4949999999999999</v>
      </c>
      <c r="Q11" s="40">
        <f t="shared" si="5"/>
        <v>0.68927498141162835</v>
      </c>
      <c r="R11" s="40">
        <f t="shared" si="6"/>
        <v>0.34463749070581418</v>
      </c>
      <c r="S11" s="37">
        <v>0.1761768093783237</v>
      </c>
    </row>
    <row r="12" spans="1:21" x14ac:dyDescent="0.2">
      <c r="Q12"/>
    </row>
    <row r="16" spans="1:21" x14ac:dyDescent="0.2">
      <c r="U16" t="s">
        <v>82</v>
      </c>
    </row>
    <row r="17" spans="21:21" x14ac:dyDescent="0.2">
      <c r="U17" s="38">
        <f>_xlfn.T.TEST(D10:G10,D11:G11,2,2)</f>
        <v>1.3333316875516518E-2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N8" sqref="N8"/>
    </sheetView>
  </sheetViews>
  <sheetFormatPr defaultRowHeight="12.75" x14ac:dyDescent="0.2"/>
  <cols>
    <col min="1" max="1" width="14.85546875" customWidth="1"/>
  </cols>
  <sheetData>
    <row r="1" spans="1:14" x14ac:dyDescent="0.2">
      <c r="A1" s="2"/>
      <c r="B1" s="6" t="s">
        <v>63</v>
      </c>
      <c r="C1" s="6" t="s">
        <v>62</v>
      </c>
      <c r="D1" s="22" t="s">
        <v>64</v>
      </c>
      <c r="E1" s="6" t="s">
        <v>65</v>
      </c>
      <c r="F1" s="7"/>
      <c r="G1" s="22"/>
      <c r="H1" s="22"/>
      <c r="I1" s="22"/>
    </row>
    <row r="2" spans="1:14" x14ac:dyDescent="0.2">
      <c r="A2" s="25" t="s">
        <v>30</v>
      </c>
      <c r="B2" s="14">
        <v>7.4820372452267199</v>
      </c>
      <c r="C2" s="14">
        <v>2.3304544089240462</v>
      </c>
      <c r="D2" s="14">
        <v>2.3037551400159746</v>
      </c>
      <c r="E2" s="14">
        <v>2.4175520660141796</v>
      </c>
      <c r="F2" s="14"/>
      <c r="G2" s="14"/>
      <c r="H2" s="14"/>
      <c r="I2" s="14"/>
      <c r="J2" s="3"/>
      <c r="K2" s="3"/>
      <c r="L2" s="3"/>
    </row>
    <row r="3" spans="1:14" x14ac:dyDescent="0.2">
      <c r="A3" s="25" t="s">
        <v>2</v>
      </c>
      <c r="B3" s="17">
        <v>6.6090639468682415</v>
      </c>
      <c r="C3" s="16">
        <v>1.7297983811842563</v>
      </c>
      <c r="D3" s="14">
        <v>4.0150676190533225</v>
      </c>
      <c r="E3" s="14">
        <v>2.39</v>
      </c>
      <c r="F3" s="3"/>
      <c r="G3" s="3"/>
      <c r="H3" s="3"/>
      <c r="I3" s="3"/>
      <c r="J3" s="3"/>
      <c r="K3" s="3"/>
      <c r="L3" s="3"/>
    </row>
    <row r="4" spans="1:14" x14ac:dyDescent="0.2">
      <c r="A4" s="25" t="s">
        <v>57</v>
      </c>
      <c r="B4" s="3">
        <v>7.5210303679843094</v>
      </c>
      <c r="C4" s="3">
        <v>5.012793641721232</v>
      </c>
      <c r="D4" s="3">
        <v>4.74</v>
      </c>
      <c r="E4" s="3">
        <v>2.7480996870231871</v>
      </c>
      <c r="F4" s="3"/>
      <c r="G4" s="3"/>
      <c r="H4" s="3"/>
      <c r="I4" s="3"/>
      <c r="J4" s="3"/>
      <c r="K4" s="3"/>
      <c r="L4" s="3"/>
    </row>
    <row r="5" spans="1:14" x14ac:dyDescent="0.2">
      <c r="A5" s="26" t="s">
        <v>58</v>
      </c>
      <c r="B5" s="13">
        <f t="shared" ref="B5:L5" si="0">IF(OR(B3="",B4=""),"",B4/B3)</f>
        <v>1.1379872291216384</v>
      </c>
      <c r="C5" s="13">
        <f t="shared" si="0"/>
        <v>2.8979063087626247</v>
      </c>
      <c r="D5" s="13">
        <f t="shared" si="0"/>
        <v>1.1805529693962173</v>
      </c>
      <c r="E5" s="13">
        <f>IF(OR(E3="",E4=""),"",E4/E3)</f>
        <v>1.1498325050306222</v>
      </c>
      <c r="F5" s="13" t="str">
        <f t="shared" si="0"/>
        <v/>
      </c>
      <c r="G5" s="13" t="str">
        <f>IF(OR(G3="",G4=""),"",G4/G3)</f>
        <v/>
      </c>
      <c r="H5" s="13" t="str">
        <f t="shared" si="0"/>
        <v/>
      </c>
      <c r="I5" s="13" t="str">
        <f t="shared" si="0"/>
        <v/>
      </c>
      <c r="J5" s="13" t="str">
        <f t="shared" si="0"/>
        <v/>
      </c>
      <c r="K5" s="13" t="str">
        <f t="shared" si="0"/>
        <v/>
      </c>
      <c r="L5" s="13" t="str">
        <f t="shared" si="0"/>
        <v/>
      </c>
    </row>
    <row r="7" spans="1:14" x14ac:dyDescent="0.2">
      <c r="A7" s="19" t="s">
        <v>41</v>
      </c>
      <c r="N7" t="s">
        <v>77</v>
      </c>
    </row>
    <row r="8" spans="1:14" x14ac:dyDescent="0.2">
      <c r="A8" s="25" t="s">
        <v>32</v>
      </c>
      <c r="B8" s="13">
        <v>0.92</v>
      </c>
      <c r="C8" s="13">
        <v>0.87</v>
      </c>
      <c r="D8" s="13">
        <v>1.07</v>
      </c>
      <c r="E8" s="13">
        <v>0.99</v>
      </c>
      <c r="F8" s="13" t="str">
        <f t="shared" ref="F8:L8" si="1">IF(OR(F2="",F3=""),"",F3/F2)</f>
        <v/>
      </c>
      <c r="G8" s="13" t="str">
        <f t="shared" si="1"/>
        <v/>
      </c>
      <c r="H8" s="13" t="str">
        <f t="shared" si="1"/>
        <v/>
      </c>
      <c r="I8" s="13" t="str">
        <f t="shared" si="1"/>
        <v/>
      </c>
      <c r="J8" s="13" t="str">
        <f t="shared" si="1"/>
        <v/>
      </c>
      <c r="K8" s="13" t="str">
        <f t="shared" si="1"/>
        <v/>
      </c>
      <c r="L8" s="13" t="str">
        <f t="shared" si="1"/>
        <v/>
      </c>
      <c r="N8" s="36">
        <f>_xlfn.T.TEST(B8:H8,B9:H9,2,2)</f>
        <v>0.1761768093783237</v>
      </c>
    </row>
    <row r="9" spans="1:14" x14ac:dyDescent="0.2">
      <c r="A9" s="25" t="s">
        <v>59</v>
      </c>
      <c r="B9" s="13">
        <v>1.05</v>
      </c>
      <c r="C9" s="13">
        <v>2.52</v>
      </c>
      <c r="D9" s="13">
        <v>1.27</v>
      </c>
      <c r="E9" s="13">
        <v>1.1399999999999999</v>
      </c>
      <c r="F9" s="13" t="str">
        <f t="shared" ref="F9:L9" si="2">IF(OR(F2="",F4=""),"",F4/F2)</f>
        <v/>
      </c>
      <c r="G9" s="13" t="str">
        <f t="shared" si="2"/>
        <v/>
      </c>
      <c r="H9" s="13" t="str">
        <f t="shared" si="2"/>
        <v/>
      </c>
      <c r="I9" s="13" t="str">
        <f t="shared" si="2"/>
        <v/>
      </c>
      <c r="J9" s="13" t="str">
        <f t="shared" si="2"/>
        <v/>
      </c>
      <c r="K9" s="13" t="str">
        <f t="shared" si="2"/>
        <v/>
      </c>
      <c r="L9" s="13" t="str">
        <f t="shared" si="2"/>
        <v/>
      </c>
    </row>
    <row r="12" spans="1:14" x14ac:dyDescent="0.2">
      <c r="B12" t="s">
        <v>25</v>
      </c>
    </row>
    <row r="13" spans="1:14" x14ac:dyDescent="0.2">
      <c r="B13" s="18"/>
      <c r="C13" t="s">
        <v>26</v>
      </c>
    </row>
    <row r="14" spans="1:14" x14ac:dyDescent="0.2">
      <c r="B14" s="23"/>
      <c r="C14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I30" sqref="I30"/>
    </sheetView>
  </sheetViews>
  <sheetFormatPr defaultRowHeight="12.75" x14ac:dyDescent="0.2"/>
  <cols>
    <col min="1" max="1" width="13" customWidth="1"/>
    <col min="13" max="13" width="18.140625" customWidth="1"/>
    <col min="14" max="14" width="7.85546875" customWidth="1"/>
    <col min="15" max="15" width="14" customWidth="1"/>
  </cols>
  <sheetData>
    <row r="1" spans="1:15" x14ac:dyDescent="0.2">
      <c r="A1" s="33" t="s">
        <v>66</v>
      </c>
      <c r="B1" s="9"/>
      <c r="C1" s="9"/>
      <c r="D1" s="9" t="s">
        <v>67</v>
      </c>
      <c r="E1" s="9"/>
      <c r="M1" s="29" t="s">
        <v>44</v>
      </c>
    </row>
    <row r="2" spans="1:15" x14ac:dyDescent="0.2">
      <c r="A2" s="9"/>
      <c r="B2" s="9"/>
      <c r="C2" s="9"/>
      <c r="D2" s="9"/>
      <c r="E2" s="9"/>
      <c r="M2" t="s">
        <v>48</v>
      </c>
    </row>
    <row r="3" spans="1:15" ht="25.5" x14ac:dyDescent="0.2">
      <c r="A3" t="s">
        <v>68</v>
      </c>
      <c r="C3" s="9"/>
      <c r="D3" s="9"/>
      <c r="E3" s="9"/>
      <c r="M3" s="28" t="s">
        <v>47</v>
      </c>
      <c r="N3" s="28" t="s">
        <v>45</v>
      </c>
      <c r="O3" s="28" t="s">
        <v>46</v>
      </c>
    </row>
    <row r="4" spans="1:15" x14ac:dyDescent="0.2">
      <c r="B4" s="9" t="s">
        <v>69</v>
      </c>
      <c r="C4" s="9"/>
      <c r="D4" s="9"/>
      <c r="E4" s="9"/>
    </row>
    <row r="5" spans="1:15" x14ac:dyDescent="0.2">
      <c r="A5" t="s">
        <v>2</v>
      </c>
      <c r="B5" s="9">
        <v>1</v>
      </c>
      <c r="C5" s="9"/>
      <c r="D5" s="9"/>
      <c r="E5" s="9"/>
      <c r="M5" s="29" t="s">
        <v>49</v>
      </c>
    </row>
    <row r="6" spans="1:15" x14ac:dyDescent="0.2">
      <c r="A6" s="9" t="s">
        <v>70</v>
      </c>
      <c r="B6">
        <v>1</v>
      </c>
      <c r="C6" s="9"/>
      <c r="D6" s="9"/>
      <c r="E6" s="9"/>
      <c r="M6" t="s">
        <v>50</v>
      </c>
    </row>
    <row r="7" spans="1:15" x14ac:dyDescent="0.2">
      <c r="C7" s="9"/>
      <c r="D7" s="9"/>
      <c r="E7" s="9"/>
      <c r="N7" s="30" t="s">
        <v>52</v>
      </c>
      <c r="O7" t="s">
        <v>53</v>
      </c>
    </row>
    <row r="8" spans="1:15" x14ac:dyDescent="0.2">
      <c r="A8" t="s">
        <v>72</v>
      </c>
      <c r="D8" s="9"/>
      <c r="E8" s="9"/>
      <c r="M8" t="s">
        <v>2</v>
      </c>
      <c r="N8">
        <v>29</v>
      </c>
      <c r="O8" s="31">
        <v>4.1730000000000003E-2</v>
      </c>
    </row>
    <row r="9" spans="1:15" x14ac:dyDescent="0.2">
      <c r="B9" s="9" t="s">
        <v>73</v>
      </c>
      <c r="D9" s="9"/>
      <c r="E9" s="9"/>
      <c r="M9" t="s">
        <v>9</v>
      </c>
      <c r="N9">
        <v>0</v>
      </c>
      <c r="O9" s="32">
        <v>2.835E-6</v>
      </c>
    </row>
    <row r="10" spans="1:15" x14ac:dyDescent="0.2">
      <c r="A10" t="s">
        <v>60</v>
      </c>
      <c r="B10">
        <v>6.8000000000000005E-2</v>
      </c>
      <c r="D10" s="9"/>
      <c r="E10" s="9"/>
      <c r="M10" t="s">
        <v>42</v>
      </c>
      <c r="N10">
        <v>13</v>
      </c>
      <c r="O10" s="31">
        <v>3.8860000000000001E-3</v>
      </c>
    </row>
    <row r="11" spans="1:15" x14ac:dyDescent="0.2">
      <c r="C11" s="9"/>
      <c r="D11" s="9"/>
      <c r="E11" s="9"/>
      <c r="M11" t="s">
        <v>51</v>
      </c>
      <c r="N11">
        <v>4</v>
      </c>
      <c r="O11" s="31">
        <v>5.7300000000000005E-4</v>
      </c>
    </row>
    <row r="12" spans="1:15" x14ac:dyDescent="0.2">
      <c r="A12" s="9" t="s">
        <v>71</v>
      </c>
      <c r="C12" s="9"/>
      <c r="D12" s="9"/>
      <c r="E12" s="9"/>
      <c r="M12" t="s">
        <v>18</v>
      </c>
      <c r="N12">
        <v>4</v>
      </c>
      <c r="O12" s="9">
        <v>9.5240000000000005E-2</v>
      </c>
    </row>
    <row r="13" spans="1:15" x14ac:dyDescent="0.2">
      <c r="A13" s="9"/>
      <c r="B13" s="9" t="s">
        <v>74</v>
      </c>
      <c r="C13" s="9"/>
      <c r="D13" s="9"/>
      <c r="E13" s="9"/>
      <c r="M13" t="s">
        <v>8</v>
      </c>
      <c r="N13">
        <v>3</v>
      </c>
      <c r="O13" s="9">
        <v>5.5559999999999998E-2</v>
      </c>
    </row>
    <row r="14" spans="1:15" x14ac:dyDescent="0.2">
      <c r="A14" s="9" t="s">
        <v>9</v>
      </c>
      <c r="B14" s="32">
        <v>2.3E-3</v>
      </c>
      <c r="C14" s="9"/>
      <c r="M14" t="s">
        <v>7</v>
      </c>
      <c r="N14">
        <v>0</v>
      </c>
      <c r="O14" s="31">
        <v>2.8570000000000002E-2</v>
      </c>
    </row>
    <row r="15" spans="1:15" x14ac:dyDescent="0.2">
      <c r="A15" s="9" t="s">
        <v>42</v>
      </c>
      <c r="B15" s="9">
        <v>0.35</v>
      </c>
      <c r="C15" s="9"/>
      <c r="D15" s="9"/>
    </row>
    <row r="16" spans="1:15" x14ac:dyDescent="0.2">
      <c r="A16" s="9" t="s">
        <v>8</v>
      </c>
      <c r="B16" s="31">
        <v>3.6999999999999999E-4</v>
      </c>
      <c r="C16" s="9"/>
      <c r="D16" s="9"/>
    </row>
    <row r="17" spans="1:4" x14ac:dyDescent="0.2">
      <c r="A17" s="9" t="s">
        <v>51</v>
      </c>
      <c r="B17" s="31">
        <v>5.8999999999999999E-3</v>
      </c>
      <c r="C17" s="9"/>
      <c r="D17" s="9"/>
    </row>
    <row r="18" spans="1:4" x14ac:dyDescent="0.2">
      <c r="A18" s="9" t="s">
        <v>18</v>
      </c>
      <c r="B18" s="31">
        <v>7.4999999999999997E-3</v>
      </c>
      <c r="C18" s="9"/>
      <c r="D18" s="9"/>
    </row>
    <row r="19" spans="1:4" x14ac:dyDescent="0.2">
      <c r="A19" s="9" t="s">
        <v>7</v>
      </c>
      <c r="B19" s="31">
        <v>3.5000000000000001E-3</v>
      </c>
      <c r="C19" s="9"/>
      <c r="D19" s="9"/>
    </row>
    <row r="20" spans="1:4" x14ac:dyDescent="0.2">
      <c r="A20" s="9" t="s">
        <v>54</v>
      </c>
      <c r="B20" s="9">
        <v>0.88</v>
      </c>
      <c r="C20" s="9"/>
      <c r="D20" s="9"/>
    </row>
    <row r="21" spans="1:4" x14ac:dyDescent="0.2">
      <c r="A21" s="9" t="s">
        <v>57</v>
      </c>
      <c r="B21" s="9">
        <v>0.18</v>
      </c>
      <c r="C21" s="9"/>
      <c r="D21" s="9"/>
    </row>
    <row r="22" spans="1:4" x14ac:dyDescent="0.2">
      <c r="A22" s="9"/>
      <c r="B22" s="34"/>
      <c r="C22" s="9"/>
      <c r="D22" s="9"/>
    </row>
    <row r="23" spans="1:4" x14ac:dyDescent="0.2">
      <c r="A23" s="9"/>
      <c r="B23" s="9"/>
      <c r="C23" s="9"/>
      <c r="D23" s="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P8" sqref="P8"/>
    </sheetView>
  </sheetViews>
  <sheetFormatPr defaultRowHeight="12.75" x14ac:dyDescent="0.2"/>
  <cols>
    <col min="1" max="1" width="17.85546875" customWidth="1"/>
  </cols>
  <sheetData>
    <row r="1" spans="1:16" x14ac:dyDescent="0.2">
      <c r="A1" s="2"/>
      <c r="B1" t="s">
        <v>6</v>
      </c>
      <c r="C1" t="s">
        <v>0</v>
      </c>
      <c r="D1" t="s">
        <v>39</v>
      </c>
      <c r="E1" t="s">
        <v>35</v>
      </c>
      <c r="F1" s="4" t="s">
        <v>28</v>
      </c>
      <c r="G1" s="4" t="s">
        <v>23</v>
      </c>
      <c r="H1" s="6" t="s">
        <v>19</v>
      </c>
      <c r="I1" s="7" t="s">
        <v>43</v>
      </c>
      <c r="J1" t="s">
        <v>61</v>
      </c>
    </row>
    <row r="2" spans="1:16" x14ac:dyDescent="0.2">
      <c r="A2" s="24" t="s">
        <v>30</v>
      </c>
      <c r="B2">
        <v>8.7181603483995733</v>
      </c>
      <c r="C2">
        <v>13.133543762705003</v>
      </c>
      <c r="D2">
        <v>44.09777179900275</v>
      </c>
      <c r="E2">
        <v>15.094237743541365</v>
      </c>
      <c r="F2" s="3">
        <v>3.0399870036465244</v>
      </c>
      <c r="G2" s="3">
        <v>2.255114438467313</v>
      </c>
      <c r="H2" s="3">
        <v>1.0936637926032198</v>
      </c>
      <c r="I2" s="14">
        <v>4.5046798284524643</v>
      </c>
      <c r="J2" s="3">
        <v>1.6682461731174678</v>
      </c>
      <c r="K2" s="3"/>
      <c r="L2" s="3"/>
      <c r="M2" s="3"/>
      <c r="N2" s="3"/>
    </row>
    <row r="3" spans="1:16" x14ac:dyDescent="0.2">
      <c r="A3" s="25" t="s">
        <v>2</v>
      </c>
      <c r="B3">
        <v>8.8314069093864891</v>
      </c>
      <c r="C3">
        <v>13.250915311377126</v>
      </c>
      <c r="D3">
        <v>61.240012778371835</v>
      </c>
      <c r="E3">
        <v>15.611502914132705</v>
      </c>
      <c r="F3" s="12">
        <v>3.4427641918729472</v>
      </c>
      <c r="G3" s="3">
        <v>4.0108263907922161</v>
      </c>
      <c r="H3" s="3">
        <v>1.1466152720000911</v>
      </c>
      <c r="I3" s="3">
        <v>5.734704021161269</v>
      </c>
      <c r="J3" s="3">
        <v>2.1654294618659091</v>
      </c>
      <c r="K3" s="3"/>
      <c r="L3" s="3"/>
      <c r="M3" s="3"/>
      <c r="N3" s="3"/>
    </row>
    <row r="4" spans="1:16" x14ac:dyDescent="0.2">
      <c r="A4" s="27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6" spans="1:16" x14ac:dyDescent="0.2">
      <c r="A6" s="19" t="s">
        <v>41</v>
      </c>
    </row>
    <row r="7" spans="1:16" x14ac:dyDescent="0.2">
      <c r="A7" s="25" t="s">
        <v>30</v>
      </c>
      <c r="B7" s="13">
        <v>0.98</v>
      </c>
      <c r="C7" s="13">
        <v>0.96</v>
      </c>
      <c r="D7" s="13">
        <v>0.88</v>
      </c>
      <c r="E7" s="13">
        <v>1.01</v>
      </c>
      <c r="F7" s="13">
        <v>0.95</v>
      </c>
      <c r="G7" s="13">
        <v>0.75</v>
      </c>
      <c r="H7" s="13">
        <v>0.99</v>
      </c>
      <c r="I7" s="13">
        <v>0.9</v>
      </c>
      <c r="J7" s="13">
        <v>0.92</v>
      </c>
      <c r="K7" s="13" t="str">
        <f t="shared" ref="K7:N7" si="0">IF(OR(K2="",K2=""),"",K2/K2)</f>
        <v/>
      </c>
      <c r="L7" s="13" t="str">
        <f t="shared" si="0"/>
        <v/>
      </c>
      <c r="M7" s="13" t="str">
        <f t="shared" si="0"/>
        <v/>
      </c>
      <c r="N7" s="13" t="str">
        <f t="shared" si="0"/>
        <v/>
      </c>
      <c r="P7" t="s">
        <v>77</v>
      </c>
    </row>
    <row r="8" spans="1:16" x14ac:dyDescent="0.2">
      <c r="A8" s="25" t="s">
        <v>2</v>
      </c>
      <c r="B8" s="13">
        <v>0.99</v>
      </c>
      <c r="C8" s="13">
        <v>0.97</v>
      </c>
      <c r="D8" s="13">
        <v>1.22</v>
      </c>
      <c r="E8" s="13">
        <v>1.05</v>
      </c>
      <c r="F8" s="13">
        <v>1.07</v>
      </c>
      <c r="G8" s="13">
        <v>1.33</v>
      </c>
      <c r="H8" s="13">
        <v>1.04</v>
      </c>
      <c r="I8" s="13">
        <v>1.1499999999999999</v>
      </c>
      <c r="J8" s="13">
        <v>1.19</v>
      </c>
      <c r="K8" s="13" t="str">
        <f t="shared" ref="K8:N8" si="1">IF(OR(K2="",K3=""),"",K3/K2)</f>
        <v/>
      </c>
      <c r="L8" s="13" t="str">
        <f t="shared" si="1"/>
        <v/>
      </c>
      <c r="M8" s="13" t="str">
        <f t="shared" si="1"/>
        <v/>
      </c>
      <c r="N8" s="13" t="str">
        <f t="shared" si="1"/>
        <v/>
      </c>
      <c r="P8" s="35">
        <f>_xlfn.T.TEST(B7:J7,B8:J8,2,2)</f>
        <v>1.2472796936933218E-3</v>
      </c>
    </row>
    <row r="11" spans="1:16" x14ac:dyDescent="0.2">
      <c r="B11" t="s">
        <v>25</v>
      </c>
    </row>
    <row r="12" spans="1:16" x14ac:dyDescent="0.2">
      <c r="B12" s="18"/>
      <c r="C12" t="s">
        <v>26</v>
      </c>
    </row>
    <row r="13" spans="1:16" x14ac:dyDescent="0.2">
      <c r="B13" s="23"/>
      <c r="C13" t="s">
        <v>40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8" sqref="K8"/>
    </sheetView>
  </sheetViews>
  <sheetFormatPr defaultRowHeight="12.75" x14ac:dyDescent="0.2"/>
  <cols>
    <col min="1" max="1" width="15.140625" customWidth="1"/>
  </cols>
  <sheetData>
    <row r="1" spans="1:11" x14ac:dyDescent="0.2">
      <c r="A1" s="2"/>
      <c r="B1" s="22" t="s">
        <v>28</v>
      </c>
      <c r="C1" t="s">
        <v>23</v>
      </c>
      <c r="D1" t="s">
        <v>19</v>
      </c>
      <c r="E1" t="s">
        <v>61</v>
      </c>
      <c r="F1" t="s">
        <v>80</v>
      </c>
    </row>
    <row r="2" spans="1:11" x14ac:dyDescent="0.2">
      <c r="A2" s="24" t="s">
        <v>30</v>
      </c>
      <c r="B2" s="14">
        <v>3.039987</v>
      </c>
      <c r="C2" s="3">
        <v>2.255114438467313</v>
      </c>
      <c r="D2" s="3">
        <v>1.0936637926032198</v>
      </c>
      <c r="E2" s="3">
        <v>1.6682461731174678</v>
      </c>
      <c r="F2" s="3">
        <v>1.21</v>
      </c>
      <c r="G2" s="3"/>
      <c r="H2" s="3"/>
      <c r="I2" s="3"/>
    </row>
    <row r="3" spans="1:11" x14ac:dyDescent="0.2">
      <c r="A3" s="25" t="s">
        <v>2</v>
      </c>
      <c r="B3" s="14">
        <v>3.4427641918729472</v>
      </c>
      <c r="C3" s="3">
        <v>4.0108263907922161</v>
      </c>
      <c r="D3" s="3">
        <v>1.1466152720000911</v>
      </c>
      <c r="E3" s="3">
        <v>2.1654294618659091</v>
      </c>
      <c r="F3" s="3">
        <v>1.86</v>
      </c>
      <c r="G3" s="3"/>
      <c r="H3" s="3"/>
      <c r="I3" s="3"/>
    </row>
    <row r="4" spans="1:11" x14ac:dyDescent="0.2">
      <c r="A4" s="25" t="s">
        <v>9</v>
      </c>
      <c r="B4" s="3">
        <v>46.280036411647636</v>
      </c>
      <c r="C4" s="3">
        <v>21.457975691534109</v>
      </c>
      <c r="D4" s="3">
        <v>8.7148132191048582</v>
      </c>
      <c r="E4" s="3">
        <v>12.547560867743801</v>
      </c>
      <c r="F4" s="3">
        <v>3.75</v>
      </c>
      <c r="G4" s="3"/>
      <c r="H4" s="3"/>
      <c r="I4" s="3"/>
    </row>
    <row r="5" spans="1:11" x14ac:dyDescent="0.2">
      <c r="A5" s="25" t="s">
        <v>10</v>
      </c>
      <c r="B5" s="13">
        <f t="shared" ref="B5:I5" si="0">IF(OR(B3="",B4=""),"",B4/B3)</f>
        <v>13.442697156226135</v>
      </c>
      <c r="C5" s="13">
        <f t="shared" si="0"/>
        <v>5.3500135884205502</v>
      </c>
      <c r="D5" s="13">
        <f t="shared" si="0"/>
        <v>7.6004684674251974</v>
      </c>
      <c r="E5" s="13">
        <f t="shared" si="0"/>
        <v>5.7944906951306594</v>
      </c>
      <c r="F5" s="13">
        <f t="shared" si="0"/>
        <v>2.0161290322580645</v>
      </c>
      <c r="G5" s="13" t="str">
        <f t="shared" si="0"/>
        <v/>
      </c>
      <c r="H5" s="13" t="str">
        <f t="shared" si="0"/>
        <v/>
      </c>
      <c r="I5" s="13" t="str">
        <f t="shared" si="0"/>
        <v/>
      </c>
    </row>
    <row r="7" spans="1:11" x14ac:dyDescent="0.2">
      <c r="A7" s="19" t="s">
        <v>41</v>
      </c>
      <c r="K7" t="s">
        <v>77</v>
      </c>
    </row>
    <row r="8" spans="1:11" x14ac:dyDescent="0.2">
      <c r="A8" s="25" t="s">
        <v>32</v>
      </c>
      <c r="B8" s="13">
        <v>1.07</v>
      </c>
      <c r="C8" s="13">
        <v>1.33</v>
      </c>
      <c r="D8" s="13">
        <v>1.04</v>
      </c>
      <c r="E8" s="13">
        <v>1.19</v>
      </c>
      <c r="F8" s="13">
        <v>0.83</v>
      </c>
      <c r="G8" s="13" t="str">
        <f t="shared" ref="G8:I8" si="1">IF(OR(G2="",G3=""),"",G3/G2)</f>
        <v/>
      </c>
      <c r="H8" s="13" t="str">
        <f t="shared" si="1"/>
        <v/>
      </c>
      <c r="I8" s="13" t="str">
        <f t="shared" si="1"/>
        <v/>
      </c>
      <c r="K8" s="35">
        <f>_xlfn.T.TEST(B8:F8,B9:F9,2,2)</f>
        <v>4.6006519929401458E-3</v>
      </c>
    </row>
    <row r="9" spans="1:11" x14ac:dyDescent="0.2">
      <c r="A9" s="25" t="s">
        <v>31</v>
      </c>
      <c r="B9" s="13">
        <v>14.39</v>
      </c>
      <c r="C9" s="13">
        <v>7.11</v>
      </c>
      <c r="D9" s="13">
        <v>7.88</v>
      </c>
      <c r="E9" s="13">
        <v>6.9</v>
      </c>
      <c r="F9" s="13">
        <v>3.58</v>
      </c>
      <c r="G9" s="13" t="str">
        <f t="shared" ref="G9:I9" si="2">IF(OR(G2="",G4=""),"",G4/G2)</f>
        <v/>
      </c>
      <c r="H9" s="13" t="str">
        <f t="shared" si="2"/>
        <v/>
      </c>
      <c r="I9" s="13" t="str">
        <f t="shared" si="2"/>
        <v/>
      </c>
    </row>
    <row r="12" spans="1:11" x14ac:dyDescent="0.2">
      <c r="B12" t="s">
        <v>25</v>
      </c>
    </row>
    <row r="13" spans="1:11" x14ac:dyDescent="0.2">
      <c r="B13" s="18"/>
      <c r="C13" t="s">
        <v>26</v>
      </c>
    </row>
    <row r="14" spans="1:11" x14ac:dyDescent="0.2">
      <c r="B14" s="23"/>
      <c r="C14" t="s">
        <v>40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P8" sqref="P8"/>
    </sheetView>
  </sheetViews>
  <sheetFormatPr defaultRowHeight="12.75" x14ac:dyDescent="0.2"/>
  <cols>
    <col min="1" max="1" width="19.85546875" customWidth="1"/>
  </cols>
  <sheetData>
    <row r="1" spans="1:16" x14ac:dyDescent="0.2">
      <c r="A1" s="2"/>
      <c r="B1" s="4" t="s">
        <v>28</v>
      </c>
      <c r="C1" s="4" t="s">
        <v>23</v>
      </c>
      <c r="D1" s="4" t="s">
        <v>19</v>
      </c>
      <c r="E1" s="4" t="s">
        <v>29</v>
      </c>
      <c r="F1" s="4" t="s">
        <v>81</v>
      </c>
      <c r="G1" s="4"/>
      <c r="H1" s="4"/>
      <c r="I1" s="4"/>
      <c r="J1" s="4"/>
    </row>
    <row r="2" spans="1:16" x14ac:dyDescent="0.2">
      <c r="A2" s="25" t="s">
        <v>30</v>
      </c>
      <c r="B2" s="14">
        <v>3.039987</v>
      </c>
      <c r="C2" s="3">
        <v>2.255114438467313</v>
      </c>
      <c r="D2" s="3">
        <v>1.0936637926032198</v>
      </c>
      <c r="E2" s="3">
        <v>4.4886816757622281</v>
      </c>
      <c r="F2" s="3">
        <v>1.21</v>
      </c>
      <c r="G2" s="3"/>
      <c r="H2" s="3"/>
      <c r="I2" s="3"/>
      <c r="J2" s="3"/>
      <c r="K2" s="3"/>
      <c r="L2" s="3"/>
      <c r="M2" s="3"/>
      <c r="N2" s="3"/>
    </row>
    <row r="3" spans="1:16" x14ac:dyDescent="0.2">
      <c r="A3" s="25" t="s">
        <v>2</v>
      </c>
      <c r="B3" s="14">
        <v>3.4427641918729472</v>
      </c>
      <c r="C3" s="3">
        <v>4.0108263907922161</v>
      </c>
      <c r="D3" s="3">
        <v>1.1466152720000911</v>
      </c>
      <c r="E3" s="16">
        <v>3.602737435524753</v>
      </c>
      <c r="F3" s="3">
        <v>2.02</v>
      </c>
      <c r="G3" s="3"/>
      <c r="H3" s="3"/>
      <c r="I3" s="3"/>
      <c r="J3" s="3"/>
      <c r="K3" s="3"/>
      <c r="L3" s="3"/>
      <c r="M3" s="3"/>
      <c r="N3" s="3"/>
    </row>
    <row r="4" spans="1:16" x14ac:dyDescent="0.2">
      <c r="A4" s="25" t="s">
        <v>21</v>
      </c>
      <c r="B4" s="3">
        <v>19.034245101813841</v>
      </c>
      <c r="C4" s="3">
        <v>12.686834546340787</v>
      </c>
      <c r="D4" s="3">
        <v>4.2108822269684101</v>
      </c>
      <c r="E4" s="3">
        <v>10.672162829012228</v>
      </c>
      <c r="F4" s="3">
        <v>2.58</v>
      </c>
      <c r="G4" s="3"/>
      <c r="H4" s="3"/>
      <c r="I4" s="3"/>
      <c r="J4" s="3"/>
      <c r="K4" s="3"/>
      <c r="L4" s="3"/>
      <c r="M4" s="3"/>
      <c r="N4" s="3"/>
    </row>
    <row r="5" spans="1:16" x14ac:dyDescent="0.2">
      <c r="A5" s="25" t="s">
        <v>22</v>
      </c>
      <c r="B5" s="13">
        <f t="shared" ref="B5:N5" si="0">IF(OR(B3="",B4=""),"",B4/B3)</f>
        <v>5.5287681760913028</v>
      </c>
      <c r="C5" s="13">
        <f t="shared" si="0"/>
        <v>3.1631472694670513</v>
      </c>
      <c r="D5" s="13">
        <f t="shared" si="0"/>
        <v>3.6724456143194257</v>
      </c>
      <c r="E5" s="13">
        <f t="shared" si="0"/>
        <v>2.962237193246303</v>
      </c>
      <c r="F5" s="13">
        <f t="shared" si="0"/>
        <v>1.2772277227722773</v>
      </c>
      <c r="G5" s="13" t="str">
        <f t="shared" si="0"/>
        <v/>
      </c>
      <c r="H5" s="13" t="str">
        <f t="shared" si="0"/>
        <v/>
      </c>
      <c r="I5" s="13" t="str">
        <f t="shared" si="0"/>
        <v/>
      </c>
      <c r="J5" s="13" t="str">
        <f t="shared" si="0"/>
        <v/>
      </c>
      <c r="K5" s="13" t="str">
        <f t="shared" si="0"/>
        <v/>
      </c>
      <c r="L5" s="13" t="str">
        <f t="shared" si="0"/>
        <v/>
      </c>
      <c r="M5" s="13" t="str">
        <f t="shared" si="0"/>
        <v/>
      </c>
      <c r="N5" s="13" t="str">
        <f t="shared" si="0"/>
        <v/>
      </c>
    </row>
    <row r="7" spans="1:16" x14ac:dyDescent="0.2">
      <c r="A7" s="19" t="s">
        <v>41</v>
      </c>
      <c r="P7" t="s">
        <v>77</v>
      </c>
    </row>
    <row r="8" spans="1:16" x14ac:dyDescent="0.2">
      <c r="A8" s="25" t="s">
        <v>32</v>
      </c>
      <c r="B8" s="13">
        <v>1.07</v>
      </c>
      <c r="C8" s="13">
        <v>1.33</v>
      </c>
      <c r="D8" s="13">
        <v>1.04</v>
      </c>
      <c r="E8" s="13">
        <v>0.87</v>
      </c>
      <c r="F8" s="13">
        <v>1.36</v>
      </c>
      <c r="G8" s="13" t="str">
        <f t="shared" ref="G8:N8" si="1">IF(OR(G2="",G3=""),"",G3/G2)</f>
        <v/>
      </c>
      <c r="H8" s="13" t="str">
        <f t="shared" si="1"/>
        <v/>
      </c>
      <c r="I8" s="13" t="str">
        <f t="shared" si="1"/>
        <v/>
      </c>
      <c r="J8" s="13" t="str">
        <f t="shared" si="1"/>
        <v/>
      </c>
      <c r="K8" s="13" t="str">
        <f t="shared" si="1"/>
        <v/>
      </c>
      <c r="L8" s="13" t="str">
        <f t="shared" si="1"/>
        <v/>
      </c>
      <c r="M8" s="13" t="str">
        <f t="shared" si="1"/>
        <v/>
      </c>
      <c r="N8" s="13" t="str">
        <f t="shared" si="1"/>
        <v/>
      </c>
      <c r="P8" s="35">
        <f>_xlfn.T.TEST(B8:J8,B9:J9,2,2)</f>
        <v>8.3807590042010299E-3</v>
      </c>
    </row>
    <row r="9" spans="1:16" x14ac:dyDescent="0.2">
      <c r="A9" s="25" t="s">
        <v>34</v>
      </c>
      <c r="B9" s="13">
        <v>5.92</v>
      </c>
      <c r="C9" s="13">
        <v>4.2</v>
      </c>
      <c r="D9" s="13">
        <v>3.81</v>
      </c>
      <c r="E9" s="13">
        <v>2.57</v>
      </c>
      <c r="F9" s="13">
        <v>1.74</v>
      </c>
      <c r="G9" s="13" t="str">
        <f t="shared" ref="G9:N9" si="2">IF(OR(G2="",G4=""),"",G4/G2)</f>
        <v/>
      </c>
      <c r="H9" s="13" t="str">
        <f t="shared" si="2"/>
        <v/>
      </c>
      <c r="I9" s="13" t="str">
        <f t="shared" si="2"/>
        <v/>
      </c>
      <c r="J9" s="13" t="str">
        <f t="shared" si="2"/>
        <v/>
      </c>
      <c r="K9" s="13" t="str">
        <f t="shared" si="2"/>
        <v/>
      </c>
      <c r="L9" s="13" t="str">
        <f t="shared" si="2"/>
        <v/>
      </c>
      <c r="M9" s="13" t="str">
        <f t="shared" si="2"/>
        <v/>
      </c>
      <c r="N9" s="13" t="str">
        <f t="shared" si="2"/>
        <v/>
      </c>
    </row>
    <row r="12" spans="1:16" x14ac:dyDescent="0.2">
      <c r="B12" t="s">
        <v>25</v>
      </c>
    </row>
    <row r="13" spans="1:16" x14ac:dyDescent="0.2">
      <c r="B13" s="18"/>
      <c r="C13" t="s">
        <v>26</v>
      </c>
    </row>
    <row r="14" spans="1:16" x14ac:dyDescent="0.2">
      <c r="B14" s="23"/>
      <c r="C14" t="s">
        <v>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8" sqref="H8"/>
    </sheetView>
  </sheetViews>
  <sheetFormatPr defaultRowHeight="12.75" x14ac:dyDescent="0.2"/>
  <cols>
    <col min="1" max="1" width="14.85546875" customWidth="1"/>
    <col min="2" max="2" width="10.28515625" customWidth="1"/>
  </cols>
  <sheetData>
    <row r="1" spans="1:8" x14ac:dyDescent="0.2">
      <c r="A1" s="5"/>
      <c r="B1" s="6" t="s">
        <v>0</v>
      </c>
      <c r="C1" s="22" t="s">
        <v>28</v>
      </c>
      <c r="D1" t="s">
        <v>19</v>
      </c>
    </row>
    <row r="2" spans="1:8" x14ac:dyDescent="0.2">
      <c r="A2" s="25" t="s">
        <v>30</v>
      </c>
      <c r="B2" s="14">
        <v>13.133543762705003</v>
      </c>
      <c r="C2" s="14">
        <v>3.039987</v>
      </c>
      <c r="D2" s="3">
        <v>1.0936637926032198</v>
      </c>
      <c r="E2" s="3"/>
      <c r="F2" s="3"/>
    </row>
    <row r="3" spans="1:8" x14ac:dyDescent="0.2">
      <c r="A3" s="25" t="s">
        <v>2</v>
      </c>
      <c r="B3" s="3">
        <v>13.250915311377126</v>
      </c>
      <c r="C3" s="3">
        <v>3.4427641918729472</v>
      </c>
      <c r="D3" s="3">
        <v>1.1466152720000911</v>
      </c>
      <c r="E3" s="3"/>
      <c r="F3" s="3"/>
    </row>
    <row r="4" spans="1:8" x14ac:dyDescent="0.2">
      <c r="A4" s="25" t="s">
        <v>3</v>
      </c>
      <c r="B4" s="3">
        <v>20.308092374935324</v>
      </c>
      <c r="C4" s="3">
        <v>10.231035681842906</v>
      </c>
      <c r="D4" s="3">
        <v>2.4518326070044218</v>
      </c>
      <c r="E4" s="3"/>
      <c r="F4" s="3"/>
    </row>
    <row r="5" spans="1:8" x14ac:dyDescent="0.2">
      <c r="A5" s="26" t="s">
        <v>12</v>
      </c>
      <c r="B5" s="13">
        <f t="shared" ref="B5:F5" si="0">IF(OR(B3="",B4=""),"",B4/B3)</f>
        <v>1.5325803461666505</v>
      </c>
      <c r="C5" s="13">
        <f t="shared" si="0"/>
        <v>2.9717503470015396</v>
      </c>
      <c r="D5" s="13">
        <f t="shared" si="0"/>
        <v>2.1383219523385408</v>
      </c>
      <c r="E5" s="13" t="str">
        <f t="shared" si="0"/>
        <v/>
      </c>
      <c r="F5" s="13" t="str">
        <f t="shared" si="0"/>
        <v/>
      </c>
    </row>
    <row r="7" spans="1:8" x14ac:dyDescent="0.2">
      <c r="A7" s="19" t="s">
        <v>41</v>
      </c>
      <c r="H7" t="s">
        <v>77</v>
      </c>
    </row>
    <row r="8" spans="1:8" x14ac:dyDescent="0.2">
      <c r="A8" s="25" t="s">
        <v>32</v>
      </c>
      <c r="B8" s="13">
        <v>0.97</v>
      </c>
      <c r="C8" s="13">
        <v>1.07</v>
      </c>
      <c r="D8" s="13">
        <v>1.04</v>
      </c>
      <c r="E8" s="13" t="str">
        <f t="shared" ref="E8:F8" si="1">IF(OR(E2="",E3=""),"",E3/E2)</f>
        <v/>
      </c>
      <c r="F8" s="13" t="str">
        <f t="shared" si="1"/>
        <v/>
      </c>
      <c r="H8" s="36">
        <f>_xlfn.T.TEST(B8:D8,B9:D9,2,2)</f>
        <v>6.0654594179012013E-2</v>
      </c>
    </row>
    <row r="9" spans="1:8" x14ac:dyDescent="0.2">
      <c r="A9" s="25" t="s">
        <v>33</v>
      </c>
      <c r="B9" s="13">
        <v>1.49</v>
      </c>
      <c r="C9" s="13">
        <v>3.18</v>
      </c>
      <c r="D9" s="13">
        <v>2.2200000000000002</v>
      </c>
      <c r="E9" s="13" t="str">
        <f t="shared" ref="E9:F9" si="2">IF(OR(E2="",E4=""),"",E4/E2)</f>
        <v/>
      </c>
      <c r="F9" s="13" t="str">
        <f t="shared" si="2"/>
        <v/>
      </c>
    </row>
    <row r="12" spans="1:8" x14ac:dyDescent="0.2">
      <c r="B12" t="s">
        <v>25</v>
      </c>
    </row>
    <row r="13" spans="1:8" x14ac:dyDescent="0.2">
      <c r="B13" s="18"/>
      <c r="C13" t="s">
        <v>26</v>
      </c>
    </row>
    <row r="14" spans="1:8" x14ac:dyDescent="0.2">
      <c r="B14" s="23"/>
      <c r="C14" t="s">
        <v>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8" sqref="K8"/>
    </sheetView>
  </sheetViews>
  <sheetFormatPr defaultRowHeight="12.75" x14ac:dyDescent="0.2"/>
  <cols>
    <col min="1" max="1" width="16.85546875" customWidth="1"/>
  </cols>
  <sheetData>
    <row r="1" spans="1:11" x14ac:dyDescent="0.2">
      <c r="A1" s="2"/>
      <c r="B1" s="1" t="s">
        <v>1</v>
      </c>
      <c r="C1" s="1" t="s">
        <v>38</v>
      </c>
      <c r="D1" s="1" t="s">
        <v>39</v>
      </c>
      <c r="E1" s="1" t="s">
        <v>23</v>
      </c>
      <c r="F1" s="36" t="s">
        <v>29</v>
      </c>
      <c r="G1" s="22" t="s">
        <v>65</v>
      </c>
      <c r="H1" s="22" t="s">
        <v>61</v>
      </c>
      <c r="I1" s="22" t="s">
        <v>80</v>
      </c>
    </row>
    <row r="2" spans="1:11" x14ac:dyDescent="0.2">
      <c r="A2" s="24" t="s">
        <v>30</v>
      </c>
      <c r="B2" s="3">
        <v>4.6700968145136983</v>
      </c>
      <c r="C2" s="3">
        <v>4.8508526763373974</v>
      </c>
      <c r="D2" s="3"/>
      <c r="E2" s="14">
        <v>2.255114438467313</v>
      </c>
      <c r="F2" s="14"/>
      <c r="G2" s="3">
        <v>2.4175520660141796</v>
      </c>
      <c r="H2" s="3"/>
      <c r="I2" s="3"/>
    </row>
    <row r="3" spans="1:11" x14ac:dyDescent="0.2">
      <c r="A3" s="25" t="s">
        <v>2</v>
      </c>
      <c r="B3" s="12">
        <v>7.0958515708131324</v>
      </c>
      <c r="C3" s="12">
        <v>5.3946176524883924</v>
      </c>
      <c r="D3" s="12"/>
      <c r="E3" s="12">
        <v>4.0108263907922161</v>
      </c>
      <c r="F3" s="12"/>
      <c r="G3" s="3">
        <v>2.0891786354522468</v>
      </c>
      <c r="H3" s="3"/>
      <c r="I3" s="3"/>
    </row>
    <row r="4" spans="1:11" x14ac:dyDescent="0.2">
      <c r="A4" s="25" t="s">
        <v>18</v>
      </c>
      <c r="B4" s="12">
        <v>7.8186409678917217</v>
      </c>
      <c r="C4" s="12">
        <v>9.4801806128036645</v>
      </c>
      <c r="D4" s="12"/>
      <c r="E4" s="12">
        <v>10.146522187889683</v>
      </c>
      <c r="F4" s="12"/>
      <c r="G4" s="3">
        <v>4.0163673683420367</v>
      </c>
      <c r="H4" s="3"/>
      <c r="I4" s="3"/>
    </row>
    <row r="5" spans="1:11" x14ac:dyDescent="0.2">
      <c r="A5" s="26" t="s">
        <v>20</v>
      </c>
      <c r="B5" s="13">
        <f>IF(OR(B3="",B4=""),"",B4/B3)</f>
        <v>1.1018608393743168</v>
      </c>
      <c r="C5" s="13">
        <f t="shared" ref="C5:I5" si="0">IF(OR(C3="",C4=""),"",C4/C3)</f>
        <v>1.7573405982592134</v>
      </c>
      <c r="D5" s="13"/>
      <c r="E5" s="13">
        <f t="shared" si="0"/>
        <v>2.529783440934612</v>
      </c>
      <c r="F5" s="13"/>
      <c r="G5" s="13">
        <f t="shared" si="0"/>
        <v>1.922462397511838</v>
      </c>
      <c r="H5" s="13" t="str">
        <f t="shared" si="0"/>
        <v/>
      </c>
      <c r="I5" s="13" t="str">
        <f t="shared" si="0"/>
        <v/>
      </c>
    </row>
    <row r="7" spans="1:11" x14ac:dyDescent="0.2">
      <c r="A7" s="19" t="s">
        <v>41</v>
      </c>
      <c r="K7" t="s">
        <v>77</v>
      </c>
    </row>
    <row r="8" spans="1:11" x14ac:dyDescent="0.2">
      <c r="A8" s="25" t="s">
        <v>32</v>
      </c>
      <c r="B8" s="13">
        <v>1.2</v>
      </c>
      <c r="C8" s="13">
        <v>1.04</v>
      </c>
      <c r="D8" s="13">
        <v>1.22</v>
      </c>
      <c r="E8" s="13">
        <v>1.33</v>
      </c>
      <c r="F8" s="13">
        <v>0.87</v>
      </c>
      <c r="G8" s="13">
        <v>0.99</v>
      </c>
      <c r="H8" s="13">
        <v>1.19</v>
      </c>
      <c r="I8" s="13">
        <v>0.83</v>
      </c>
      <c r="K8" s="36">
        <f>_xlfn.T.TEST(B8:I8,B9:I9,2,2)</f>
        <v>0.15360577936780687</v>
      </c>
    </row>
    <row r="9" spans="1:11" x14ac:dyDescent="0.2">
      <c r="A9" s="25" t="s">
        <v>36</v>
      </c>
      <c r="B9" s="13">
        <v>1.32</v>
      </c>
      <c r="C9" s="13">
        <v>1.83</v>
      </c>
      <c r="D9" s="13">
        <v>0.82</v>
      </c>
      <c r="E9" s="13">
        <v>3.36</v>
      </c>
      <c r="F9" s="13">
        <v>1.84</v>
      </c>
      <c r="G9" s="13">
        <v>1.66</v>
      </c>
      <c r="H9" s="13">
        <v>1.02</v>
      </c>
      <c r="I9" s="13">
        <v>0.59</v>
      </c>
    </row>
    <row r="12" spans="1:11" x14ac:dyDescent="0.2">
      <c r="B12" t="s">
        <v>25</v>
      </c>
    </row>
    <row r="13" spans="1:11" x14ac:dyDescent="0.2">
      <c r="B13" s="18"/>
      <c r="C13" t="s">
        <v>79</v>
      </c>
    </row>
    <row r="14" spans="1:11" x14ac:dyDescent="0.2">
      <c r="B14" s="23"/>
      <c r="C14" t="s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8" sqref="I8"/>
    </sheetView>
  </sheetViews>
  <sheetFormatPr defaultRowHeight="12.75" x14ac:dyDescent="0.2"/>
  <cols>
    <col min="1" max="1" width="14.85546875" customWidth="1"/>
  </cols>
  <sheetData>
    <row r="1" spans="1:9" x14ac:dyDescent="0.2">
      <c r="A1" s="2"/>
      <c r="B1" s="6" t="s">
        <v>4</v>
      </c>
      <c r="C1" s="6" t="s">
        <v>5</v>
      </c>
      <c r="D1" s="6" t="s">
        <v>6</v>
      </c>
      <c r="E1" s="22" t="s">
        <v>39</v>
      </c>
      <c r="F1" s="22" t="s">
        <v>35</v>
      </c>
      <c r="G1" s="22" t="s">
        <v>28</v>
      </c>
    </row>
    <row r="2" spans="1:9" x14ac:dyDescent="0.2">
      <c r="A2" s="25" t="s">
        <v>30</v>
      </c>
      <c r="B2" s="14">
        <v>8.4493633583204169</v>
      </c>
      <c r="C2" s="14">
        <v>8.4226881122442681</v>
      </c>
      <c r="D2" s="14">
        <v>8.7181603483995733</v>
      </c>
      <c r="E2" s="14">
        <v>44.09777179900275</v>
      </c>
      <c r="F2" s="14">
        <v>15.094237743541365</v>
      </c>
      <c r="G2" s="14">
        <v>3.039987</v>
      </c>
    </row>
    <row r="3" spans="1:9" x14ac:dyDescent="0.2">
      <c r="A3" s="25" t="s">
        <v>2</v>
      </c>
      <c r="B3" s="3">
        <v>14.891800445473585</v>
      </c>
      <c r="C3" s="3">
        <v>8.5893388232793395</v>
      </c>
      <c r="D3" s="3">
        <v>8.8314069093864891</v>
      </c>
      <c r="E3" s="3">
        <v>61.240012778371835</v>
      </c>
      <c r="F3" s="3">
        <v>15.611502914132705</v>
      </c>
      <c r="G3" s="14">
        <v>3.4427641918729472</v>
      </c>
    </row>
    <row r="4" spans="1:9" x14ac:dyDescent="0.2">
      <c r="A4" s="25" t="s">
        <v>7</v>
      </c>
      <c r="B4" s="3">
        <v>28.414162715330686</v>
      </c>
      <c r="C4" s="3">
        <v>19.771302335455644</v>
      </c>
      <c r="D4" s="3">
        <v>12.059560299886945</v>
      </c>
      <c r="E4" s="3">
        <v>82.117068337943863</v>
      </c>
      <c r="F4" s="3">
        <v>24.742486863581103</v>
      </c>
      <c r="G4" s="3">
        <v>8.0112985490766793</v>
      </c>
    </row>
    <row r="5" spans="1:9" x14ac:dyDescent="0.2">
      <c r="A5" s="26" t="s">
        <v>11</v>
      </c>
      <c r="B5" s="13">
        <f t="shared" ref="B5:G5" si="0">IF(OR(B3="",B4=""),"",B4/B3)</f>
        <v>1.9080407919357576</v>
      </c>
      <c r="C5" s="13">
        <f t="shared" si="0"/>
        <v>2.3018421722834219</v>
      </c>
      <c r="D5" s="13">
        <f>IF(OR(D3="",D4=""),"",D4/D3)</f>
        <v>1.3655310443310458</v>
      </c>
      <c r="E5" s="13">
        <f>IF(OR(E3="",E4=""),"",E4/E3)</f>
        <v>1.340905473601488</v>
      </c>
      <c r="F5" s="13">
        <f t="shared" si="0"/>
        <v>1.5848882070913457</v>
      </c>
      <c r="G5" s="13">
        <f t="shared" si="0"/>
        <v>2.3269960132582703</v>
      </c>
    </row>
    <row r="7" spans="1:9" x14ac:dyDescent="0.2">
      <c r="A7" s="19" t="s">
        <v>41</v>
      </c>
      <c r="I7" t="s">
        <v>77</v>
      </c>
    </row>
    <row r="8" spans="1:9" x14ac:dyDescent="0.2">
      <c r="A8" s="25" t="s">
        <v>32</v>
      </c>
      <c r="B8" s="13">
        <v>1.4</v>
      </c>
      <c r="C8" s="13">
        <v>1.03</v>
      </c>
      <c r="D8" s="13">
        <v>0.99</v>
      </c>
      <c r="E8" s="13">
        <v>1.22</v>
      </c>
      <c r="F8" s="13">
        <v>1.05</v>
      </c>
      <c r="G8" s="13">
        <v>1.07</v>
      </c>
      <c r="I8" s="35">
        <f>_xlfn.T.TEST(B8:G8,B9:G9,2,2)</f>
        <v>2.8011950481651882E-3</v>
      </c>
    </row>
    <row r="9" spans="1:9" x14ac:dyDescent="0.2">
      <c r="A9" s="25" t="s">
        <v>37</v>
      </c>
      <c r="B9" s="13">
        <v>2.66</v>
      </c>
      <c r="C9" s="13">
        <v>2.36</v>
      </c>
      <c r="D9" s="13">
        <v>1.36</v>
      </c>
      <c r="E9" s="13">
        <v>1.64</v>
      </c>
      <c r="F9" s="13">
        <v>1.66</v>
      </c>
      <c r="G9" s="13">
        <v>2.4900000000000002</v>
      </c>
    </row>
    <row r="12" spans="1:9" x14ac:dyDescent="0.2">
      <c r="B12" t="s">
        <v>25</v>
      </c>
    </row>
    <row r="13" spans="1:9" x14ac:dyDescent="0.2">
      <c r="B13" s="18"/>
      <c r="C13" t="s">
        <v>26</v>
      </c>
    </row>
    <row r="14" spans="1:9" x14ac:dyDescent="0.2">
      <c r="B14" s="23"/>
      <c r="C14" t="s">
        <v>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N8" sqref="N8"/>
    </sheetView>
  </sheetViews>
  <sheetFormatPr defaultRowHeight="12.75" x14ac:dyDescent="0.2"/>
  <cols>
    <col min="1" max="1" width="14.85546875" customWidth="1"/>
  </cols>
  <sheetData>
    <row r="1" spans="1:14" x14ac:dyDescent="0.2">
      <c r="A1" s="2"/>
      <c r="B1" s="6" t="s">
        <v>63</v>
      </c>
      <c r="C1" s="6" t="s">
        <v>62</v>
      </c>
      <c r="D1" s="6" t="s">
        <v>64</v>
      </c>
      <c r="E1" s="6" t="s">
        <v>65</v>
      </c>
      <c r="F1" s="7"/>
      <c r="G1" s="22"/>
      <c r="H1" s="22"/>
      <c r="I1" s="22"/>
    </row>
    <row r="2" spans="1:14" x14ac:dyDescent="0.2">
      <c r="A2" s="25" t="s">
        <v>30</v>
      </c>
      <c r="B2" s="14">
        <v>7.4820372452267199</v>
      </c>
      <c r="C2" s="14">
        <v>2.3304544089240462</v>
      </c>
      <c r="D2" s="14">
        <v>2.3037551400159746</v>
      </c>
      <c r="E2" s="14">
        <v>2.4175520660141796</v>
      </c>
      <c r="F2" s="14"/>
      <c r="G2" s="14"/>
      <c r="H2" s="14"/>
      <c r="I2" s="14"/>
      <c r="J2" s="3"/>
      <c r="K2" s="3"/>
      <c r="L2" s="3"/>
    </row>
    <row r="3" spans="1:14" x14ac:dyDescent="0.2">
      <c r="A3" s="25" t="s">
        <v>2</v>
      </c>
      <c r="B3" s="17">
        <v>6.6090639468682415</v>
      </c>
      <c r="C3" s="16">
        <v>1.7297983811842563</v>
      </c>
      <c r="D3" s="14">
        <v>4.0150676190533225</v>
      </c>
      <c r="E3" s="14">
        <v>2.39</v>
      </c>
      <c r="F3" s="3"/>
      <c r="G3" s="3"/>
      <c r="H3" s="3"/>
      <c r="I3" s="3"/>
      <c r="J3" s="3"/>
      <c r="K3" s="3"/>
      <c r="L3" s="3"/>
    </row>
    <row r="4" spans="1:14" x14ac:dyDescent="0.2">
      <c r="A4" s="25" t="s">
        <v>54</v>
      </c>
      <c r="B4" s="3">
        <v>6.6504613359734215</v>
      </c>
      <c r="C4" s="3">
        <v>1.506984433138179</v>
      </c>
      <c r="D4" s="3">
        <v>1.9871308088523225</v>
      </c>
      <c r="E4" s="3">
        <v>1.006064659910878</v>
      </c>
      <c r="F4" s="3"/>
      <c r="G4" s="3"/>
      <c r="H4" s="3"/>
      <c r="I4" s="3"/>
      <c r="J4" s="3"/>
      <c r="K4" s="3"/>
      <c r="L4" s="3"/>
    </row>
    <row r="5" spans="1:14" x14ac:dyDescent="0.2">
      <c r="A5" s="26" t="s">
        <v>55</v>
      </c>
      <c r="B5" s="13">
        <f t="shared" ref="B5:L5" si="0">IF(OR(B3="",B4=""),"",B4/B3)</f>
        <v>1.0062637295444534</v>
      </c>
      <c r="C5" s="13">
        <f t="shared" si="0"/>
        <v>0.87119079860998927</v>
      </c>
      <c r="D5" s="13">
        <f t="shared" si="0"/>
        <v>0.49491839176567853</v>
      </c>
      <c r="E5" s="13">
        <f>IF(OR(E3="",E4=""),"",E4/E3)</f>
        <v>0.42094755644806608</v>
      </c>
      <c r="F5" s="13" t="str">
        <f t="shared" si="0"/>
        <v/>
      </c>
      <c r="G5" s="13" t="str">
        <f>IF(OR(G3="",G4=""),"",G4/G3)</f>
        <v/>
      </c>
      <c r="H5" s="13" t="str">
        <f t="shared" si="0"/>
        <v/>
      </c>
      <c r="I5" s="13" t="str">
        <f t="shared" si="0"/>
        <v/>
      </c>
      <c r="J5" s="13" t="str">
        <f t="shared" si="0"/>
        <v/>
      </c>
      <c r="K5" s="13" t="str">
        <f t="shared" si="0"/>
        <v/>
      </c>
      <c r="L5" s="13" t="str">
        <f t="shared" si="0"/>
        <v/>
      </c>
    </row>
    <row r="7" spans="1:14" x14ac:dyDescent="0.2">
      <c r="A7" s="19" t="s">
        <v>41</v>
      </c>
      <c r="N7" t="s">
        <v>77</v>
      </c>
    </row>
    <row r="8" spans="1:14" x14ac:dyDescent="0.2">
      <c r="A8" s="25" t="s">
        <v>32</v>
      </c>
      <c r="B8" s="13">
        <v>0.92</v>
      </c>
      <c r="C8" s="13">
        <v>0.87</v>
      </c>
      <c r="D8" s="13">
        <v>1.07</v>
      </c>
      <c r="E8" s="13">
        <v>0.99</v>
      </c>
      <c r="F8" s="13" t="str">
        <f t="shared" ref="F8:L8" si="1">IF(OR(F2="",F3=""),"",F3/F2)</f>
        <v/>
      </c>
      <c r="G8" s="13" t="str">
        <f t="shared" si="1"/>
        <v/>
      </c>
      <c r="H8" s="13" t="str">
        <f t="shared" si="1"/>
        <v/>
      </c>
      <c r="I8" s="13" t="str">
        <f t="shared" si="1"/>
        <v/>
      </c>
      <c r="J8" s="13" t="str">
        <f t="shared" si="1"/>
        <v/>
      </c>
      <c r="K8" s="13" t="str">
        <f t="shared" si="1"/>
        <v/>
      </c>
      <c r="L8" s="13" t="str">
        <f t="shared" si="1"/>
        <v/>
      </c>
      <c r="N8" s="35">
        <f>_xlfn.T.TEST(B8:H8,B9:H9,2,2)</f>
        <v>4.8497956456847423E-2</v>
      </c>
    </row>
    <row r="9" spans="1:14" x14ac:dyDescent="0.2">
      <c r="A9" s="25" t="s">
        <v>56</v>
      </c>
      <c r="B9" s="13">
        <v>0.93</v>
      </c>
      <c r="C9" s="13">
        <v>0.76</v>
      </c>
      <c r="D9" s="13">
        <v>0.53</v>
      </c>
      <c r="E9" s="13">
        <v>0.42</v>
      </c>
      <c r="F9" s="13" t="str">
        <f t="shared" ref="F9:L9" si="2">IF(OR(F2="",F4=""),"",F4/F2)</f>
        <v/>
      </c>
      <c r="G9" s="13" t="str">
        <f t="shared" si="2"/>
        <v/>
      </c>
      <c r="H9" s="13" t="str">
        <f t="shared" si="2"/>
        <v/>
      </c>
      <c r="I9" s="13" t="str">
        <f t="shared" si="2"/>
        <v/>
      </c>
      <c r="J9" s="13" t="str">
        <f t="shared" si="2"/>
        <v/>
      </c>
      <c r="K9" s="13" t="str">
        <f t="shared" si="2"/>
        <v/>
      </c>
      <c r="L9" s="13" t="str">
        <f t="shared" si="2"/>
        <v/>
      </c>
    </row>
    <row r="12" spans="1:14" x14ac:dyDescent="0.2">
      <c r="B12" t="s">
        <v>25</v>
      </c>
    </row>
    <row r="13" spans="1:14" x14ac:dyDescent="0.2">
      <c r="B13" s="18"/>
      <c r="C13" t="s">
        <v>26</v>
      </c>
    </row>
    <row r="14" spans="1:14" x14ac:dyDescent="0.2">
      <c r="B14" s="23"/>
      <c r="C1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Statistics</vt:lpstr>
      <vt:lpstr>WT</vt:lpstr>
      <vt:lpstr>Δ2-9</vt:lpstr>
      <vt:lpstr>ΔNAC_v3</vt:lpstr>
      <vt:lpstr>A30P</vt:lpstr>
      <vt:lpstr>E46K_v2</vt:lpstr>
      <vt:lpstr>A53T</vt:lpstr>
      <vt:lpstr>S129A</vt:lpstr>
      <vt:lpstr>S129D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2014-01-08T15:20:02Z</dcterms:created>
  <dcterms:modified xsi:type="dcterms:W3CDTF">2016-05-26T09:57:27Z</dcterms:modified>
</cp:coreProperties>
</file>