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TRno22" sheetId="1" r:id="rId1"/>
    <sheet name="Chart1" sheetId="2" r:id="rId2"/>
    <sheet name="Chart2" sheetId="4" r:id="rId3"/>
    <sheet name="Chart3" sheetId="6" r:id="rId4"/>
    <sheet name="Sheet1" sheetId="3" r:id="rId5"/>
    <sheet name="Sheet2" sheetId="5" r:id="rId6"/>
  </sheets>
  <calcPr calcId="145621"/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J8" i="1" l="1"/>
  <c r="G8" i="1"/>
  <c r="G9" i="1" s="1"/>
  <c r="G10" i="1" s="1"/>
  <c r="G11" i="1" s="1"/>
  <c r="G12" i="1" s="1"/>
  <c r="G13" i="1" s="1"/>
  <c r="G14" i="1" s="1"/>
  <c r="G15" i="1" s="1"/>
  <c r="G16" i="1" s="1"/>
  <c r="L14" i="1"/>
  <c r="L15" i="1" s="1"/>
  <c r="L16" i="1" s="1"/>
  <c r="L17" i="1" s="1"/>
  <c r="L18" i="1" s="1"/>
  <c r="L19" i="1" s="1"/>
  <c r="L20" i="1" s="1"/>
  <c r="L21" i="1" s="1"/>
  <c r="L22" i="1" s="1"/>
  <c r="M6" i="1"/>
  <c r="N6" i="1" s="1"/>
  <c r="O6" i="1" s="1"/>
  <c r="P6" i="1" s="1"/>
  <c r="Q6" i="1" s="1"/>
  <c r="R6" i="1" s="1"/>
  <c r="S6" i="1" s="1"/>
  <c r="T6" i="1" s="1"/>
  <c r="U6" i="1" s="1"/>
  <c r="J16" i="1"/>
  <c r="J15" i="1"/>
  <c r="J14" i="1"/>
  <c r="J13" i="1"/>
  <c r="J12" i="1"/>
  <c r="J11" i="1"/>
  <c r="J10" i="1"/>
  <c r="J9" i="1"/>
  <c r="I9" i="1"/>
  <c r="I10" i="1"/>
  <c r="I11" i="1"/>
  <c r="I8" i="1"/>
  <c r="H16" i="1"/>
  <c r="I16" i="1" s="1"/>
  <c r="H15" i="1"/>
  <c r="I15" i="1" s="1"/>
  <c r="H14" i="1"/>
  <c r="I14" i="1" s="1"/>
  <c r="H13" i="1"/>
  <c r="I13" i="1" s="1"/>
  <c r="H12" i="1"/>
  <c r="I12" i="1" s="1"/>
  <c r="F4" i="1"/>
  <c r="E4" i="1"/>
  <c r="D4" i="1"/>
  <c r="C4" i="1"/>
</calcChain>
</file>

<file path=xl/sharedStrings.xml><?xml version="1.0" encoding="utf-8"?>
<sst xmlns="http://schemas.openxmlformats.org/spreadsheetml/2006/main" count="91" uniqueCount="36">
  <si>
    <t>User: USER</t>
  </si>
  <si>
    <t>Path: C:\Program Files\BMG\Omega\User\Data\</t>
  </si>
  <si>
    <t>Test run no.: 22</t>
  </si>
  <si>
    <t>Test name: HOLLIE END2</t>
  </si>
  <si>
    <t>Date: 29/12/2013</t>
  </si>
  <si>
    <t>Time: 13:08:39</t>
  </si>
  <si>
    <t>ID1: Standard Curve End Point</t>
  </si>
  <si>
    <t>ID2: B</t>
  </si>
  <si>
    <t xml:space="preserve"> NC</t>
  </si>
  <si>
    <t>ID3: 29.11.13</t>
  </si>
  <si>
    <t>Luminescence</t>
  </si>
  <si>
    <t>Well Row</t>
  </si>
  <si>
    <t>Well Col</t>
  </si>
  <si>
    <t>Content</t>
  </si>
  <si>
    <t>Raw Data (lens)</t>
  </si>
  <si>
    <t>A</t>
  </si>
  <si>
    <t>Blank B</t>
  </si>
  <si>
    <t>Standard S1</t>
  </si>
  <si>
    <t>Standard S2</t>
  </si>
  <si>
    <t>Standard S3</t>
  </si>
  <si>
    <t>Standard S4</t>
  </si>
  <si>
    <t>Negative control N</t>
  </si>
  <si>
    <t>B</t>
  </si>
  <si>
    <t>C</t>
  </si>
  <si>
    <t>D</t>
  </si>
  <si>
    <t>E</t>
  </si>
  <si>
    <t>Average</t>
  </si>
  <si>
    <t>Negative Controls (Buffer + Luc. Are all zero don't need to blank correct)</t>
  </si>
  <si>
    <t>log</t>
  </si>
  <si>
    <t>SD</t>
  </si>
  <si>
    <t>Blank</t>
  </si>
  <si>
    <t>NC</t>
  </si>
  <si>
    <t>[ATP]</t>
  </si>
  <si>
    <t>Log</t>
  </si>
  <si>
    <t>SE</t>
  </si>
  <si>
    <t>ATP in M not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</si>
</sst>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22" xfId="0" applyFill="1" applyBorder="1"/>
    <xf numFmtId="0" fontId="0" fillId="0" borderId="21" xfId="0" applyBorder="1"/>
    <xf numFmtId="0" fontId="0" fillId="0" borderId="23" xfId="0" applyFill="1" applyBorder="1"/>
    <xf numFmtId="0" fontId="0" fillId="0" borderId="16" xfId="0" applyBorder="1"/>
    <xf numFmtId="0" fontId="0" fillId="0" borderId="0" xfId="0" applyBorder="1"/>
    <xf numFmtId="0" fontId="0" fillId="0" borderId="20" xfId="0" applyBorder="1"/>
    <xf numFmtId="0" fontId="0" fillId="0" borderId="19" xfId="0" applyBorder="1"/>
    <xf numFmtId="11" fontId="0" fillId="0" borderId="20" xfId="0" applyNumberFormat="1" applyBorder="1"/>
    <xf numFmtId="0" fontId="0" fillId="0" borderId="0" xfId="0"/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1" fontId="0" fillId="0" borderId="2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11" fontId="0" fillId="0" borderId="25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7594863345878"/>
          <c:y val="5.6740216397414785E-2"/>
          <c:w val="0.84083288420333102"/>
          <c:h val="0.930090382928214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TRno22!$G$18:$G$26</c:f>
              <c:numCache>
                <c:formatCode>General</c:formatCode>
                <c:ptCount val="9"/>
                <c:pt idx="0">
                  <c:v>-6</c:v>
                </c:pt>
                <c:pt idx="1">
                  <c:v>-7</c:v>
                </c:pt>
                <c:pt idx="2">
                  <c:v>-8</c:v>
                </c:pt>
                <c:pt idx="3">
                  <c:v>-9</c:v>
                </c:pt>
                <c:pt idx="4">
                  <c:v>-10</c:v>
                </c:pt>
                <c:pt idx="5">
                  <c:v>-11</c:v>
                </c:pt>
                <c:pt idx="6">
                  <c:v>-12</c:v>
                </c:pt>
                <c:pt idx="7">
                  <c:v>-13</c:v>
                </c:pt>
                <c:pt idx="8">
                  <c:v>-14</c:v>
                </c:pt>
              </c:numCache>
            </c:numRef>
          </c:xVal>
          <c:yVal>
            <c:numRef>
              <c:f>TRno22!$H$8:$H$16</c:f>
              <c:numCache>
                <c:formatCode>General</c:formatCode>
                <c:ptCount val="9"/>
                <c:pt idx="0">
                  <c:v>1746250</c:v>
                </c:pt>
                <c:pt idx="1">
                  <c:v>187468.5</c:v>
                </c:pt>
                <c:pt idx="2">
                  <c:v>19907.5</c:v>
                </c:pt>
                <c:pt idx="3">
                  <c:v>2196.1999999999998</c:v>
                </c:pt>
                <c:pt idx="4">
                  <c:v>285.8</c:v>
                </c:pt>
                <c:pt idx="5">
                  <c:v>79.400000000000006</c:v>
                </c:pt>
                <c:pt idx="6">
                  <c:v>23.6</c:v>
                </c:pt>
                <c:pt idx="7">
                  <c:v>4</c:v>
                </c:pt>
                <c:pt idx="8">
                  <c:v>0.6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10944"/>
        <c:axId val="202258304"/>
      </c:scatterChart>
      <c:valAx>
        <c:axId val="199010944"/>
        <c:scaling>
          <c:orientation val="maxMin"/>
          <c:max val="-6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/>
                  <a:t>Log</a:t>
                </a:r>
                <a:r>
                  <a:rPr lang="en-US" sz="1400" b="1" baseline="0"/>
                  <a:t>[ATP]/M</a:t>
                </a:r>
              </a:p>
            </c:rich>
          </c:tx>
          <c:layout>
            <c:manualLayout>
              <c:xMode val="edge"/>
              <c:yMode val="edge"/>
              <c:x val="0.48929261799445539"/>
              <c:y val="0.943521456701638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2258304"/>
        <c:crosses val="autoZero"/>
        <c:crossBetween val="midCat"/>
        <c:majorUnit val="1"/>
      </c:valAx>
      <c:valAx>
        <c:axId val="202258304"/>
        <c:scaling>
          <c:logBase val="10"/>
          <c:orientation val="minMax"/>
        </c:scaling>
        <c:delete val="0"/>
        <c:axPos val="r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 baseline="0"/>
                  <a:t>RLU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1.2090626655293153E-2"/>
              <c:y val="0.4861086714919142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1990109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3335557588724"/>
          <c:y val="2.3147070459668032E-2"/>
          <c:w val="0.82235372367868909"/>
          <c:h val="0.872396771275713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8444624209758749"/>
                  <c:y val="9.2653946355373079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TRno22!$G$18:$G$26</c:f>
              <c:numCache>
                <c:formatCode>General</c:formatCode>
                <c:ptCount val="9"/>
                <c:pt idx="0">
                  <c:v>-6</c:v>
                </c:pt>
                <c:pt idx="1">
                  <c:v>-7</c:v>
                </c:pt>
                <c:pt idx="2">
                  <c:v>-8</c:v>
                </c:pt>
                <c:pt idx="3">
                  <c:v>-9</c:v>
                </c:pt>
                <c:pt idx="4">
                  <c:v>-10</c:v>
                </c:pt>
                <c:pt idx="5">
                  <c:v>-11</c:v>
                </c:pt>
                <c:pt idx="6">
                  <c:v>-12</c:v>
                </c:pt>
                <c:pt idx="7">
                  <c:v>-13</c:v>
                </c:pt>
                <c:pt idx="8">
                  <c:v>-14</c:v>
                </c:pt>
              </c:numCache>
            </c:numRef>
          </c:xVal>
          <c:yVal>
            <c:numRef>
              <c:f>TRno22!$I$8:$I$16</c:f>
              <c:numCache>
                <c:formatCode>General</c:formatCode>
                <c:ptCount val="9"/>
                <c:pt idx="0">
                  <c:v>6.242106419122238</c:v>
                </c:pt>
                <c:pt idx="1">
                  <c:v>5.2729283044613275</c:v>
                </c:pt>
                <c:pt idx="2">
                  <c:v>4.2990167243982924</c:v>
                </c:pt>
                <c:pt idx="3">
                  <c:v>3.3416718872085176</c:v>
                </c:pt>
                <c:pt idx="4">
                  <c:v>2.4560622244549513</c:v>
                </c:pt>
                <c:pt idx="5">
                  <c:v>1.8998205024270962</c:v>
                </c:pt>
                <c:pt idx="6">
                  <c:v>1.3729120029701065</c:v>
                </c:pt>
                <c:pt idx="7">
                  <c:v>0.6020599913279624</c:v>
                </c:pt>
                <c:pt idx="8">
                  <c:v>-0.22184874961635639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3920"/>
        <c:axId val="217909888"/>
      </c:scatterChart>
      <c:valAx>
        <c:axId val="211953920"/>
        <c:scaling>
          <c:orientation val="maxMin"/>
          <c:max val="-6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Log [ATP]/M</a:t>
                </a:r>
              </a:p>
            </c:rich>
          </c:tx>
          <c:layout>
            <c:manualLayout>
              <c:xMode val="edge"/>
              <c:yMode val="edge"/>
              <c:x val="0.46745338952444504"/>
              <c:y val="0.943495355056249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7909888"/>
        <c:crosses val="autoZero"/>
        <c:crossBetween val="midCat"/>
        <c:majorUnit val="1"/>
      </c:valAx>
      <c:valAx>
        <c:axId val="217909888"/>
        <c:scaling>
          <c:orientation val="minMax"/>
        </c:scaling>
        <c:delete val="0"/>
        <c:axPos val="r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Log Luminescence/</a:t>
                </a:r>
                <a:r>
                  <a:rPr lang="en-GB" sz="1400" baseline="0"/>
                  <a:t> RLU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1.8193391553791436E-2"/>
              <c:y val="0.2052858294331346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211953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3335557588724"/>
          <c:y val="2.3147070459668032E-2"/>
          <c:w val="0.82235372367868909"/>
          <c:h val="0.872396771275713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61491874445223627"/>
                  <c:y val="0.2154357853161272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TRno22!$G$18:$G$22</c:f>
              <c:numCache>
                <c:formatCode>General</c:formatCode>
                <c:ptCount val="5"/>
                <c:pt idx="0">
                  <c:v>-6</c:v>
                </c:pt>
                <c:pt idx="1">
                  <c:v>-7</c:v>
                </c:pt>
                <c:pt idx="2">
                  <c:v>-8</c:v>
                </c:pt>
                <c:pt idx="3">
                  <c:v>-9</c:v>
                </c:pt>
                <c:pt idx="4">
                  <c:v>-10</c:v>
                </c:pt>
              </c:numCache>
            </c:numRef>
          </c:xVal>
          <c:yVal>
            <c:numRef>
              <c:f>TRno22!$I$8:$I$12</c:f>
              <c:numCache>
                <c:formatCode>General</c:formatCode>
                <c:ptCount val="5"/>
                <c:pt idx="0">
                  <c:v>6.242106419122238</c:v>
                </c:pt>
                <c:pt idx="1">
                  <c:v>5.2729283044613275</c:v>
                </c:pt>
                <c:pt idx="2">
                  <c:v>4.2990167243982924</c:v>
                </c:pt>
                <c:pt idx="3">
                  <c:v>3.3416718872085176</c:v>
                </c:pt>
                <c:pt idx="4">
                  <c:v>2.4560622244549513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22816"/>
        <c:axId val="140337152"/>
      </c:scatterChart>
      <c:valAx>
        <c:axId val="218322816"/>
        <c:scaling>
          <c:orientation val="maxMin"/>
          <c:max val="-6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Log [ATP]/M</a:t>
                </a:r>
              </a:p>
            </c:rich>
          </c:tx>
          <c:layout>
            <c:manualLayout>
              <c:xMode val="edge"/>
              <c:yMode val="edge"/>
              <c:x val="0.46745338952444504"/>
              <c:y val="0.943495355056249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337152"/>
        <c:crosses val="autoZero"/>
        <c:crossBetween val="midCat"/>
        <c:majorUnit val="1"/>
      </c:valAx>
      <c:valAx>
        <c:axId val="140337152"/>
        <c:scaling>
          <c:orientation val="minMax"/>
        </c:scaling>
        <c:delete val="0"/>
        <c:axPos val="r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Log Luminescence/</a:t>
                </a:r>
                <a:r>
                  <a:rPr lang="en-GB" sz="1400" baseline="0"/>
                  <a:t> RLU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1.8193391553791436E-2"/>
              <c:y val="0.2052858294331346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2183228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F1" workbookViewId="0">
      <selection activeCell="O4" sqref="O4"/>
    </sheetView>
  </sheetViews>
  <sheetFormatPr defaultRowHeight="15" x14ac:dyDescent="0.25"/>
  <cols>
    <col min="2" max="2" width="16.42578125" customWidth="1"/>
    <col min="3" max="3" width="15.5703125" customWidth="1"/>
    <col min="4" max="4" width="21.5703125" customWidth="1"/>
    <col min="11" max="11" width="16" style="14" customWidth="1"/>
    <col min="12" max="12" width="13" style="14" customWidth="1"/>
    <col min="13" max="14" width="9.140625" customWidth="1"/>
  </cols>
  <sheetData>
    <row r="1" spans="1:23" x14ac:dyDescent="0.25">
      <c r="A1" t="s">
        <v>0</v>
      </c>
      <c r="B1" t="s">
        <v>1</v>
      </c>
      <c r="C1" t="s">
        <v>2</v>
      </c>
    </row>
    <row r="2" spans="1:23" x14ac:dyDescent="0.25">
      <c r="A2" t="s">
        <v>3</v>
      </c>
      <c r="B2" t="s">
        <v>4</v>
      </c>
      <c r="C2" t="s">
        <v>5</v>
      </c>
      <c r="K2" s="14" t="s">
        <v>35</v>
      </c>
    </row>
    <row r="3" spans="1:23" x14ac:dyDescent="0.25">
      <c r="A3" t="s">
        <v>6</v>
      </c>
      <c r="B3" t="s">
        <v>7</v>
      </c>
      <c r="C3">
        <v>6</v>
      </c>
      <c r="D3">
        <v>7</v>
      </c>
      <c r="E3">
        <v>8</v>
      </c>
      <c r="F3">
        <v>9</v>
      </c>
      <c r="G3" t="s">
        <v>8</v>
      </c>
      <c r="H3" t="s">
        <v>9</v>
      </c>
    </row>
    <row r="4" spans="1:23" x14ac:dyDescent="0.25">
      <c r="A4" t="s">
        <v>10</v>
      </c>
      <c r="C4" s="1">
        <f>AVERAGE(D8,D20,D26,D32)</f>
        <v>1746250</v>
      </c>
      <c r="D4">
        <f>AVERAGE(D9,D21,D27,D33)</f>
        <v>187468.5</v>
      </c>
      <c r="E4">
        <f>AVERAGE(D10,D22,D28,D34)</f>
        <v>19907.5</v>
      </c>
      <c r="F4">
        <f>AVERAGE(D11,D17,D23,D29,D35)</f>
        <v>2196.1999999999998</v>
      </c>
    </row>
    <row r="5" spans="1:23" ht="15.75" thickBot="1" x14ac:dyDescent="0.3"/>
    <row r="6" spans="1:23" ht="16.5" thickTop="1" thickBot="1" x14ac:dyDescent="0.3">
      <c r="A6" t="s">
        <v>11</v>
      </c>
      <c r="B6" t="s">
        <v>12</v>
      </c>
      <c r="C6" t="s">
        <v>13</v>
      </c>
      <c r="D6" t="s">
        <v>14</v>
      </c>
      <c r="L6" s="9" t="s">
        <v>32</v>
      </c>
      <c r="M6" s="13">
        <f>0.000001</f>
        <v>9.9999999999999995E-7</v>
      </c>
      <c r="N6" s="13">
        <f>M6/10</f>
        <v>9.9999999999999995E-8</v>
      </c>
      <c r="O6" s="13">
        <f t="shared" ref="O6:U6" si="0">N6/10</f>
        <v>1E-8</v>
      </c>
      <c r="P6" s="13">
        <f t="shared" si="0"/>
        <v>1.0000000000000001E-9</v>
      </c>
      <c r="Q6" s="13">
        <f t="shared" si="0"/>
        <v>1E-10</v>
      </c>
      <c r="R6" s="13">
        <f t="shared" si="0"/>
        <v>1.0000000000000001E-11</v>
      </c>
      <c r="S6" s="13">
        <f t="shared" si="0"/>
        <v>1.0000000000000002E-12</v>
      </c>
      <c r="T6" s="13">
        <f t="shared" si="0"/>
        <v>1.0000000000000002E-13</v>
      </c>
      <c r="U6" s="13">
        <f t="shared" si="0"/>
        <v>1.0000000000000002E-14</v>
      </c>
      <c r="V6" s="11" t="s">
        <v>31</v>
      </c>
      <c r="W6" s="7" t="s">
        <v>30</v>
      </c>
    </row>
    <row r="7" spans="1:23" ht="15.75" thickTop="1" x14ac:dyDescent="0.25">
      <c r="A7" t="s">
        <v>15</v>
      </c>
      <c r="B7">
        <v>1</v>
      </c>
      <c r="C7" t="s">
        <v>16</v>
      </c>
      <c r="D7">
        <v>215</v>
      </c>
      <c r="G7" s="15" t="s">
        <v>32</v>
      </c>
      <c r="H7" s="16" t="s">
        <v>26</v>
      </c>
      <c r="I7" s="16" t="s">
        <v>28</v>
      </c>
      <c r="J7" s="17" t="s">
        <v>34</v>
      </c>
      <c r="K7" s="28" t="s">
        <v>29</v>
      </c>
      <c r="L7" s="5">
        <v>1</v>
      </c>
      <c r="M7" s="10">
        <v>1471000</v>
      </c>
      <c r="N7" s="10">
        <v>155245</v>
      </c>
      <c r="O7" s="10">
        <v>16557</v>
      </c>
      <c r="P7" s="10">
        <v>1914</v>
      </c>
      <c r="Q7" s="10">
        <v>240</v>
      </c>
      <c r="R7" s="10">
        <v>110</v>
      </c>
      <c r="S7" s="10">
        <v>39</v>
      </c>
      <c r="T7" s="10">
        <v>0</v>
      </c>
      <c r="U7" s="10">
        <v>0</v>
      </c>
      <c r="V7" s="10">
        <v>0</v>
      </c>
      <c r="W7" s="3">
        <v>215</v>
      </c>
    </row>
    <row r="8" spans="1:23" x14ac:dyDescent="0.25">
      <c r="A8" t="s">
        <v>15</v>
      </c>
      <c r="B8">
        <v>3</v>
      </c>
      <c r="C8" t="s">
        <v>17</v>
      </c>
      <c r="D8" s="1">
        <v>1471000</v>
      </c>
      <c r="G8" s="18">
        <f>0.000001</f>
        <v>9.9999999999999995E-7</v>
      </c>
      <c r="H8" s="19">
        <v>1746250</v>
      </c>
      <c r="I8" s="19">
        <f>LOG(H8)</f>
        <v>6.242106419122238</v>
      </c>
      <c r="J8" s="20">
        <f>(STDEV(M7:M11))/(SQRT(COUNT(M7:M11)))</f>
        <v>87896.302538844029</v>
      </c>
      <c r="K8" s="10">
        <f>STDEV(M7:M11)</f>
        <v>196542.1074477426</v>
      </c>
      <c r="L8" s="5">
        <v>2</v>
      </c>
      <c r="M8" s="10">
        <v>1603000</v>
      </c>
      <c r="N8" s="10">
        <v>165738</v>
      </c>
      <c r="O8" s="10">
        <v>18384</v>
      </c>
      <c r="P8" s="10">
        <v>2043</v>
      </c>
      <c r="Q8" s="10">
        <v>245</v>
      </c>
      <c r="R8" s="10">
        <v>70</v>
      </c>
      <c r="S8" s="10">
        <v>22</v>
      </c>
      <c r="T8" s="10">
        <v>12</v>
      </c>
      <c r="U8" s="10">
        <v>3</v>
      </c>
      <c r="V8" s="10">
        <v>0</v>
      </c>
      <c r="W8" s="3">
        <v>314</v>
      </c>
    </row>
    <row r="9" spans="1:23" x14ac:dyDescent="0.25">
      <c r="A9" t="s">
        <v>15</v>
      </c>
      <c r="B9">
        <v>4</v>
      </c>
      <c r="C9" t="s">
        <v>18</v>
      </c>
      <c r="D9">
        <v>155245</v>
      </c>
      <c r="G9" s="18">
        <f t="shared" ref="G9:G16" si="1">G8/10</f>
        <v>9.9999999999999995E-8</v>
      </c>
      <c r="H9" s="19">
        <v>187468.5</v>
      </c>
      <c r="I9" s="19">
        <f t="shared" ref="I9:I16" si="2">LOG(H9)</f>
        <v>5.2729283044613275</v>
      </c>
      <c r="J9" s="20">
        <f>(STDEV(N7:N11))/(SQRT(COUNT(N7:N11)))</f>
        <v>10780.972101809772</v>
      </c>
      <c r="K9" s="10">
        <f>STDEV(N7:N11)</f>
        <v>24106.986483175435</v>
      </c>
      <c r="L9" s="5">
        <v>3</v>
      </c>
      <c r="M9" s="10">
        <v>1682000</v>
      </c>
      <c r="N9" s="10">
        <v>180823</v>
      </c>
      <c r="O9" s="10">
        <v>19982</v>
      </c>
      <c r="P9" s="10">
        <v>2169</v>
      </c>
      <c r="Q9" s="10">
        <v>315</v>
      </c>
      <c r="R9" s="10">
        <v>75</v>
      </c>
      <c r="S9" s="10">
        <v>12</v>
      </c>
      <c r="T9" s="10">
        <v>6</v>
      </c>
      <c r="U9" s="10">
        <v>0</v>
      </c>
      <c r="V9" s="10">
        <v>0</v>
      </c>
      <c r="W9" s="3">
        <v>366</v>
      </c>
    </row>
    <row r="10" spans="1:23" x14ac:dyDescent="0.25">
      <c r="A10" t="s">
        <v>15</v>
      </c>
      <c r="B10">
        <v>5</v>
      </c>
      <c r="C10" t="s">
        <v>19</v>
      </c>
      <c r="D10">
        <v>16557</v>
      </c>
      <c r="G10" s="18">
        <f t="shared" si="1"/>
        <v>1E-8</v>
      </c>
      <c r="H10" s="19">
        <v>19907.5</v>
      </c>
      <c r="I10" s="19">
        <f t="shared" si="2"/>
        <v>4.2990167243982924</v>
      </c>
      <c r="J10" s="20">
        <f>(STDEV(O7:O11))/(SQRT(COUNT(O7:O11)))</f>
        <v>991.78351468452911</v>
      </c>
      <c r="K10" s="10">
        <f>STDEV(O7:O11)</f>
        <v>2217.6953577982681</v>
      </c>
      <c r="L10" s="6">
        <v>4</v>
      </c>
      <c r="M10" s="10">
        <v>1899000</v>
      </c>
      <c r="N10" s="10">
        <v>199524</v>
      </c>
      <c r="O10" s="10">
        <v>20765</v>
      </c>
      <c r="P10" s="10">
        <v>2260</v>
      </c>
      <c r="Q10" s="10">
        <v>344</v>
      </c>
      <c r="R10" s="10">
        <v>99</v>
      </c>
      <c r="S10" s="10">
        <v>25</v>
      </c>
      <c r="T10" s="10">
        <v>2</v>
      </c>
      <c r="U10" s="10">
        <v>0</v>
      </c>
      <c r="V10" s="10">
        <v>0</v>
      </c>
      <c r="W10" s="3">
        <v>371</v>
      </c>
    </row>
    <row r="11" spans="1:23" ht="15.75" thickBot="1" x14ac:dyDescent="0.3">
      <c r="A11" t="s">
        <v>15</v>
      </c>
      <c r="B11">
        <v>6</v>
      </c>
      <c r="C11" t="s">
        <v>20</v>
      </c>
      <c r="D11">
        <v>1914</v>
      </c>
      <c r="G11" s="18">
        <f t="shared" si="1"/>
        <v>1.0000000000000001E-9</v>
      </c>
      <c r="H11" s="19">
        <v>2196.1999999999998</v>
      </c>
      <c r="I11" s="19">
        <f t="shared" si="2"/>
        <v>3.3416718872085176</v>
      </c>
      <c r="J11" s="20">
        <f>(STDEV(P7:P11))/(SQRT(COUNT(P7:P11)))</f>
        <v>115.53328524715307</v>
      </c>
      <c r="K11" s="10">
        <f>STDEV(P7:P11)</f>
        <v>258.34027947650787</v>
      </c>
      <c r="L11" s="8">
        <v>5</v>
      </c>
      <c r="M11" s="4">
        <v>1933000</v>
      </c>
      <c r="N11" s="4">
        <v>214282</v>
      </c>
      <c r="O11" s="4">
        <v>22326</v>
      </c>
      <c r="P11" s="4">
        <v>2595</v>
      </c>
      <c r="Q11" s="4">
        <v>285</v>
      </c>
      <c r="R11" s="4">
        <v>43</v>
      </c>
      <c r="S11" s="4">
        <v>20</v>
      </c>
      <c r="T11" s="4">
        <v>0</v>
      </c>
      <c r="U11" s="4">
        <v>0</v>
      </c>
      <c r="V11" s="4">
        <v>0</v>
      </c>
      <c r="W11" s="12">
        <v>275</v>
      </c>
    </row>
    <row r="12" spans="1:23" ht="15.75" thickTop="1" x14ac:dyDescent="0.25">
      <c r="A12" t="s">
        <v>15</v>
      </c>
      <c r="B12">
        <v>12</v>
      </c>
      <c r="C12" t="s">
        <v>21</v>
      </c>
      <c r="D12" s="2">
        <v>0</v>
      </c>
      <c r="G12" s="18">
        <f t="shared" si="1"/>
        <v>1E-10</v>
      </c>
      <c r="H12" s="19">
        <f>AVERAGE(Q7:Q11)</f>
        <v>285.8</v>
      </c>
      <c r="I12" s="19">
        <f t="shared" si="2"/>
        <v>2.4560622244549513</v>
      </c>
      <c r="J12" s="20">
        <f>(STDEV(Q7:Q11))/(SQRT(COUNT(Q7:Q11)))</f>
        <v>20.003499693803569</v>
      </c>
      <c r="K12" s="10">
        <f>STDEV(Q7:Q11)</f>
        <v>44.729185103241008</v>
      </c>
      <c r="L12" s="10"/>
    </row>
    <row r="13" spans="1:23" x14ac:dyDescent="0.25">
      <c r="A13" t="s">
        <v>22</v>
      </c>
      <c r="B13">
        <v>1</v>
      </c>
      <c r="C13" t="s">
        <v>16</v>
      </c>
      <c r="D13">
        <v>314</v>
      </c>
      <c r="G13" s="18">
        <f t="shared" si="1"/>
        <v>1.0000000000000001E-11</v>
      </c>
      <c r="H13" s="19">
        <f>AVERAGE(R7:R11)</f>
        <v>79.400000000000006</v>
      </c>
      <c r="I13" s="19">
        <f t="shared" si="2"/>
        <v>1.8998205024270962</v>
      </c>
      <c r="J13" s="20">
        <f>(STDEV(R7:R11))/(SQRT(COUNT(R7:R11)))</f>
        <v>11.732859838931001</v>
      </c>
      <c r="K13" s="10">
        <f>STDEV(R7:R11)</f>
        <v>26.235472170326954</v>
      </c>
      <c r="L13" s="15" t="s">
        <v>32</v>
      </c>
      <c r="M13" s="16">
        <v>1</v>
      </c>
      <c r="N13" s="16">
        <v>2</v>
      </c>
      <c r="O13" s="16">
        <v>3</v>
      </c>
      <c r="P13" s="16">
        <v>4</v>
      </c>
      <c r="Q13" s="16">
        <v>5</v>
      </c>
      <c r="R13" s="25" t="s">
        <v>26</v>
      </c>
      <c r="S13" s="16" t="s">
        <v>33</v>
      </c>
      <c r="T13" s="17" t="s">
        <v>29</v>
      </c>
    </row>
    <row r="14" spans="1:23" x14ac:dyDescent="0.25">
      <c r="A14" t="s">
        <v>22</v>
      </c>
      <c r="B14">
        <v>3</v>
      </c>
      <c r="C14" t="s">
        <v>17</v>
      </c>
      <c r="D14" s="1">
        <v>1603000</v>
      </c>
      <c r="G14" s="18">
        <f t="shared" si="1"/>
        <v>1.0000000000000002E-12</v>
      </c>
      <c r="H14" s="19">
        <f>AVERAGE(S7:S11)</f>
        <v>23.6</v>
      </c>
      <c r="I14" s="19">
        <f t="shared" si="2"/>
        <v>1.3729120029701065</v>
      </c>
      <c r="J14" s="20">
        <f>(STDEV(S7:S11))/(SQRT(COUNT(S7:S11)))</f>
        <v>4.4113490000225539</v>
      </c>
      <c r="K14" s="10">
        <f>STDEV(S7:S11)</f>
        <v>9.8640762365261523</v>
      </c>
      <c r="L14" s="18">
        <f>0.000001</f>
        <v>9.9999999999999995E-7</v>
      </c>
      <c r="M14" s="19">
        <v>1471000</v>
      </c>
      <c r="N14" s="19">
        <v>1603000</v>
      </c>
      <c r="O14" s="19">
        <v>1682000</v>
      </c>
      <c r="P14" s="19">
        <v>1899000</v>
      </c>
      <c r="Q14" s="19">
        <v>1933000</v>
      </c>
      <c r="R14" s="26">
        <v>1746250</v>
      </c>
      <c r="S14" s="19">
        <v>6.242106419122238</v>
      </c>
      <c r="T14" s="20">
        <v>87896.302538844029</v>
      </c>
    </row>
    <row r="15" spans="1:23" x14ac:dyDescent="0.25">
      <c r="A15" t="s">
        <v>22</v>
      </c>
      <c r="B15">
        <v>4</v>
      </c>
      <c r="C15" t="s">
        <v>18</v>
      </c>
      <c r="D15">
        <v>165738</v>
      </c>
      <c r="G15" s="18">
        <f t="shared" si="1"/>
        <v>1.0000000000000002E-13</v>
      </c>
      <c r="H15" s="19">
        <f>AVERAGE(T7:T11)</f>
        <v>4</v>
      </c>
      <c r="I15" s="19">
        <f t="shared" si="2"/>
        <v>0.6020599913279624</v>
      </c>
      <c r="J15" s="20">
        <f>(STDEV(T7:T11))/(SQRT(COUNT(T7:T11)))</f>
        <v>2.2803508501982757</v>
      </c>
      <c r="K15" s="10">
        <f>STDEV(T7:T11)</f>
        <v>5.0990195135927845</v>
      </c>
      <c r="L15" s="18">
        <f t="shared" ref="L15:L22" si="3">L14/10</f>
        <v>9.9999999999999995E-8</v>
      </c>
      <c r="M15" s="19">
        <v>155245</v>
      </c>
      <c r="N15" s="19">
        <v>165738</v>
      </c>
      <c r="O15" s="19">
        <v>180823</v>
      </c>
      <c r="P15" s="19">
        <v>199524</v>
      </c>
      <c r="Q15" s="19">
        <v>214282</v>
      </c>
      <c r="R15" s="26">
        <v>187468.5</v>
      </c>
      <c r="S15" s="19">
        <v>5.2729283044613275</v>
      </c>
      <c r="T15" s="20">
        <v>10780.972101809772</v>
      </c>
    </row>
    <row r="16" spans="1:23" x14ac:dyDescent="0.25">
      <c r="A16" t="s">
        <v>22</v>
      </c>
      <c r="B16">
        <v>5</v>
      </c>
      <c r="C16" t="s">
        <v>19</v>
      </c>
      <c r="D16">
        <v>18384</v>
      </c>
      <c r="G16" s="27">
        <f t="shared" si="1"/>
        <v>1.0000000000000002E-14</v>
      </c>
      <c r="H16" s="23">
        <f>AVERAGE(U7:U11)</f>
        <v>0.6</v>
      </c>
      <c r="I16" s="23">
        <f t="shared" si="2"/>
        <v>-0.22184874961635639</v>
      </c>
      <c r="J16" s="24">
        <f>(STDEV(U7:U11))/(SQRT(COUNT(U7:U11)))</f>
        <v>0.6</v>
      </c>
      <c r="K16" s="10">
        <f>STDEV(U7:U11)</f>
        <v>1.3416407864998738</v>
      </c>
      <c r="L16" s="18">
        <f t="shared" si="3"/>
        <v>1E-8</v>
      </c>
      <c r="M16" s="19">
        <v>16557</v>
      </c>
      <c r="N16" s="19">
        <v>18384</v>
      </c>
      <c r="O16" s="19">
        <v>19982</v>
      </c>
      <c r="P16" s="19">
        <v>20765</v>
      </c>
      <c r="Q16" s="19">
        <v>22326</v>
      </c>
      <c r="R16" s="26">
        <v>19907.5</v>
      </c>
      <c r="S16" s="19">
        <v>4.2990167243982924</v>
      </c>
      <c r="T16" s="20">
        <v>991.78351468452911</v>
      </c>
    </row>
    <row r="17" spans="1:20" x14ac:dyDescent="0.25">
      <c r="A17" t="s">
        <v>22</v>
      </c>
      <c r="B17">
        <v>6</v>
      </c>
      <c r="C17" t="s">
        <v>20</v>
      </c>
      <c r="D17">
        <v>2043</v>
      </c>
      <c r="L17" s="18">
        <f t="shared" si="3"/>
        <v>1.0000000000000001E-9</v>
      </c>
      <c r="M17" s="19">
        <v>1914</v>
      </c>
      <c r="N17" s="19">
        <v>2043</v>
      </c>
      <c r="O17" s="19">
        <v>2169</v>
      </c>
      <c r="P17" s="19">
        <v>2260</v>
      </c>
      <c r="Q17" s="19">
        <v>2595</v>
      </c>
      <c r="R17" s="26">
        <v>2196.1999999999998</v>
      </c>
      <c r="S17" s="19">
        <v>3.3416718872085176</v>
      </c>
      <c r="T17" s="20">
        <v>115.53328524715307</v>
      </c>
    </row>
    <row r="18" spans="1:20" x14ac:dyDescent="0.25">
      <c r="A18" t="s">
        <v>22</v>
      </c>
      <c r="B18">
        <v>12</v>
      </c>
      <c r="C18" t="s">
        <v>21</v>
      </c>
      <c r="D18" s="2">
        <v>0</v>
      </c>
      <c r="G18">
        <v>-6</v>
      </c>
      <c r="L18" s="18">
        <f t="shared" si="3"/>
        <v>1E-10</v>
      </c>
      <c r="M18" s="19">
        <v>240</v>
      </c>
      <c r="N18" s="19">
        <v>245</v>
      </c>
      <c r="O18" s="19">
        <v>315</v>
      </c>
      <c r="P18" s="19">
        <v>344</v>
      </c>
      <c r="Q18" s="19">
        <v>285</v>
      </c>
      <c r="R18" s="26">
        <v>285.8</v>
      </c>
      <c r="S18" s="19">
        <v>2.4560622244549513</v>
      </c>
      <c r="T18" s="20">
        <v>20.003499693803569</v>
      </c>
    </row>
    <row r="19" spans="1:20" x14ac:dyDescent="0.25">
      <c r="A19" t="s">
        <v>23</v>
      </c>
      <c r="B19">
        <v>1</v>
      </c>
      <c r="C19" t="s">
        <v>16</v>
      </c>
      <c r="D19">
        <v>366</v>
      </c>
      <c r="G19">
        <v>-7</v>
      </c>
      <c r="L19" s="18">
        <f t="shared" si="3"/>
        <v>1.0000000000000001E-11</v>
      </c>
      <c r="M19" s="19">
        <v>110</v>
      </c>
      <c r="N19" s="19">
        <v>70</v>
      </c>
      <c r="O19" s="19">
        <v>75</v>
      </c>
      <c r="P19" s="19">
        <v>99</v>
      </c>
      <c r="Q19" s="19">
        <v>43</v>
      </c>
      <c r="R19" s="26">
        <v>79.400000000000006</v>
      </c>
      <c r="S19" s="19">
        <v>1.8998205024270962</v>
      </c>
      <c r="T19" s="20">
        <v>11.732859838931001</v>
      </c>
    </row>
    <row r="20" spans="1:20" x14ac:dyDescent="0.25">
      <c r="A20" t="s">
        <v>23</v>
      </c>
      <c r="B20">
        <v>3</v>
      </c>
      <c r="C20" t="s">
        <v>17</v>
      </c>
      <c r="D20" s="1">
        <v>1682000</v>
      </c>
      <c r="G20">
        <v>-8</v>
      </c>
      <c r="L20" s="18">
        <f t="shared" si="3"/>
        <v>1.0000000000000002E-12</v>
      </c>
      <c r="M20" s="19">
        <v>39</v>
      </c>
      <c r="N20" s="19">
        <v>22</v>
      </c>
      <c r="O20" s="19">
        <v>12</v>
      </c>
      <c r="P20" s="19">
        <v>25</v>
      </c>
      <c r="Q20" s="19">
        <v>20</v>
      </c>
      <c r="R20" s="26">
        <v>23.6</v>
      </c>
      <c r="S20" s="19">
        <v>1.3729120029701065</v>
      </c>
      <c r="T20" s="20">
        <v>4.4113490000225539</v>
      </c>
    </row>
    <row r="21" spans="1:20" x14ac:dyDescent="0.25">
      <c r="A21" t="s">
        <v>23</v>
      </c>
      <c r="B21">
        <v>4</v>
      </c>
      <c r="C21" t="s">
        <v>18</v>
      </c>
      <c r="D21">
        <v>180823</v>
      </c>
      <c r="G21">
        <v>-9</v>
      </c>
      <c r="L21" s="18">
        <f t="shared" si="3"/>
        <v>1.0000000000000002E-13</v>
      </c>
      <c r="M21" s="19">
        <v>0</v>
      </c>
      <c r="N21" s="19">
        <v>12</v>
      </c>
      <c r="O21" s="19">
        <v>6</v>
      </c>
      <c r="P21" s="19">
        <v>2</v>
      </c>
      <c r="Q21" s="19">
        <v>0</v>
      </c>
      <c r="R21" s="26">
        <v>4</v>
      </c>
      <c r="S21" s="19">
        <v>0.6020599913279624</v>
      </c>
      <c r="T21" s="20">
        <v>2.2803508501982757</v>
      </c>
    </row>
    <row r="22" spans="1:20" x14ac:dyDescent="0.25">
      <c r="A22" t="s">
        <v>23</v>
      </c>
      <c r="B22">
        <v>5</v>
      </c>
      <c r="C22" t="s">
        <v>19</v>
      </c>
      <c r="D22">
        <v>19982</v>
      </c>
      <c r="G22">
        <v>-10</v>
      </c>
      <c r="L22" s="18">
        <f t="shared" si="3"/>
        <v>1.0000000000000002E-14</v>
      </c>
      <c r="M22" s="19">
        <v>0</v>
      </c>
      <c r="N22" s="19">
        <v>3</v>
      </c>
      <c r="O22" s="19">
        <v>0</v>
      </c>
      <c r="P22" s="19">
        <v>0</v>
      </c>
      <c r="Q22" s="19">
        <v>0</v>
      </c>
      <c r="R22" s="26">
        <v>0.6</v>
      </c>
      <c r="S22" s="19">
        <v>-0.22184874961635639</v>
      </c>
      <c r="T22" s="20">
        <v>0.6</v>
      </c>
    </row>
    <row r="23" spans="1:20" x14ac:dyDescent="0.25">
      <c r="A23" t="s">
        <v>23</v>
      </c>
      <c r="B23">
        <v>6</v>
      </c>
      <c r="C23" t="s">
        <v>20</v>
      </c>
      <c r="D23">
        <v>2169</v>
      </c>
      <c r="G23">
        <v>-11</v>
      </c>
      <c r="L23" s="21" t="s">
        <v>30</v>
      </c>
      <c r="M23" s="19">
        <v>215</v>
      </c>
      <c r="N23" s="19">
        <v>314</v>
      </c>
      <c r="O23" s="19">
        <v>366</v>
      </c>
      <c r="P23" s="19">
        <v>371</v>
      </c>
      <c r="Q23" s="19">
        <v>275</v>
      </c>
      <c r="R23" s="32">
        <v>308.2</v>
      </c>
      <c r="S23" s="28">
        <v>2.4888326343824003</v>
      </c>
      <c r="T23" s="29">
        <v>29.246196333882448</v>
      </c>
    </row>
    <row r="24" spans="1:20" x14ac:dyDescent="0.25">
      <c r="A24" t="s">
        <v>23</v>
      </c>
      <c r="B24">
        <v>12</v>
      </c>
      <c r="C24" t="s">
        <v>21</v>
      </c>
      <c r="D24" s="2">
        <v>0</v>
      </c>
      <c r="G24">
        <v>-12</v>
      </c>
      <c r="L24" s="22" t="s">
        <v>31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33">
        <v>0</v>
      </c>
      <c r="S24" s="30">
        <v>0</v>
      </c>
      <c r="T24" s="31">
        <v>0</v>
      </c>
    </row>
    <row r="25" spans="1:20" x14ac:dyDescent="0.25">
      <c r="A25" t="s">
        <v>24</v>
      </c>
      <c r="B25">
        <v>1</v>
      </c>
      <c r="C25" t="s">
        <v>16</v>
      </c>
      <c r="D25">
        <v>371</v>
      </c>
      <c r="G25">
        <v>-13</v>
      </c>
    </row>
    <row r="26" spans="1:20" x14ac:dyDescent="0.25">
      <c r="A26" t="s">
        <v>24</v>
      </c>
      <c r="B26">
        <v>3</v>
      </c>
      <c r="C26" t="s">
        <v>17</v>
      </c>
      <c r="D26" s="1">
        <v>1899000</v>
      </c>
      <c r="G26">
        <v>-14</v>
      </c>
    </row>
    <row r="27" spans="1:20" x14ac:dyDescent="0.25">
      <c r="A27" t="s">
        <v>24</v>
      </c>
      <c r="B27">
        <v>4</v>
      </c>
      <c r="C27" t="s">
        <v>18</v>
      </c>
      <c r="D27">
        <v>199524</v>
      </c>
    </row>
    <row r="28" spans="1:20" x14ac:dyDescent="0.25">
      <c r="A28" t="s">
        <v>24</v>
      </c>
      <c r="B28">
        <v>5</v>
      </c>
      <c r="C28" t="s">
        <v>19</v>
      </c>
      <c r="D28">
        <v>20765</v>
      </c>
    </row>
    <row r="29" spans="1:20" x14ac:dyDescent="0.25">
      <c r="A29" t="s">
        <v>24</v>
      </c>
      <c r="B29">
        <v>6</v>
      </c>
      <c r="C29" t="s">
        <v>20</v>
      </c>
      <c r="D29">
        <v>2260</v>
      </c>
    </row>
    <row r="30" spans="1:20" x14ac:dyDescent="0.25">
      <c r="A30" t="s">
        <v>24</v>
      </c>
      <c r="B30">
        <v>12</v>
      </c>
      <c r="C30" t="s">
        <v>21</v>
      </c>
      <c r="D30" s="2">
        <v>0</v>
      </c>
    </row>
    <row r="31" spans="1:20" x14ac:dyDescent="0.25">
      <c r="A31" t="s">
        <v>25</v>
      </c>
      <c r="B31">
        <v>1</v>
      </c>
      <c r="C31" t="s">
        <v>16</v>
      </c>
      <c r="D31">
        <v>275</v>
      </c>
    </row>
    <row r="32" spans="1:20" x14ac:dyDescent="0.25">
      <c r="A32" t="s">
        <v>25</v>
      </c>
      <c r="B32">
        <v>3</v>
      </c>
      <c r="C32" t="s">
        <v>17</v>
      </c>
      <c r="D32" s="1">
        <v>1933000</v>
      </c>
    </row>
    <row r="33" spans="1:5" x14ac:dyDescent="0.25">
      <c r="A33" t="s">
        <v>25</v>
      </c>
      <c r="B33">
        <v>4</v>
      </c>
      <c r="C33" t="s">
        <v>18</v>
      </c>
      <c r="D33">
        <v>214282</v>
      </c>
    </row>
    <row r="34" spans="1:5" x14ac:dyDescent="0.25">
      <c r="A34" t="s">
        <v>25</v>
      </c>
      <c r="B34">
        <v>5</v>
      </c>
      <c r="C34" t="s">
        <v>19</v>
      </c>
      <c r="D34">
        <v>22326</v>
      </c>
    </row>
    <row r="35" spans="1:5" x14ac:dyDescent="0.25">
      <c r="A35" t="s">
        <v>25</v>
      </c>
      <c r="B35">
        <v>6</v>
      </c>
      <c r="C35" t="s">
        <v>20</v>
      </c>
      <c r="D35">
        <v>2595</v>
      </c>
    </row>
    <row r="36" spans="1:5" x14ac:dyDescent="0.25">
      <c r="A36" t="s">
        <v>25</v>
      </c>
      <c r="B36">
        <v>12</v>
      </c>
      <c r="C36" t="s">
        <v>21</v>
      </c>
      <c r="D36" s="2">
        <v>0</v>
      </c>
      <c r="E3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TRno22</vt:lpstr>
      <vt:lpstr>Sheet1</vt:lpstr>
      <vt:lpstr>Sheet2</vt:lpstr>
      <vt:lpstr>Chart1</vt:lpstr>
      <vt:lpstr>Chart2</vt:lpstr>
      <vt:lpstr>Chart3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Hollie Hathaway</cp:lastModifiedBy>
  <dcterms:created xsi:type="dcterms:W3CDTF">2013-11-29T16:29:02Z</dcterms:created>
  <dcterms:modified xsi:type="dcterms:W3CDTF">2017-06-16T12:24:35Z</dcterms:modified>
</cp:coreProperties>
</file>