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a star paper\"/>
    </mc:Choice>
  </mc:AlternateContent>
  <bookViews>
    <workbookView xWindow="0" yWindow="0" windowWidth="23040" windowHeight="9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D14" i="1" l="1"/>
  <c r="F14" i="1"/>
  <c r="G14" i="1"/>
  <c r="H14" i="1"/>
  <c r="J14" i="1"/>
  <c r="P14" i="1"/>
  <c r="C14" i="1"/>
  <c r="E9" i="1"/>
  <c r="I9" i="1"/>
  <c r="L9" i="1"/>
  <c r="L5" i="1"/>
  <c r="L8" i="1"/>
  <c r="L4" i="1"/>
  <c r="L7" i="1"/>
  <c r="L6" i="1"/>
  <c r="L10" i="1"/>
  <c r="L12" i="1"/>
  <c r="L11" i="1"/>
  <c r="L13" i="1"/>
  <c r="I5" i="1"/>
  <c r="I8" i="1"/>
  <c r="I4" i="1"/>
  <c r="I7" i="1"/>
  <c r="I6" i="1"/>
  <c r="I10" i="1"/>
  <c r="I12" i="1"/>
  <c r="I11" i="1"/>
  <c r="I13" i="1"/>
  <c r="E5" i="1"/>
  <c r="E8" i="1"/>
  <c r="E4" i="1"/>
  <c r="E7" i="1"/>
  <c r="E6" i="1"/>
  <c r="E10" i="1"/>
  <c r="E12" i="1"/>
  <c r="E11" i="1"/>
  <c r="E13" i="1"/>
  <c r="I14" i="1" l="1"/>
  <c r="K14" i="1"/>
  <c r="L14" i="1"/>
  <c r="E14" i="1"/>
  <c r="M9" i="1"/>
  <c r="N9" i="1" s="1"/>
  <c r="O9" i="1" s="1"/>
  <c r="Q9" i="1" s="1"/>
  <c r="R9" i="1" s="1"/>
  <c r="M12" i="1"/>
  <c r="N12" i="1" s="1"/>
  <c r="O12" i="1" s="1"/>
  <c r="Q12" i="1" s="1"/>
  <c r="R12" i="1" s="1"/>
  <c r="M4" i="1"/>
  <c r="M6" i="1"/>
  <c r="N6" i="1" s="1"/>
  <c r="O6" i="1" s="1"/>
  <c r="M5" i="1"/>
  <c r="N5" i="1" s="1"/>
  <c r="M11" i="1"/>
  <c r="N11" i="1" s="1"/>
  <c r="O11" i="1" s="1"/>
  <c r="Q11" i="1" s="1"/>
  <c r="R11" i="1" s="1"/>
  <c r="M7" i="1"/>
  <c r="N7" i="1" s="1"/>
  <c r="M10" i="1"/>
  <c r="N10" i="1" s="1"/>
  <c r="O10" i="1" s="1"/>
  <c r="Q10" i="1" s="1"/>
  <c r="R10" i="1" s="1"/>
  <c r="M8" i="1"/>
  <c r="N8" i="1" s="1"/>
  <c r="O8" i="1" s="1"/>
  <c r="Q8" i="1" s="1"/>
  <c r="R8" i="1" s="1"/>
  <c r="M13" i="1"/>
  <c r="N4" i="1" l="1"/>
  <c r="O4" i="1" s="1"/>
  <c r="M14" i="1"/>
  <c r="Q6" i="1"/>
  <c r="N13" i="1"/>
  <c r="O5" i="1"/>
  <c r="O7" i="1"/>
  <c r="Q7" i="1" s="1"/>
  <c r="R7" i="1" s="1"/>
  <c r="Q4" i="1" l="1"/>
  <c r="R4" i="1" s="1"/>
  <c r="N14" i="1"/>
  <c r="R6" i="1"/>
  <c r="O13" i="1"/>
  <c r="O14" i="1" s="1"/>
  <c r="Q5" i="1"/>
  <c r="R5" i="1" s="1"/>
  <c r="Q13" i="1" l="1"/>
  <c r="R13" i="1" l="1"/>
  <c r="R14" i="1" s="1"/>
  <c r="Q14" i="1"/>
</calcChain>
</file>

<file path=xl/sharedStrings.xml><?xml version="1.0" encoding="utf-8"?>
<sst xmlns="http://schemas.openxmlformats.org/spreadsheetml/2006/main" count="46" uniqueCount="43">
  <si>
    <t>Gonad indices</t>
  </si>
  <si>
    <t>Eviscerated wet weight (g)</t>
  </si>
  <si>
    <t>date gathered</t>
  </si>
  <si>
    <t>length (cm)</t>
  </si>
  <si>
    <t>height (cm)</t>
  </si>
  <si>
    <t>radius (cm)</t>
  </si>
  <si>
    <t>area (cm^2)</t>
  </si>
  <si>
    <t>volume (cm^3)</t>
  </si>
  <si>
    <t>gravity (m/s^2)</t>
  </si>
  <si>
    <t>density (kg/m^3)</t>
  </si>
  <si>
    <t>average breadth (cm)</t>
  </si>
  <si>
    <t>volume per gonad (cm^3)</t>
  </si>
  <si>
    <t>Total organ specific weight (g/cm^3)</t>
  </si>
  <si>
    <t>specimen arm</t>
  </si>
  <si>
    <t>specimen disc</t>
  </si>
  <si>
    <t>Mean</t>
  </si>
  <si>
    <t>total specimen volume (cm^3)</t>
  </si>
  <si>
    <t>Total gonad weight (g)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</si>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</sst>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"/>
    <numFmt numFmtId="166" formatCode="0.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Continuous"/>
    </xf>
    <xf numFmtId="164" fontId="0" fillId="0" borderId="0" xfId="0" applyNumberFormat="1" applyFill="1" applyBorder="1" applyAlignment="1"/>
    <xf numFmtId="164" fontId="0" fillId="0" borderId="4" xfId="0" applyNumberFormat="1" applyFill="1" applyBorder="1" applyAlignment="1"/>
    <xf numFmtId="165" fontId="0" fillId="0" borderId="0" xfId="0" applyNumberFormat="1" applyFill="1" applyBorder="1" applyAlignment="1"/>
    <xf numFmtId="0" fontId="0" fillId="0" borderId="2" xfId="0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4" borderId="0" xfId="0" applyFill="1" applyBorder="1" applyAlignment="1"/>
    <xf numFmtId="0" fontId="0" fillId="4" borderId="4" xfId="0" applyFill="1" applyBorder="1" applyAlignment="1"/>
    <xf numFmtId="164" fontId="0" fillId="4" borderId="0" xfId="0" applyNumberFormat="1" applyFill="1" applyBorder="1" applyAlignment="1"/>
    <xf numFmtId="164" fontId="0" fillId="4" borderId="4" xfId="0" applyNumberFormat="1" applyFill="1" applyBorder="1" applyAlignment="1"/>
    <xf numFmtId="166" fontId="0" fillId="4" borderId="4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66273320245411E-2"/>
                  <c:y val="-2.98062126786710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Sheet1!$C$4:$C$13</c:f>
              <c:numCache>
                <c:formatCode>General</c:formatCode>
                <c:ptCount val="10"/>
                <c:pt idx="0">
                  <c:v>14</c:v>
                </c:pt>
                <c:pt idx="1">
                  <c:v>16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33</c:v>
                </c:pt>
                <c:pt idx="6">
                  <c:v>37</c:v>
                </c:pt>
                <c:pt idx="7">
                  <c:v>41</c:v>
                </c:pt>
                <c:pt idx="8">
                  <c:v>43</c:v>
                </c:pt>
                <c:pt idx="9">
                  <c:v>60</c:v>
                </c:pt>
              </c:numCache>
            </c:numRef>
          </c:xVal>
          <c:yVal>
            <c:numRef>
              <c:f>Sheet1!$R$4:$R$13</c:f>
              <c:numCache>
                <c:formatCode>0</c:formatCode>
                <c:ptCount val="10"/>
                <c:pt idx="0">
                  <c:v>4.9280358367944936</c:v>
                </c:pt>
                <c:pt idx="1">
                  <c:v>4.9280358367944919</c:v>
                </c:pt>
                <c:pt idx="2">
                  <c:v>4.9280358367944945</c:v>
                </c:pt>
                <c:pt idx="3">
                  <c:v>7.1787241206733556</c:v>
                </c:pt>
                <c:pt idx="4">
                  <c:v>7.8539306058370126</c:v>
                </c:pt>
                <c:pt idx="5">
                  <c:v>15.446045541817986</c:v>
                </c:pt>
                <c:pt idx="6">
                  <c:v>16.990650095999786</c:v>
                </c:pt>
                <c:pt idx="7">
                  <c:v>18.090986590340563</c:v>
                </c:pt>
                <c:pt idx="8">
                  <c:v>18.090986590340563</c:v>
                </c:pt>
                <c:pt idx="9">
                  <c:v>26.282857796237295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E4-4428-A84F-7B7E3E03771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Sheet1!$C$14</c:f>
              <c:numCache>
                <c:formatCode>0</c:formatCode>
                <c:ptCount val="1"/>
                <c:pt idx="0">
                  <c:v>30.4</c:v>
                </c:pt>
              </c:numCache>
            </c:numRef>
          </c:xVal>
          <c:yVal>
            <c:numRef>
              <c:f>Sheet1!$R$14</c:f>
              <c:numCache>
                <c:formatCode>0</c:formatCode>
                <c:ptCount val="1"/>
                <c:pt idx="0">
                  <c:v>12.471828885163005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E4-4428-A84F-7B7E3E03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032280"/>
        <c:axId val="391032672"/>
      </c:scatterChart>
      <c:valAx>
        <c:axId val="391032280"/>
        <c:scaling>
          <c:orientation val="minMax"/>
          <c:max val="65"/>
          <c:min val="1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Eviscerated wet weight of specimen (g)</a:t>
                </a:r>
              </a:p>
            </c:rich>
          </c:tx>
          <c:layout>
            <c:manualLayout>
              <c:xMode val="edge"/>
              <c:yMode val="edge"/>
              <c:x val="0.27627560453725369"/>
              <c:y val="0.87858404372301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032672"/>
        <c:crosses val="autoZero"/>
        <c:crossBetween val="midCat"/>
        <c:majorUnit val="5"/>
      </c:valAx>
      <c:valAx>
        <c:axId val="391032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Volume of a single gonad (cm^3)</a:t>
                </a:r>
              </a:p>
            </c:rich>
          </c:tx>
          <c:layout>
            <c:manualLayout>
              <c:xMode val="edge"/>
              <c:yMode val="edge"/>
              <c:x val="1.6090469190205865E-2"/>
              <c:y val="3.3970056746702018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032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179066</xdr:rowOff>
    </xdr:from>
    <xdr:to>
      <xdr:col>8</xdr:col>
      <xdr:colOff>213360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33"/>
  <sheetViews>
    <sheetView tabSelected="1" zoomScaleNormal="100" workbookViewId="0">
      <selection activeCell="N21" sqref="N21"/>
    </sheetView>
  </sheetViews>
  <sheetFormatPr defaultRowHeight="15" x14ac:dyDescent="0.25"/>
  <cols>
    <col min="1" max="1" width="2.85546875" customWidth="1"/>
    <col min="2" max="2" width="8.85546875" customWidth="1"/>
    <col min="3" max="3" width="12" customWidth="1"/>
    <col min="4" max="4" width="7.42578125" customWidth="1"/>
    <col min="5" max="5" width="9.85546875" customWidth="1"/>
    <col min="6" max="6" width="7" customWidth="1"/>
    <col min="7" max="7" width="7.7109375" customWidth="1"/>
    <col min="8" max="8" width="7.42578125" customWidth="1"/>
    <col min="9" max="9" width="9.28515625" customWidth="1"/>
    <col min="10" max="10" width="18" bestFit="1" customWidth="1"/>
    <col min="11" max="11" width="12.7109375" bestFit="1" customWidth="1"/>
    <col min="12" max="12" width="14.5703125" bestFit="1" customWidth="1"/>
    <col min="13" max="13" width="12.7109375" bestFit="1" customWidth="1"/>
    <col min="14" max="14" width="12" bestFit="1" customWidth="1"/>
    <col min="15" max="15" width="13.42578125" bestFit="1" customWidth="1"/>
    <col min="16" max="18" width="12.7109375" bestFit="1" customWidth="1"/>
    <col min="19" max="19" width="3.140625" customWidth="1"/>
    <col min="20" max="20" width="18" bestFit="1" customWidth="1"/>
    <col min="21" max="21" width="12.7109375" bestFit="1" customWidth="1"/>
    <col min="22" max="22" width="14.5703125" bestFit="1" customWidth="1"/>
    <col min="23" max="23" width="12.7109375" bestFit="1" customWidth="1"/>
    <col min="24" max="24" width="12" bestFit="1" customWidth="1"/>
    <col min="25" max="25" width="13.42578125" bestFit="1" customWidth="1"/>
    <col min="26" max="28" width="12.7109375" bestFit="1" customWidth="1"/>
  </cols>
  <sheetData>
    <row r="2" spans="1:47" x14ac:dyDescent="0.25">
      <c r="F2" s="29" t="s">
        <v>13</v>
      </c>
      <c r="G2" s="29"/>
      <c r="H2" s="29"/>
      <c r="I2" s="29"/>
      <c r="J2" s="29" t="s">
        <v>14</v>
      </c>
      <c r="K2" s="29"/>
      <c r="L2" s="29"/>
      <c r="M2" s="29"/>
    </row>
    <row r="3" spans="1:47" s="8" customFormat="1" ht="64.5" customHeight="1" x14ac:dyDescent="0.25">
      <c r="A3" s="7"/>
      <c r="B3" s="8" t="s">
        <v>2</v>
      </c>
      <c r="C3" s="20" t="s">
        <v>1</v>
      </c>
      <c r="D3" s="8" t="s">
        <v>0</v>
      </c>
      <c r="E3" s="8" t="s">
        <v>17</v>
      </c>
      <c r="F3" s="8" t="s">
        <v>3</v>
      </c>
      <c r="G3" s="8" t="s">
        <v>10</v>
      </c>
      <c r="H3" s="8" t="s">
        <v>4</v>
      </c>
      <c r="I3" s="8" t="s">
        <v>7</v>
      </c>
      <c r="J3" s="8" t="s">
        <v>5</v>
      </c>
      <c r="K3" s="8" t="s">
        <v>6</v>
      </c>
      <c r="L3" s="8" t="s">
        <v>4</v>
      </c>
      <c r="M3" s="8" t="s">
        <v>7</v>
      </c>
      <c r="N3" s="8" t="s">
        <v>16</v>
      </c>
      <c r="O3" s="8" t="s">
        <v>12</v>
      </c>
      <c r="P3" s="8" t="s">
        <v>8</v>
      </c>
      <c r="Q3" s="8" t="s">
        <v>9</v>
      </c>
      <c r="R3" s="20" t="s">
        <v>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x14ac:dyDescent="0.25">
      <c r="B4" s="1">
        <v>42278</v>
      </c>
      <c r="C4" s="17">
        <v>14</v>
      </c>
      <c r="D4" s="12">
        <v>3</v>
      </c>
      <c r="E4" s="12">
        <f t="shared" ref="E4:E13" si="0">(D4*C4)/100</f>
        <v>0.42</v>
      </c>
      <c r="F4" s="12">
        <v>3.5</v>
      </c>
      <c r="G4" s="12">
        <v>1</v>
      </c>
      <c r="H4" s="12">
        <v>0.9</v>
      </c>
      <c r="I4" s="13">
        <f t="shared" ref="I4:I13" si="1">(F4*G4*H4)*5</f>
        <v>15.75</v>
      </c>
      <c r="J4" s="12">
        <v>1</v>
      </c>
      <c r="K4" s="2">
        <f t="shared" ref="K4:K13" si="2">(J4*PI())^2</f>
        <v>9.869604401089358</v>
      </c>
      <c r="L4" s="3">
        <f t="shared" ref="L4:L13" si="3">H4</f>
        <v>0.9</v>
      </c>
      <c r="M4" s="2">
        <f t="shared" ref="M4:M13" si="4">K4*L4</f>
        <v>8.8826439609804222</v>
      </c>
      <c r="N4" s="2">
        <f t="shared" ref="N4:N13" si="5">M4+I4</f>
        <v>24.632643960980424</v>
      </c>
      <c r="O4" s="4">
        <f t="shared" ref="O4:O13" si="6">(E4/N4)*9807</f>
        <v>167.21469309281807</v>
      </c>
      <c r="P4" s="5">
        <v>9.81</v>
      </c>
      <c r="Q4" s="4">
        <f t="shared" ref="Q4:Q13" si="7">O4/P4</f>
        <v>17.045330590501329</v>
      </c>
      <c r="R4" s="21">
        <f t="shared" ref="R4:R13" si="8">(((E4/1000)/5)*(10^6)/Q4)</f>
        <v>4.9280358367944936</v>
      </c>
    </row>
    <row r="5" spans="1:47" x14ac:dyDescent="0.25">
      <c r="B5" s="6">
        <v>42278</v>
      </c>
      <c r="C5" s="18">
        <v>16</v>
      </c>
      <c r="D5" s="14">
        <v>3</v>
      </c>
      <c r="E5" s="14">
        <f t="shared" si="0"/>
        <v>0.48</v>
      </c>
      <c r="F5" s="14">
        <v>3.5</v>
      </c>
      <c r="G5" s="14">
        <v>1</v>
      </c>
      <c r="H5" s="14">
        <v>0.9</v>
      </c>
      <c r="I5" s="13">
        <f t="shared" si="1"/>
        <v>15.75</v>
      </c>
      <c r="J5" s="14">
        <v>1</v>
      </c>
      <c r="K5" s="2">
        <f t="shared" si="2"/>
        <v>9.869604401089358</v>
      </c>
      <c r="L5" s="3">
        <f t="shared" si="3"/>
        <v>0.9</v>
      </c>
      <c r="M5" s="2">
        <f t="shared" si="4"/>
        <v>8.8826439609804222</v>
      </c>
      <c r="N5" s="2">
        <f t="shared" si="5"/>
        <v>24.632643960980424</v>
      </c>
      <c r="O5" s="4">
        <f t="shared" si="6"/>
        <v>191.10250639179208</v>
      </c>
      <c r="P5" s="5">
        <v>9.81</v>
      </c>
      <c r="Q5" s="4">
        <f t="shared" si="7"/>
        <v>19.480377817715809</v>
      </c>
      <c r="R5" s="21">
        <f t="shared" si="8"/>
        <v>4.9280358367944919</v>
      </c>
    </row>
    <row r="6" spans="1:47" x14ac:dyDescent="0.25">
      <c r="B6" s="6">
        <v>42278</v>
      </c>
      <c r="C6" s="18">
        <v>17</v>
      </c>
      <c r="D6" s="14">
        <v>3</v>
      </c>
      <c r="E6" s="14">
        <f t="shared" si="0"/>
        <v>0.51</v>
      </c>
      <c r="F6" s="14">
        <v>3.5</v>
      </c>
      <c r="G6" s="14">
        <v>1</v>
      </c>
      <c r="H6" s="14">
        <v>0.9</v>
      </c>
      <c r="I6" s="13">
        <f t="shared" si="1"/>
        <v>15.75</v>
      </c>
      <c r="J6" s="14">
        <v>1</v>
      </c>
      <c r="K6" s="2">
        <f t="shared" si="2"/>
        <v>9.869604401089358</v>
      </c>
      <c r="L6" s="3">
        <f t="shared" si="3"/>
        <v>0.9</v>
      </c>
      <c r="M6" s="2">
        <f t="shared" si="4"/>
        <v>8.8826439609804222</v>
      </c>
      <c r="N6" s="2">
        <f t="shared" si="5"/>
        <v>24.632643960980424</v>
      </c>
      <c r="O6" s="4">
        <f t="shared" si="6"/>
        <v>203.04641304127907</v>
      </c>
      <c r="P6" s="5">
        <v>9.81</v>
      </c>
      <c r="Q6" s="4">
        <f t="shared" si="7"/>
        <v>20.697901431323043</v>
      </c>
      <c r="R6" s="21">
        <f t="shared" si="8"/>
        <v>4.9280358367944945</v>
      </c>
    </row>
    <row r="7" spans="1:47" x14ac:dyDescent="0.25">
      <c r="B7" s="6">
        <v>42278</v>
      </c>
      <c r="C7" s="18">
        <v>20</v>
      </c>
      <c r="D7" s="14">
        <v>3</v>
      </c>
      <c r="E7" s="14">
        <f t="shared" si="0"/>
        <v>0.6</v>
      </c>
      <c r="F7" s="14">
        <v>4</v>
      </c>
      <c r="G7" s="14">
        <v>1.5</v>
      </c>
      <c r="H7" s="14">
        <v>0.9</v>
      </c>
      <c r="I7" s="13">
        <f t="shared" si="1"/>
        <v>27</v>
      </c>
      <c r="J7" s="14">
        <v>1</v>
      </c>
      <c r="K7" s="2">
        <f t="shared" si="2"/>
        <v>9.869604401089358</v>
      </c>
      <c r="L7" s="3">
        <f t="shared" si="3"/>
        <v>0.9</v>
      </c>
      <c r="M7" s="2">
        <f t="shared" si="4"/>
        <v>8.8826439609804222</v>
      </c>
      <c r="N7" s="2">
        <f t="shared" si="5"/>
        <v>35.882643960980424</v>
      </c>
      <c r="O7" s="4">
        <f t="shared" si="6"/>
        <v>163.98457166084549</v>
      </c>
      <c r="P7" s="5">
        <v>9.81</v>
      </c>
      <c r="Q7" s="4">
        <f t="shared" si="7"/>
        <v>16.716062350748775</v>
      </c>
      <c r="R7" s="21">
        <f t="shared" si="8"/>
        <v>7.1787241206733556</v>
      </c>
    </row>
    <row r="8" spans="1:47" x14ac:dyDescent="0.25">
      <c r="B8" s="6">
        <v>42278</v>
      </c>
      <c r="C8" s="18">
        <v>23</v>
      </c>
      <c r="D8" s="14">
        <v>3</v>
      </c>
      <c r="E8" s="14">
        <f t="shared" si="0"/>
        <v>0.69</v>
      </c>
      <c r="F8" s="14">
        <v>4.5</v>
      </c>
      <c r="G8" s="14">
        <v>1.5</v>
      </c>
      <c r="H8" s="14">
        <v>0.9</v>
      </c>
      <c r="I8" s="13">
        <f t="shared" si="1"/>
        <v>30.375</v>
      </c>
      <c r="J8" s="14">
        <v>1</v>
      </c>
      <c r="K8" s="2">
        <f t="shared" si="2"/>
        <v>9.869604401089358</v>
      </c>
      <c r="L8" s="3">
        <f t="shared" si="3"/>
        <v>0.9</v>
      </c>
      <c r="M8" s="2">
        <f t="shared" si="4"/>
        <v>8.8826439609804222</v>
      </c>
      <c r="N8" s="2">
        <f t="shared" si="5"/>
        <v>39.257643960980424</v>
      </c>
      <c r="O8" s="4">
        <f t="shared" si="6"/>
        <v>172.36974299134698</v>
      </c>
      <c r="P8" s="5">
        <v>9.81</v>
      </c>
      <c r="Q8" s="4">
        <f t="shared" si="7"/>
        <v>17.570819876793781</v>
      </c>
      <c r="R8" s="21">
        <f t="shared" si="8"/>
        <v>7.8539306058370126</v>
      </c>
    </row>
    <row r="9" spans="1:47" x14ac:dyDescent="0.25">
      <c r="B9" s="6">
        <v>42036</v>
      </c>
      <c r="C9" s="18">
        <v>33</v>
      </c>
      <c r="D9" s="14">
        <v>6</v>
      </c>
      <c r="E9" s="14">
        <f t="shared" si="0"/>
        <v>1.98</v>
      </c>
      <c r="F9" s="14">
        <v>5.5</v>
      </c>
      <c r="G9" s="14">
        <v>2</v>
      </c>
      <c r="H9" s="14">
        <v>1</v>
      </c>
      <c r="I9" s="13">
        <f t="shared" si="1"/>
        <v>55</v>
      </c>
      <c r="J9" s="14">
        <v>1.5</v>
      </c>
      <c r="K9" s="2">
        <f t="shared" si="2"/>
        <v>22.206609902451056</v>
      </c>
      <c r="L9" s="3">
        <f t="shared" si="3"/>
        <v>1</v>
      </c>
      <c r="M9" s="2">
        <f t="shared" si="4"/>
        <v>22.206609902451056</v>
      </c>
      <c r="N9" s="2">
        <f t="shared" si="5"/>
        <v>77.206609902451049</v>
      </c>
      <c r="O9" s="4">
        <f t="shared" si="6"/>
        <v>251.5051499416185</v>
      </c>
      <c r="P9" s="5">
        <v>9.81</v>
      </c>
      <c r="Q9" s="4">
        <f t="shared" si="7"/>
        <v>25.637629963467734</v>
      </c>
      <c r="R9" s="21">
        <f t="shared" si="8"/>
        <v>15.446045541817986</v>
      </c>
    </row>
    <row r="10" spans="1:47" x14ac:dyDescent="0.25">
      <c r="B10" s="6">
        <v>42036</v>
      </c>
      <c r="C10" s="18">
        <v>37</v>
      </c>
      <c r="D10" s="14">
        <v>6</v>
      </c>
      <c r="E10" s="14">
        <f t="shared" si="0"/>
        <v>2.2200000000000002</v>
      </c>
      <c r="F10" s="14">
        <v>5.5</v>
      </c>
      <c r="G10" s="14">
        <v>2</v>
      </c>
      <c r="H10" s="14">
        <v>1.1000000000000001</v>
      </c>
      <c r="I10" s="13">
        <f t="shared" si="1"/>
        <v>60.500000000000007</v>
      </c>
      <c r="J10" s="14">
        <v>1.5</v>
      </c>
      <c r="K10" s="2">
        <f t="shared" si="2"/>
        <v>22.206609902451056</v>
      </c>
      <c r="L10" s="3">
        <f t="shared" si="3"/>
        <v>1.1000000000000001</v>
      </c>
      <c r="M10" s="2">
        <f t="shared" si="4"/>
        <v>24.427270892696164</v>
      </c>
      <c r="N10" s="2">
        <f t="shared" si="5"/>
        <v>84.927270892696171</v>
      </c>
      <c r="O10" s="4">
        <f t="shared" si="6"/>
        <v>256.35511151074058</v>
      </c>
      <c r="P10" s="5">
        <v>9.81</v>
      </c>
      <c r="Q10" s="4">
        <f t="shared" si="7"/>
        <v>26.132019521991904</v>
      </c>
      <c r="R10" s="21">
        <f t="shared" si="8"/>
        <v>16.990650095999786</v>
      </c>
    </row>
    <row r="11" spans="1:47" x14ac:dyDescent="0.25">
      <c r="B11" s="6">
        <v>42036</v>
      </c>
      <c r="C11" s="18">
        <v>41</v>
      </c>
      <c r="D11" s="14">
        <v>6</v>
      </c>
      <c r="E11" s="14">
        <f t="shared" si="0"/>
        <v>2.46</v>
      </c>
      <c r="F11" s="14">
        <v>6</v>
      </c>
      <c r="G11" s="14">
        <v>2</v>
      </c>
      <c r="H11" s="14">
        <v>1.1000000000000001</v>
      </c>
      <c r="I11" s="13">
        <f t="shared" si="1"/>
        <v>66</v>
      </c>
      <c r="J11" s="14">
        <v>1.5</v>
      </c>
      <c r="K11" s="2">
        <f t="shared" si="2"/>
        <v>22.206609902451056</v>
      </c>
      <c r="L11" s="3">
        <f t="shared" si="3"/>
        <v>1.1000000000000001</v>
      </c>
      <c r="M11" s="2">
        <f t="shared" si="4"/>
        <v>24.427270892696164</v>
      </c>
      <c r="N11" s="2">
        <f t="shared" si="5"/>
        <v>90.427270892696157</v>
      </c>
      <c r="O11" s="4">
        <f t="shared" si="6"/>
        <v>266.79141990946232</v>
      </c>
      <c r="P11" s="5">
        <v>9.81</v>
      </c>
      <c r="Q11" s="4">
        <f t="shared" si="7"/>
        <v>27.19586339545997</v>
      </c>
      <c r="R11" s="21">
        <f t="shared" si="8"/>
        <v>18.090986590340563</v>
      </c>
    </row>
    <row r="12" spans="1:47" x14ac:dyDescent="0.25">
      <c r="B12" s="6">
        <v>42036</v>
      </c>
      <c r="C12" s="18">
        <v>43</v>
      </c>
      <c r="D12" s="14">
        <v>6</v>
      </c>
      <c r="E12" s="14">
        <f t="shared" si="0"/>
        <v>2.58</v>
      </c>
      <c r="F12" s="14">
        <v>6</v>
      </c>
      <c r="G12" s="14">
        <v>2</v>
      </c>
      <c r="H12" s="14">
        <v>1.1000000000000001</v>
      </c>
      <c r="I12" s="13">
        <f t="shared" si="1"/>
        <v>66</v>
      </c>
      <c r="J12" s="14">
        <v>1.5</v>
      </c>
      <c r="K12" s="2">
        <f t="shared" si="2"/>
        <v>22.206609902451056</v>
      </c>
      <c r="L12" s="3">
        <f t="shared" si="3"/>
        <v>1.1000000000000001</v>
      </c>
      <c r="M12" s="2">
        <f t="shared" si="4"/>
        <v>24.427270892696164</v>
      </c>
      <c r="N12" s="2">
        <f t="shared" si="5"/>
        <v>90.427270892696157</v>
      </c>
      <c r="O12" s="4">
        <f t="shared" si="6"/>
        <v>279.80563551480196</v>
      </c>
      <c r="P12" s="5">
        <v>9.81</v>
      </c>
      <c r="Q12" s="4">
        <f t="shared" si="7"/>
        <v>28.522490878165335</v>
      </c>
      <c r="R12" s="21">
        <f t="shared" si="8"/>
        <v>18.090986590340563</v>
      </c>
    </row>
    <row r="13" spans="1:47" x14ac:dyDescent="0.25">
      <c r="B13" s="6">
        <v>42278</v>
      </c>
      <c r="C13" s="18">
        <v>60</v>
      </c>
      <c r="D13" s="14">
        <v>3</v>
      </c>
      <c r="E13" s="14">
        <f t="shared" si="0"/>
        <v>1.8</v>
      </c>
      <c r="F13" s="14">
        <v>7</v>
      </c>
      <c r="G13" s="14">
        <v>2</v>
      </c>
      <c r="H13" s="14">
        <v>1.2</v>
      </c>
      <c r="I13" s="15">
        <f t="shared" si="1"/>
        <v>84</v>
      </c>
      <c r="J13" s="14">
        <v>2</v>
      </c>
      <c r="K13" s="4">
        <f t="shared" si="2"/>
        <v>39.478417604357432</v>
      </c>
      <c r="L13" s="11">
        <f t="shared" si="3"/>
        <v>1.2</v>
      </c>
      <c r="M13" s="4">
        <f t="shared" si="4"/>
        <v>47.374101125228918</v>
      </c>
      <c r="N13" s="4">
        <f t="shared" si="5"/>
        <v>131.37410112522892</v>
      </c>
      <c r="O13" s="4">
        <f t="shared" si="6"/>
        <v>134.36894980672881</v>
      </c>
      <c r="P13" s="5">
        <v>9.81</v>
      </c>
      <c r="Q13" s="4">
        <f t="shared" si="7"/>
        <v>13.697140653081426</v>
      </c>
      <c r="R13" s="21">
        <f t="shared" si="8"/>
        <v>26.282857796237295</v>
      </c>
    </row>
    <row r="14" spans="1:47" x14ac:dyDescent="0.25">
      <c r="B14" s="9" t="s">
        <v>15</v>
      </c>
      <c r="C14" s="19">
        <f>AVERAGE(C4:C13)</f>
        <v>30.4</v>
      </c>
      <c r="D14" s="16">
        <f t="shared" ref="D14:R14" si="9">AVERAGE(D4:D13)</f>
        <v>4.2</v>
      </c>
      <c r="E14" s="16">
        <f t="shared" si="9"/>
        <v>1.3740000000000001</v>
      </c>
      <c r="F14" s="16">
        <f t="shared" si="9"/>
        <v>4.9000000000000004</v>
      </c>
      <c r="G14" s="16">
        <f t="shared" si="9"/>
        <v>1.6</v>
      </c>
      <c r="H14" s="16">
        <f t="shared" si="9"/>
        <v>0.99999999999999978</v>
      </c>
      <c r="I14" s="16">
        <f t="shared" si="9"/>
        <v>43.612499999999997</v>
      </c>
      <c r="J14" s="16">
        <f t="shared" si="9"/>
        <v>1.3</v>
      </c>
      <c r="K14" s="10">
        <f t="shared" si="9"/>
        <v>17.765287921960844</v>
      </c>
      <c r="L14" s="10">
        <f t="shared" si="9"/>
        <v>0.99999999999999978</v>
      </c>
      <c r="M14" s="10">
        <f t="shared" si="9"/>
        <v>18.727574351067055</v>
      </c>
      <c r="N14" s="10">
        <f t="shared" si="9"/>
        <v>62.340074351067052</v>
      </c>
      <c r="O14" s="10">
        <f t="shared" si="9"/>
        <v>208.65441938614339</v>
      </c>
      <c r="P14" s="10">
        <f t="shared" si="9"/>
        <v>9.81</v>
      </c>
      <c r="Q14" s="10">
        <f t="shared" si="9"/>
        <v>21.269563647924912</v>
      </c>
      <c r="R14" s="19">
        <f t="shared" si="9"/>
        <v>12.471828885163005</v>
      </c>
    </row>
    <row r="16" spans="1:47" x14ac:dyDescent="0.25">
      <c r="J16" t="s">
        <v>18</v>
      </c>
    </row>
    <row r="17" spans="10:18" ht="15.75" thickBot="1" x14ac:dyDescent="0.3"/>
    <row r="18" spans="10:18" x14ac:dyDescent="0.25">
      <c r="J18" s="25" t="s">
        <v>19</v>
      </c>
      <c r="K18" s="25"/>
    </row>
    <row r="19" spans="10:18" x14ac:dyDescent="0.25">
      <c r="J19" s="22" t="s">
        <v>20</v>
      </c>
      <c r="K19" s="26">
        <v>0.98803372392904598</v>
      </c>
    </row>
    <row r="20" spans="10:18" x14ac:dyDescent="0.25">
      <c r="J20" s="22" t="s">
        <v>21</v>
      </c>
      <c r="K20" s="26">
        <v>0.97621063962109833</v>
      </c>
    </row>
    <row r="21" spans="10:18" x14ac:dyDescent="0.25">
      <c r="J21" s="22" t="s">
        <v>22</v>
      </c>
      <c r="K21" s="26">
        <v>0.97323696957373551</v>
      </c>
    </row>
    <row r="22" spans="10:18" x14ac:dyDescent="0.25">
      <c r="J22" s="22" t="s">
        <v>23</v>
      </c>
      <c r="K22" s="26">
        <v>1.2823392767373127</v>
      </c>
    </row>
    <row r="23" spans="10:18" ht="15.75" thickBot="1" x14ac:dyDescent="0.3">
      <c r="J23" s="23" t="s">
        <v>24</v>
      </c>
      <c r="K23" s="23">
        <v>10</v>
      </c>
    </row>
    <row r="25" spans="10:18" ht="15.75" thickBot="1" x14ac:dyDescent="0.3">
      <c r="J25" t="s">
        <v>25</v>
      </c>
    </row>
    <row r="26" spans="10:18" x14ac:dyDescent="0.25">
      <c r="J26" s="24"/>
      <c r="K26" s="30" t="s">
        <v>30</v>
      </c>
      <c r="L26" s="24" t="s">
        <v>31</v>
      </c>
      <c r="M26" s="24" t="s">
        <v>32</v>
      </c>
      <c r="N26" s="24" t="s">
        <v>33</v>
      </c>
      <c r="O26" s="24" t="s">
        <v>34</v>
      </c>
    </row>
    <row r="27" spans="10:18" x14ac:dyDescent="0.25">
      <c r="J27" s="22" t="s">
        <v>26</v>
      </c>
      <c r="K27" s="31">
        <v>1</v>
      </c>
      <c r="L27" s="26">
        <v>539.82954165489571</v>
      </c>
      <c r="M27" s="26">
        <v>539.82954165489571</v>
      </c>
      <c r="N27" s="26">
        <v>328.28478750925262</v>
      </c>
      <c r="O27" s="28">
        <v>8.8422776558422807E-8</v>
      </c>
    </row>
    <row r="28" spans="10:18" x14ac:dyDescent="0.25">
      <c r="J28" s="22" t="s">
        <v>27</v>
      </c>
      <c r="K28" s="31">
        <v>8</v>
      </c>
      <c r="L28" s="26">
        <v>13.155152165305394</v>
      </c>
      <c r="M28" s="26">
        <v>1.6443940206631742</v>
      </c>
      <c r="N28" s="26"/>
      <c r="O28" s="26"/>
    </row>
    <row r="29" spans="10:18" ht="15.75" thickBot="1" x14ac:dyDescent="0.3">
      <c r="J29" s="23" t="s">
        <v>28</v>
      </c>
      <c r="K29" s="32">
        <v>9</v>
      </c>
      <c r="L29" s="27">
        <v>552.98469382020107</v>
      </c>
      <c r="M29" s="27"/>
      <c r="N29" s="27"/>
      <c r="O29" s="27"/>
    </row>
    <row r="30" spans="10:18" ht="15.75" thickBot="1" x14ac:dyDescent="0.3"/>
    <row r="31" spans="10:18" x14ac:dyDescent="0.25">
      <c r="J31" s="24"/>
      <c r="K31" s="24" t="s">
        <v>35</v>
      </c>
      <c r="L31" s="24" t="s">
        <v>23</v>
      </c>
      <c r="M31" s="30" t="s">
        <v>36</v>
      </c>
      <c r="N31" s="30" t="s">
        <v>37</v>
      </c>
      <c r="O31" s="24" t="s">
        <v>38</v>
      </c>
      <c r="P31" s="24" t="s">
        <v>39</v>
      </c>
      <c r="Q31" s="24" t="s">
        <v>40</v>
      </c>
      <c r="R31" s="24" t="s">
        <v>41</v>
      </c>
    </row>
    <row r="32" spans="10:18" x14ac:dyDescent="0.25">
      <c r="J32" s="22" t="s">
        <v>29</v>
      </c>
      <c r="K32" s="26">
        <v>-3.6627459331237606</v>
      </c>
      <c r="L32" s="26">
        <v>0.95817585354024581</v>
      </c>
      <c r="M32" s="33">
        <v>-3.8226239156316999</v>
      </c>
      <c r="N32" s="33">
        <v>5.0707758370031244E-3</v>
      </c>
      <c r="O32" s="26">
        <v>-5.87230341364035</v>
      </c>
      <c r="P32" s="26">
        <v>-1.4531884526071712</v>
      </c>
      <c r="Q32" s="26">
        <v>-5.87230341364035</v>
      </c>
      <c r="R32" s="26">
        <v>-1.4531884526071712</v>
      </c>
    </row>
    <row r="33" spans="10:18" ht="15.75" thickBot="1" x14ac:dyDescent="0.3">
      <c r="J33" s="23" t="s">
        <v>42</v>
      </c>
      <c r="K33" s="27">
        <v>0.51741614892067667</v>
      </c>
      <c r="L33" s="27">
        <v>2.8557132729456911E-2</v>
      </c>
      <c r="M33" s="34">
        <v>18.118630950191921</v>
      </c>
      <c r="N33" s="35">
        <v>8.8422776558422807E-8</v>
      </c>
      <c r="O33" s="27">
        <v>0.45156328275697477</v>
      </c>
      <c r="P33" s="27">
        <v>0.58326901508437856</v>
      </c>
      <c r="Q33" s="27">
        <v>0.45156328275697477</v>
      </c>
      <c r="R33" s="27">
        <v>0.58326901508437856</v>
      </c>
    </row>
  </sheetData>
  <sortState ref="B4:R14">
    <sortCondition ref="C4"/>
  </sortState>
  <mergeCells count="2">
    <mergeCell ref="F2:I2"/>
    <mergeCell ref="J2:M2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2016-01-19T20:15:11Z</dcterms:created>
  <dcterms:modified xsi:type="dcterms:W3CDTF">2017-05-24T09:17:38Z</dcterms:modified>
</cp:coreProperties>
</file>