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putingservices-my.sharepoint.com/personal/ttg28_bath_ac_uk/Documents/Uni of Bath/03 - Paper flow system/library dataset/"/>
    </mc:Choice>
  </mc:AlternateContent>
  <xr:revisionPtr revIDLastSave="132" documentId="8_{CA210C8D-FEA2-4AE0-BE32-E5C0501D8A58}" xr6:coauthVersionLast="47" xr6:coauthVersionMax="47" xr10:uidLastSave="{D28DA414-3D85-478F-BDBA-DD295B27A6D0}"/>
  <bookViews>
    <workbookView xWindow="-19320" yWindow="840" windowWidth="19440" windowHeight="15000" activeTab="4" xr2:uid="{EDDF825C-FC0D-4CAC-BE9D-70B6B84BD0AB}"/>
  </bookViews>
  <sheets>
    <sheet name="light attenuation" sheetId="4" r:id="rId1"/>
    <sheet name="UV dose" sheetId="1" r:id="rId2"/>
    <sheet name="quantym yield" sheetId="2" r:id="rId3"/>
    <sheet name="EEO" sheetId="3" r:id="rId4"/>
    <sheet name="Sheet1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4" l="1"/>
  <c r="G19" i="4" s="1"/>
  <c r="G20" i="4" s="1"/>
  <c r="G24" i="4" s="1"/>
  <c r="E14" i="4"/>
  <c r="E11" i="4"/>
  <c r="E19" i="4" s="1"/>
  <c r="E20" i="4" s="1"/>
  <c r="E24" i="4" s="1"/>
  <c r="F23" i="3"/>
  <c r="F10" i="3"/>
  <c r="G16" i="2"/>
  <c r="G14" i="2"/>
  <c r="G13" i="2"/>
  <c r="F36" i="1"/>
  <c r="H36" i="1" s="1"/>
  <c r="F37" i="1"/>
  <c r="F38" i="1"/>
  <c r="H17" i="1"/>
  <c r="F17" i="1"/>
  <c r="F24" i="1" l="1"/>
  <c r="F25" i="1" s="1"/>
  <c r="F20" i="1"/>
  <c r="F18" i="1"/>
  <c r="F19" i="1" s="1"/>
</calcChain>
</file>

<file path=xl/sharedStrings.xml><?xml version="1.0" encoding="utf-8"?>
<sst xmlns="http://schemas.openxmlformats.org/spreadsheetml/2006/main" count="135" uniqueCount="87">
  <si>
    <t>photocatalysis</t>
  </si>
  <si>
    <t>V0 (total volume)</t>
  </si>
  <si>
    <t>(mL)</t>
  </si>
  <si>
    <t>foam porosity</t>
  </si>
  <si>
    <t>foam diameter</t>
  </si>
  <si>
    <t>(cm)</t>
  </si>
  <si>
    <t xml:space="preserve">foam height </t>
  </si>
  <si>
    <t>foam ext. surf.</t>
  </si>
  <si>
    <t>V illuminated</t>
  </si>
  <si>
    <t>(cm3)</t>
  </si>
  <si>
    <t>Villuminated/V0</t>
  </si>
  <si>
    <t>SA (microCT)</t>
  </si>
  <si>
    <t>(cm2)</t>
  </si>
  <si>
    <t>SAV</t>
  </si>
  <si>
    <t>(m-1)</t>
  </si>
  <si>
    <t>total  irradiation time</t>
  </si>
  <si>
    <t>(s)</t>
  </si>
  <si>
    <t>total time under UV</t>
  </si>
  <si>
    <t>photolysis</t>
  </si>
  <si>
    <t>tube ext. surf.</t>
  </si>
  <si>
    <t>recirculation</t>
  </si>
  <si>
    <t>single pass</t>
  </si>
  <si>
    <t>V0 (total volume</t>
  </si>
  <si>
    <t xml:space="preserve">foam length </t>
  </si>
  <si>
    <t>cm</t>
  </si>
  <si>
    <t>foam ext surface</t>
  </si>
  <si>
    <r>
      <t>I</t>
    </r>
    <r>
      <rPr>
        <vertAlign val="subscript"/>
        <sz val="12"/>
        <color theme="1"/>
        <rFont val="Symbol"/>
        <family val="1"/>
        <charset val="2"/>
      </rPr>
      <t>al</t>
    </r>
  </si>
  <si>
    <t>(W/m2)</t>
  </si>
  <si>
    <t>C0, initial conc.</t>
  </si>
  <si>
    <t>(mol/L)</t>
  </si>
  <si>
    <t>NA, avogadro's number</t>
  </si>
  <si>
    <t>(mol-1)</t>
  </si>
  <si>
    <t>h, plank constant,</t>
  </si>
  <si>
    <t>(m2kg/s)</t>
  </si>
  <si>
    <t>c, speed of light</t>
  </si>
  <si>
    <t>(m/s)</t>
  </si>
  <si>
    <t xml:space="preserve">UV wavelenght </t>
  </si>
  <si>
    <t>(m)</t>
  </si>
  <si>
    <r>
      <t>Ia</t>
    </r>
    <r>
      <rPr>
        <sz val="11"/>
        <color theme="1"/>
        <rFont val="Calibri"/>
        <family val="2"/>
      </rPr>
      <t>λ</t>
    </r>
  </si>
  <si>
    <t>quantum yield</t>
  </si>
  <si>
    <t>lamp power</t>
  </si>
  <si>
    <t>tube length</t>
  </si>
  <si>
    <t>number lamps</t>
  </si>
  <si>
    <t>W</t>
  </si>
  <si>
    <t>reservoir vol</t>
  </si>
  <si>
    <t>illuminat. time</t>
  </si>
  <si>
    <t>h</t>
  </si>
  <si>
    <t xml:space="preserve">cm </t>
  </si>
  <si>
    <t>mL</t>
  </si>
  <si>
    <r>
      <t>I</t>
    </r>
    <r>
      <rPr>
        <vertAlign val="subscript"/>
        <sz val="12"/>
        <color theme="1"/>
        <rFont val="Calibri (Body)"/>
      </rPr>
      <t>0</t>
    </r>
    <r>
      <rPr>
        <sz val="11"/>
        <color theme="1"/>
        <rFont val="Calibri"/>
        <family val="2"/>
      </rPr>
      <t>λ/ mW/cm2</t>
    </r>
  </si>
  <si>
    <r>
      <t>εwater/ M</t>
    </r>
    <r>
      <rPr>
        <vertAlign val="superscript"/>
        <sz val="11"/>
        <color theme="1"/>
        <rFont val="Calibri"/>
        <family val="2"/>
      </rPr>
      <t>-1</t>
    </r>
    <r>
      <rPr>
        <sz val="11"/>
        <color theme="1"/>
        <rFont val="Calibri"/>
        <family val="2"/>
      </rPr>
      <t xml:space="preserve"> cm</t>
    </r>
    <r>
      <rPr>
        <vertAlign val="superscript"/>
        <sz val="11"/>
        <color theme="1"/>
        <rFont val="Calibri"/>
        <family val="2"/>
      </rPr>
      <t>-1</t>
    </r>
  </si>
  <si>
    <t>[Water]/ M</t>
  </si>
  <si>
    <r>
      <t>εCarbamazepine/ M</t>
    </r>
    <r>
      <rPr>
        <vertAlign val="superscript"/>
        <sz val="11"/>
        <color theme="1"/>
        <rFont val="Calibri"/>
        <family val="2"/>
      </rPr>
      <t>-1</t>
    </r>
    <r>
      <rPr>
        <sz val="11"/>
        <color theme="1"/>
        <rFont val="Calibri"/>
        <family val="2"/>
      </rPr>
      <t xml:space="preserve"> cm</t>
    </r>
    <r>
      <rPr>
        <vertAlign val="superscript"/>
        <sz val="11"/>
        <color theme="1"/>
        <rFont val="Calibri"/>
        <family val="2"/>
      </rPr>
      <t>-1</t>
    </r>
  </si>
  <si>
    <t>[Carbamazepine]/M</t>
  </si>
  <si>
    <t>L/cm</t>
  </si>
  <si>
    <r>
      <t>I</t>
    </r>
    <r>
      <rPr>
        <sz val="11"/>
        <color theme="1"/>
        <rFont val="Calibri"/>
        <family val="2"/>
      </rPr>
      <t>α254*</t>
    </r>
  </si>
  <si>
    <r>
      <t>I</t>
    </r>
    <r>
      <rPr>
        <vertAlign val="subscript"/>
        <sz val="12"/>
        <color theme="1"/>
        <rFont val="Symbol"/>
        <family val="1"/>
        <charset val="2"/>
      </rPr>
      <t>al</t>
    </r>
    <r>
      <rPr>
        <sz val="11"/>
        <color theme="1"/>
        <rFont val="Calibri"/>
        <family val="2"/>
        <scheme val="minor"/>
      </rPr>
      <t>/ mW/cm2</t>
    </r>
  </si>
  <si>
    <t>bacth</t>
  </si>
  <si>
    <t>recirculation/single-pass</t>
  </si>
  <si>
    <t>light attenuation</t>
  </si>
  <si>
    <t>UV dose</t>
  </si>
  <si>
    <t>electrical energy per order</t>
  </si>
  <si>
    <t>EEO</t>
  </si>
  <si>
    <t>hydrodynamics</t>
  </si>
  <si>
    <t>flow rate</t>
  </si>
  <si>
    <t>Q</t>
  </si>
  <si>
    <t>100 to 500</t>
  </si>
  <si>
    <t>mL/min</t>
  </si>
  <si>
    <t>area</t>
  </si>
  <si>
    <t>A</t>
  </si>
  <si>
    <t>m2</t>
  </si>
  <si>
    <t>dynamic viscosity</t>
  </si>
  <si>
    <t>µ</t>
  </si>
  <si>
    <t>kg/(m.s)</t>
  </si>
  <si>
    <t>pore diameter</t>
  </si>
  <si>
    <t>Dp</t>
  </si>
  <si>
    <t>m</t>
  </si>
  <si>
    <t>density of fluid</t>
  </si>
  <si>
    <t>ρ</t>
  </si>
  <si>
    <t>kg m-3</t>
  </si>
  <si>
    <t>diffusion coefficient</t>
  </si>
  <si>
    <t>D</t>
  </si>
  <si>
    <t>m2 s-1</t>
  </si>
  <si>
    <t>quartz tube radius</t>
  </si>
  <si>
    <t>porosity</t>
  </si>
  <si>
    <t>single-pass</t>
  </si>
  <si>
    <t>0.7 to 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</si>
</sst>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E+00"/>
    <numFmt numFmtId="166" formatCode="0.0"/>
    <numFmt numFmtId="167" formatCode="0.0000"/>
  </numFmts>
  <fonts count="1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Symbol"/>
      <family val="1"/>
      <charset val="2"/>
    </font>
    <font>
      <sz val="11"/>
      <color theme="1"/>
      <name val="Calibri"/>
      <family val="2"/>
    </font>
    <font>
      <vertAlign val="subscript"/>
      <sz val="12"/>
      <color theme="1"/>
      <name val="Calibri (Body)"/>
    </font>
    <font>
      <vertAlign val="superscript"/>
      <sz val="11"/>
      <color theme="1"/>
      <name val="Calibri"/>
      <family val="2"/>
    </font>
    <font>
      <i/>
      <sz val="12"/>
      <color rgb="FF202122"/>
      <name val="Times New Roman"/>
      <family val="1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12"/>
      <color rgb="FF2021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1" fontId="0" fillId="0" borderId="0" xfId="0" applyNumberFormat="1" applyFill="1"/>
    <xf numFmtId="0" fontId="1" fillId="0" borderId="0" xfId="0" applyFont="1"/>
    <xf numFmtId="165" fontId="4" fillId="0" borderId="0" xfId="0" applyNumberFormat="1" applyFont="1"/>
    <xf numFmtId="0" fontId="5" fillId="0" borderId="0" xfId="0" applyFont="1" applyFill="1"/>
    <xf numFmtId="11" fontId="0" fillId="0" borderId="0" xfId="0" applyNumberFormat="1" applyFill="1"/>
    <xf numFmtId="0" fontId="2" fillId="0" borderId="0" xfId="0" applyFont="1"/>
    <xf numFmtId="0" fontId="0" fillId="2" borderId="0" xfId="0" applyFill="1"/>
    <xf numFmtId="0" fontId="3" fillId="0" borderId="0" xfId="0" applyFont="1"/>
    <xf numFmtId="166" fontId="0" fillId="0" borderId="0" xfId="0" applyNumberFormat="1"/>
    <xf numFmtId="0" fontId="4" fillId="0" borderId="0" xfId="0" applyFont="1"/>
    <xf numFmtId="11" fontId="0" fillId="0" borderId="0" xfId="0" applyNumberFormat="1"/>
    <xf numFmtId="0" fontId="0" fillId="0" borderId="0" xfId="0" applyFill="1"/>
    <xf numFmtId="0" fontId="0" fillId="0" borderId="0" xfId="0" applyBorder="1"/>
    <xf numFmtId="0" fontId="0" fillId="0" borderId="0" xfId="0" applyFont="1" applyBorder="1"/>
    <xf numFmtId="0" fontId="0" fillId="0" borderId="0" xfId="0" applyFill="1" applyBorder="1"/>
    <xf numFmtId="0" fontId="7" fillId="0" borderId="0" xfId="0" applyFont="1"/>
    <xf numFmtId="164" fontId="0" fillId="0" borderId="0" xfId="0" applyNumberFormat="1" applyFill="1"/>
    <xf numFmtId="166" fontId="0" fillId="0" borderId="0" xfId="0" applyNumberFormat="1" applyFill="1"/>
    <xf numFmtId="0" fontId="10" fillId="0" borderId="0" xfId="0" applyFont="1"/>
    <xf numFmtId="0" fontId="11" fillId="0" borderId="0" xfId="0" applyFont="1"/>
    <xf numFmtId="11" fontId="12" fillId="0" borderId="0" xfId="0" applyNumberFormat="1" applyFont="1"/>
    <xf numFmtId="0" fontId="13" fillId="0" borderId="0" xfId="0" applyFont="1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5A1F8-AA48-4A12-85D0-6206293777E2}">
  <dimension ref="D3:G24"/>
  <sheetViews>
    <sheetView workbookViewId="0">
      <selection activeCell="E4" sqref="E4"/>
    </sheetView>
  </sheetViews>
  <sheetFormatPr defaultRowHeight="15"/>
  <cols>
    <col min="4" max="4" width="25" customWidth="1"/>
    <col min="5" max="5" width="14.7109375" customWidth="1"/>
    <col min="7" max="7" width="23.42578125" customWidth="1"/>
  </cols>
  <sheetData>
    <row r="3" spans="4:7">
      <c r="D3" s="9" t="s">
        <v>59</v>
      </c>
    </row>
    <row r="8" spans="4:7">
      <c r="E8" s="10" t="s">
        <v>57</v>
      </c>
      <c r="G8" s="10" t="s">
        <v>58</v>
      </c>
    </row>
    <row r="9" spans="4:7" ht="19.5">
      <c r="D9" t="s">
        <v>49</v>
      </c>
      <c r="E9">
        <v>6.2</v>
      </c>
      <c r="G9">
        <v>10.4</v>
      </c>
    </row>
    <row r="11" spans="4:7" ht="17.25">
      <c r="D11" s="19" t="s">
        <v>50</v>
      </c>
      <c r="E11" s="3">
        <f>(3.35*10^-8)/2.303</f>
        <v>1.4546244029526705E-8</v>
      </c>
      <c r="F11" s="3"/>
      <c r="G11" s="3">
        <f>(3.35*10^-8)/2.303</f>
        <v>1.4546244029526705E-8</v>
      </c>
    </row>
    <row r="12" spans="4:7">
      <c r="D12" t="s">
        <v>51</v>
      </c>
      <c r="E12" s="12">
        <v>55.344999999999999</v>
      </c>
      <c r="F12" s="12"/>
      <c r="G12" s="12">
        <v>55.344999999999999</v>
      </c>
    </row>
    <row r="13" spans="4:7" ht="17.25">
      <c r="D13" s="19" t="s">
        <v>52</v>
      </c>
      <c r="E13">
        <v>6072</v>
      </c>
      <c r="G13">
        <v>6072</v>
      </c>
    </row>
    <row r="14" spans="4:7">
      <c r="D14" s="19" t="s">
        <v>53</v>
      </c>
      <c r="E14">
        <f>(10*10^-6)</f>
        <v>9.9999999999999991E-6</v>
      </c>
      <c r="G14">
        <v>1.0000000000000001E-5</v>
      </c>
    </row>
    <row r="16" spans="4:7">
      <c r="D16" t="s">
        <v>54</v>
      </c>
      <c r="E16">
        <v>3</v>
      </c>
      <c r="G16">
        <v>0.3</v>
      </c>
    </row>
    <row r="19" spans="4:7">
      <c r="E19" s="2">
        <f>((E11*E12)+(E13*E14))*E16</f>
        <v>0.18216241518562742</v>
      </c>
      <c r="G19" s="2">
        <f t="shared" ref="G19" si="0">((G11*G12)+(G13*G14))*G16</f>
        <v>1.8216241518562746E-2</v>
      </c>
    </row>
    <row r="20" spans="4:7">
      <c r="D20" s="15" t="s">
        <v>55</v>
      </c>
      <c r="E20" s="2">
        <f>E9*(1-(10^-(E19)))</f>
        <v>2.1240459974805539</v>
      </c>
      <c r="G20" s="20">
        <f t="shared" ref="G20" si="1">G9*(1-(10^-(G19)))</f>
        <v>0.42720027022442064</v>
      </c>
    </row>
    <row r="23" spans="4:7">
      <c r="D23" s="5"/>
    </row>
    <row r="24" spans="4:7" ht="17.25">
      <c r="D24" t="s">
        <v>56</v>
      </c>
      <c r="E24" s="12">
        <f>E9-E20</f>
        <v>4.0759540025194463</v>
      </c>
      <c r="G24" s="21">
        <f>G9-G20</f>
        <v>9.9727997297755806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6637E-E81D-48F1-9DF2-865145030607}">
  <dimension ref="D4:H39"/>
  <sheetViews>
    <sheetView workbookViewId="0">
      <selection activeCell="D4" sqref="D4"/>
    </sheetView>
  </sheetViews>
  <sheetFormatPr defaultRowHeight="15"/>
  <cols>
    <col min="4" max="4" width="21" customWidth="1"/>
    <col min="6" max="6" width="18.28515625" customWidth="1"/>
    <col min="7" max="7" width="18.5703125" customWidth="1"/>
    <col min="8" max="8" width="18.42578125" customWidth="1"/>
  </cols>
  <sheetData>
    <row r="4" spans="4:8">
      <c r="D4" t="s">
        <v>60</v>
      </c>
    </row>
    <row r="10" spans="4:8">
      <c r="F10" s="10" t="s">
        <v>20</v>
      </c>
    </row>
    <row r="12" spans="4:8">
      <c r="F12" s="9" t="s">
        <v>0</v>
      </c>
      <c r="H12" s="9" t="s">
        <v>18</v>
      </c>
    </row>
    <row r="13" spans="4:8">
      <c r="D13" t="s">
        <v>1</v>
      </c>
      <c r="E13" t="s">
        <v>2</v>
      </c>
      <c r="F13">
        <v>500</v>
      </c>
      <c r="H13">
        <v>500</v>
      </c>
    </row>
    <row r="14" spans="4:8">
      <c r="D14" t="s">
        <v>3</v>
      </c>
      <c r="F14">
        <v>0.94</v>
      </c>
      <c r="H14">
        <v>0</v>
      </c>
    </row>
    <row r="15" spans="4:8">
      <c r="D15" t="s">
        <v>4</v>
      </c>
      <c r="E15" t="s">
        <v>5</v>
      </c>
      <c r="F15">
        <v>2.1</v>
      </c>
      <c r="H15">
        <v>2.1</v>
      </c>
    </row>
    <row r="16" spans="4:8">
      <c r="D16" t="s">
        <v>6</v>
      </c>
      <c r="E16" t="s">
        <v>5</v>
      </c>
      <c r="F16">
        <v>2.1</v>
      </c>
      <c r="H16">
        <v>2.1</v>
      </c>
    </row>
    <row r="17" spans="4:8" ht="15.75">
      <c r="D17" s="7" t="s">
        <v>7</v>
      </c>
      <c r="E17" s="7" t="s">
        <v>12</v>
      </c>
      <c r="F17" s="8">
        <f>(2*PI()*(F15/2)*F16)</f>
        <v>13.854423602330987</v>
      </c>
      <c r="G17" s="7" t="s">
        <v>19</v>
      </c>
      <c r="H17" s="8">
        <f>(2*PI()*(H15/2)*H16)</f>
        <v>13.854423602330987</v>
      </c>
    </row>
    <row r="18" spans="4:8">
      <c r="D18" t="s">
        <v>8</v>
      </c>
      <c r="E18" t="s">
        <v>9</v>
      </c>
      <c r="F18" s="1">
        <f>PI()*POWER(F15/2,2)*F16*F14</f>
        <v>6.837158047750342</v>
      </c>
    </row>
    <row r="19" spans="4:8">
      <c r="D19" t="s">
        <v>10</v>
      </c>
      <c r="F19" s="2">
        <f>F18/(F13)</f>
        <v>1.3674316095500684E-2</v>
      </c>
    </row>
    <row r="20" spans="4:8">
      <c r="D20" t="s">
        <v>11</v>
      </c>
      <c r="E20" t="s">
        <v>12</v>
      </c>
      <c r="F20" s="3">
        <f>(3.06*POWER(10,-2))*POWER(10,4)</f>
        <v>306</v>
      </c>
    </row>
    <row r="21" spans="4:8" ht="15.75">
      <c r="D21" t="s">
        <v>13</v>
      </c>
      <c r="E21" t="s">
        <v>14</v>
      </c>
      <c r="F21" s="6">
        <v>4220</v>
      </c>
    </row>
    <row r="24" spans="4:8">
      <c r="D24" t="s">
        <v>15</v>
      </c>
      <c r="E24" t="s">
        <v>16</v>
      </c>
      <c r="F24">
        <f>120*60</f>
        <v>7200</v>
      </c>
    </row>
    <row r="25" spans="4:8">
      <c r="D25" t="s">
        <v>17</v>
      </c>
      <c r="E25" t="s">
        <v>16</v>
      </c>
      <c r="F25" s="4">
        <f>F24*F19</f>
        <v>98.455075887604934</v>
      </c>
    </row>
    <row r="27" spans="4:8" ht="17.25">
      <c r="D27" t="s">
        <v>26</v>
      </c>
      <c r="E27" s="13" t="s">
        <v>27</v>
      </c>
      <c r="F27">
        <v>100</v>
      </c>
    </row>
    <row r="31" spans="4:8">
      <c r="F31" s="10" t="s">
        <v>21</v>
      </c>
    </row>
    <row r="33" spans="4:8">
      <c r="F33" s="9" t="s">
        <v>0</v>
      </c>
      <c r="H33" s="9" t="s">
        <v>18</v>
      </c>
    </row>
    <row r="34" spans="4:8">
      <c r="D34" t="s">
        <v>22</v>
      </c>
      <c r="E34" t="s">
        <v>2</v>
      </c>
      <c r="F34">
        <v>150</v>
      </c>
      <c r="H34">
        <v>150</v>
      </c>
    </row>
    <row r="35" spans="4:8">
      <c r="D35" t="s">
        <v>23</v>
      </c>
      <c r="E35" t="s">
        <v>5</v>
      </c>
      <c r="F35">
        <v>8.4</v>
      </c>
      <c r="H35">
        <v>8.4</v>
      </c>
    </row>
    <row r="36" spans="4:8" ht="15.75">
      <c r="D36" s="11" t="s">
        <v>25</v>
      </c>
      <c r="E36" t="s">
        <v>12</v>
      </c>
      <c r="F36" s="12">
        <f>2*PI()*(F15/2)*F35</f>
        <v>55.41769440932395</v>
      </c>
      <c r="G36" s="7" t="s">
        <v>19</v>
      </c>
      <c r="H36" s="12">
        <f>F36</f>
        <v>55.41769440932395</v>
      </c>
    </row>
    <row r="37" spans="4:8">
      <c r="D37" t="s">
        <v>8</v>
      </c>
      <c r="E37" t="s">
        <v>9</v>
      </c>
      <c r="F37" s="12">
        <f>PI()*POWER(F15/2,2)*F35*F14</f>
        <v>27.348632191001368</v>
      </c>
    </row>
    <row r="38" spans="4:8">
      <c r="D38" t="s">
        <v>10</v>
      </c>
      <c r="F38" s="1">
        <f>F37/F34</f>
        <v>0.18232421460667578</v>
      </c>
    </row>
    <row r="39" spans="4:8" ht="17.25">
      <c r="D39" t="s">
        <v>26</v>
      </c>
      <c r="E39" s="13" t="s">
        <v>27</v>
      </c>
      <c r="F39">
        <v>100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5E1F3-D9F3-418E-84E8-CDEE83165ADF}">
  <dimension ref="E5:G17"/>
  <sheetViews>
    <sheetView workbookViewId="0">
      <selection activeCell="E5" sqref="E5"/>
    </sheetView>
  </sheetViews>
  <sheetFormatPr defaultRowHeight="15"/>
  <cols>
    <col min="5" max="5" width="25.140625" customWidth="1"/>
  </cols>
  <sheetData>
    <row r="5" spans="5:7">
      <c r="E5" s="9" t="s">
        <v>39</v>
      </c>
    </row>
    <row r="10" spans="5:7">
      <c r="E10" t="s">
        <v>38</v>
      </c>
      <c r="F10" t="s">
        <v>27</v>
      </c>
      <c r="G10">
        <v>100</v>
      </c>
    </row>
    <row r="11" spans="5:7">
      <c r="E11" s="15"/>
      <c r="F11" s="15"/>
      <c r="G11" s="15"/>
    </row>
    <row r="12" spans="5:7">
      <c r="E12" t="s">
        <v>28</v>
      </c>
      <c r="F12" t="s">
        <v>29</v>
      </c>
      <c r="G12" s="14">
        <v>1.0000000000000001E-5</v>
      </c>
    </row>
    <row r="13" spans="5:7">
      <c r="E13" t="s">
        <v>30</v>
      </c>
      <c r="F13" t="s">
        <v>31</v>
      </c>
      <c r="G13">
        <f>6.0221408E+23</f>
        <v>6.0221408E+23</v>
      </c>
    </row>
    <row r="14" spans="5:7">
      <c r="E14" t="s">
        <v>32</v>
      </c>
      <c r="F14" t="s">
        <v>33</v>
      </c>
      <c r="G14">
        <f>6.62607015E-34</f>
        <v>6.6260701499999998E-34</v>
      </c>
    </row>
    <row r="16" spans="5:7">
      <c r="E16" t="s">
        <v>34</v>
      </c>
      <c r="F16" t="s">
        <v>35</v>
      </c>
      <c r="G16" s="14">
        <f>300000000</f>
        <v>300000000</v>
      </c>
    </row>
    <row r="17" spans="5:7">
      <c r="E17" t="s">
        <v>36</v>
      </c>
      <c r="F17" t="s">
        <v>37</v>
      </c>
      <c r="G17" s="14">
        <v>2.5400000000000002E-7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1F01F-4AFD-42E6-BA34-ED2E42437714}">
  <dimension ref="D5:G26"/>
  <sheetViews>
    <sheetView topLeftCell="A4" workbookViewId="0">
      <selection activeCell="C9" sqref="C9"/>
    </sheetView>
  </sheetViews>
  <sheetFormatPr defaultRowHeight="15"/>
  <cols>
    <col min="5" max="5" width="14.5703125" customWidth="1"/>
    <col min="6" max="6" width="10.5703125" customWidth="1"/>
  </cols>
  <sheetData>
    <row r="5" spans="4:7">
      <c r="E5" s="9" t="s">
        <v>61</v>
      </c>
      <c r="F5" s="9"/>
      <c r="G5" s="9" t="s">
        <v>62</v>
      </c>
    </row>
    <row r="7" spans="4:7">
      <c r="E7" s="10" t="s">
        <v>20</v>
      </c>
    </row>
    <row r="10" spans="4:7">
      <c r="D10" s="16"/>
      <c r="E10" s="16" t="s">
        <v>40</v>
      </c>
      <c r="F10">
        <f>5</f>
        <v>5</v>
      </c>
      <c r="G10" t="s">
        <v>43</v>
      </c>
    </row>
    <row r="11" spans="4:7">
      <c r="D11" s="16"/>
      <c r="E11" s="16" t="s">
        <v>42</v>
      </c>
      <c r="F11">
        <v>3</v>
      </c>
    </row>
    <row r="12" spans="4:7">
      <c r="D12" s="16"/>
      <c r="E12" s="17" t="s">
        <v>41</v>
      </c>
      <c r="F12">
        <v>12</v>
      </c>
      <c r="G12" t="s">
        <v>24</v>
      </c>
    </row>
    <row r="13" spans="4:7">
      <c r="E13" t="s">
        <v>44</v>
      </c>
      <c r="F13">
        <v>500</v>
      </c>
      <c r="G13" t="s">
        <v>48</v>
      </c>
    </row>
    <row r="14" spans="4:7">
      <c r="E14" t="s">
        <v>45</v>
      </c>
      <c r="F14">
        <v>2</v>
      </c>
      <c r="G14" t="s">
        <v>46</v>
      </c>
    </row>
    <row r="15" spans="4:7">
      <c r="D15" s="16"/>
      <c r="E15" s="18" t="s">
        <v>23</v>
      </c>
      <c r="F15" s="15">
        <v>2.1</v>
      </c>
      <c r="G15" s="15" t="s">
        <v>47</v>
      </c>
    </row>
    <row r="21" spans="5:7">
      <c r="E21" s="10" t="s">
        <v>21</v>
      </c>
    </row>
    <row r="23" spans="5:7">
      <c r="E23" s="16" t="s">
        <v>40</v>
      </c>
      <c r="F23">
        <f>5</f>
        <v>5</v>
      </c>
      <c r="G23" t="s">
        <v>43</v>
      </c>
    </row>
    <row r="24" spans="5:7">
      <c r="E24" s="16" t="s">
        <v>42</v>
      </c>
      <c r="F24">
        <v>3</v>
      </c>
    </row>
    <row r="25" spans="5:7">
      <c r="E25" s="17" t="s">
        <v>41</v>
      </c>
      <c r="F25">
        <v>12</v>
      </c>
      <c r="G25" t="s">
        <v>24</v>
      </c>
    </row>
    <row r="26" spans="5:7">
      <c r="E26" s="18" t="s">
        <v>23</v>
      </c>
      <c r="F26" s="15">
        <v>8.4</v>
      </c>
      <c r="G26" s="15" t="s">
        <v>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0332D-D52A-48F6-AC3B-5A5D70074EB7}">
  <dimension ref="F6:I50"/>
  <sheetViews>
    <sheetView tabSelected="1" workbookViewId="0">
      <selection activeCell="F39" sqref="F39:I39"/>
    </sheetView>
  </sheetViews>
  <sheetFormatPr defaultRowHeight="15"/>
  <cols>
    <col min="6" max="6" width="23.85546875" customWidth="1"/>
    <col min="8" max="8" width="11.5703125" customWidth="1"/>
    <col min="9" max="9" width="12" customWidth="1"/>
  </cols>
  <sheetData>
    <row r="6" spans="6:9">
      <c r="F6" s="9" t="s">
        <v>63</v>
      </c>
    </row>
    <row r="9" spans="6:9">
      <c r="F9" s="10" t="s">
        <v>20</v>
      </c>
    </row>
    <row r="14" spans="6:9">
      <c r="F14" t="s">
        <v>64</v>
      </c>
      <c r="G14" t="s">
        <v>65</v>
      </c>
      <c r="H14" t="s">
        <v>66</v>
      </c>
      <c r="I14" t="s">
        <v>67</v>
      </c>
    </row>
    <row r="16" spans="6:9">
      <c r="F16" t="s">
        <v>68</v>
      </c>
      <c r="G16" t="s">
        <v>69</v>
      </c>
      <c r="H16" s="14">
        <v>3.8000000000000002E-4</v>
      </c>
      <c r="I16" t="s">
        <v>70</v>
      </c>
    </row>
    <row r="17" spans="6:9" ht="15.75">
      <c r="G17" s="22"/>
    </row>
    <row r="18" spans="6:9">
      <c r="F18" t="s">
        <v>71</v>
      </c>
      <c r="G18" s="23" t="s">
        <v>72</v>
      </c>
      <c r="H18" s="14">
        <v>1.307E-3</v>
      </c>
      <c r="I18" t="s">
        <v>73</v>
      </c>
    </row>
    <row r="19" spans="6:9">
      <c r="F19" t="s">
        <v>74</v>
      </c>
      <c r="G19" t="s">
        <v>75</v>
      </c>
      <c r="H19" s="14">
        <v>5.4000000000000001E-4</v>
      </c>
      <c r="I19" t="s">
        <v>76</v>
      </c>
    </row>
    <row r="20" spans="6:9">
      <c r="F20" t="s">
        <v>77</v>
      </c>
      <c r="G20" s="19" t="s">
        <v>78</v>
      </c>
      <c r="H20">
        <v>997</v>
      </c>
      <c r="I20" t="s">
        <v>79</v>
      </c>
    </row>
    <row r="21" spans="6:9">
      <c r="G21" s="9"/>
    </row>
    <row r="22" spans="6:9">
      <c r="F22" t="s">
        <v>80</v>
      </c>
      <c r="G22" t="s">
        <v>81</v>
      </c>
      <c r="H22" s="14">
        <v>7.5E-10</v>
      </c>
      <c r="I22" t="s">
        <v>82</v>
      </c>
    </row>
    <row r="27" spans="6:9">
      <c r="F27" t="s">
        <v>83</v>
      </c>
      <c r="H27" s="14">
        <v>1.0999999999999999E-2</v>
      </c>
      <c r="I27" s="24" t="s">
        <v>76</v>
      </c>
    </row>
    <row r="28" spans="6:9" ht="15.75">
      <c r="F28" t="s">
        <v>84</v>
      </c>
      <c r="H28" s="25">
        <v>0.94</v>
      </c>
      <c r="I28" s="26"/>
    </row>
    <row r="34" spans="6:9">
      <c r="F34" s="10" t="s">
        <v>85</v>
      </c>
    </row>
    <row r="36" spans="6:9">
      <c r="F36" t="s">
        <v>64</v>
      </c>
      <c r="G36" t="s">
        <v>65</v>
      </c>
      <c r="H36" t="s">
        <v>86</v>
      </c>
      <c r="I36" t="s">
        <v>67</v>
      </c>
    </row>
    <row r="38" spans="6:9">
      <c r="F38" t="s">
        <v>68</v>
      </c>
      <c r="G38" t="s">
        <v>69</v>
      </c>
      <c r="H38" s="14">
        <v>3.8000000000000002E-4</v>
      </c>
      <c r="I38" t="s">
        <v>70</v>
      </c>
    </row>
    <row r="39" spans="6:9" ht="15.75">
      <c r="G39" s="22"/>
    </row>
    <row r="40" spans="6:9">
      <c r="F40" t="s">
        <v>71</v>
      </c>
      <c r="G40" s="23" t="s">
        <v>72</v>
      </c>
      <c r="H40">
        <v>1.307E-3</v>
      </c>
      <c r="I40" t="s">
        <v>73</v>
      </c>
    </row>
    <row r="41" spans="6:9">
      <c r="F41" t="s">
        <v>74</v>
      </c>
      <c r="G41" t="s">
        <v>75</v>
      </c>
      <c r="H41" s="14">
        <v>5.4000000000000001E-4</v>
      </c>
      <c r="I41" t="s">
        <v>76</v>
      </c>
    </row>
    <row r="42" spans="6:9">
      <c r="F42" t="s">
        <v>77</v>
      </c>
      <c r="G42" s="19" t="s">
        <v>78</v>
      </c>
      <c r="H42">
        <v>997</v>
      </c>
      <c r="I42" t="s">
        <v>79</v>
      </c>
    </row>
    <row r="43" spans="6:9">
      <c r="G43" s="9"/>
    </row>
    <row r="44" spans="6:9">
      <c r="F44" t="s">
        <v>80</v>
      </c>
      <c r="G44" t="s">
        <v>81</v>
      </c>
      <c r="H44" s="14">
        <v>7.5E-10</v>
      </c>
      <c r="I44" t="s">
        <v>82</v>
      </c>
    </row>
    <row r="49" spans="6:9">
      <c r="F49" t="s">
        <v>83</v>
      </c>
      <c r="H49" s="14">
        <v>1.0999999999999999E-2</v>
      </c>
      <c r="I49" s="24" t="s">
        <v>76</v>
      </c>
    </row>
    <row r="50" spans="6:9" ht="15.75">
      <c r="F50" t="s">
        <v>84</v>
      </c>
      <c r="H50" s="25">
        <v>0.94</v>
      </c>
      <c r="I50" s="26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77e3d22-4ea1-422d-b0ad-8fcc89406b9e}" enabled="0" method="" siteId="{377e3d22-4ea1-422d-b0ad-8fcc89406b9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light attenuation</vt:lpstr>
      <vt:lpstr>UV dose</vt:lpstr>
      <vt:lpstr>quantym yield</vt:lpstr>
      <vt:lpstr>EEO</vt:lpstr>
      <vt:lpstr>Sheet1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Tasso Guaraldo</dc:creator>
  <cp:lastModifiedBy>Thais Tasso Guaraldo</cp:lastModifiedBy>
  <dcterms:created xsi:type="dcterms:W3CDTF">2022-09-15T11:45:06Z</dcterms:created>
  <dcterms:modified xsi:type="dcterms:W3CDTF">2022-09-15T14:35:02Z</dcterms:modified>
</cp:coreProperties>
</file>