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putingservices-my.sharepoint.com/personal/bd272_bath_ac_uk/Documents/Documents Vol2/BATH UNIVERSITY COMPLETE/POST DOC PLASTER/Diamond light beam/Our July session/"/>
    </mc:Choice>
  </mc:AlternateContent>
  <xr:revisionPtr revIDLastSave="1635" documentId="8_{5C762635-9D2F-49B9-880A-AD672D15884B}" xr6:coauthVersionLast="47" xr6:coauthVersionMax="47" xr10:uidLastSave="{BA5FC1D2-19D5-4DCB-A7F4-E8ABC3B8D2E5}"/>
  <bookViews>
    <workbookView xWindow="-120" yWindow="-120" windowWidth="29040" windowHeight="15840" tabRatio="932" firstSheet="2" activeTab="15" xr2:uid="{41618B55-BF71-4D82-BB35-504E42542379}"/>
  </bookViews>
  <sheets>
    <sheet name="timetable blank" sheetId="1" r:id="rId1"/>
    <sheet name="time breakdown 8 specs" sheetId="2" r:id="rId2"/>
    <sheet name="practice CT and XRD" sheetId="13" r:id="rId3"/>
    <sheet name="BQW hydraulics problem" sheetId="6" r:id="rId4"/>
    <sheet name="BHW" sheetId="5" r:id="rId5"/>
    <sheet name="BHW CT XRD" sheetId="15" r:id="rId6"/>
    <sheet name="AHW" sheetId="7" r:id="rId7"/>
    <sheet name="AHW CT XRD" sheetId="16" r:id="rId8"/>
    <sheet name="AQW" sheetId="11" r:id="rId9"/>
    <sheet name="AQW CT (NO XRD)" sheetId="17" r:id="rId10"/>
    <sheet name="BHNW" sheetId="9" r:id="rId11"/>
    <sheet name="BHNW CT (NO XRD)" sheetId="20" r:id="rId12"/>
    <sheet name="BQW 2" sheetId="18" r:id="rId13"/>
    <sheet name="BQW CT (NO XRD)" sheetId="19" r:id="rId14"/>
    <sheet name="Data storage and collection" sheetId="21" r:id="rId15"/>
    <sheet name="load-displ" sheetId="22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" i="22" l="1"/>
  <c r="Z11" i="22"/>
  <c r="Z10" i="22"/>
  <c r="Z9" i="22"/>
  <c r="Z8" i="22"/>
  <c r="Z7" i="22"/>
  <c r="Z6" i="22"/>
  <c r="U12" i="22"/>
  <c r="U11" i="22"/>
  <c r="U10" i="22"/>
  <c r="U9" i="22"/>
  <c r="U8" i="22"/>
  <c r="U7" i="22"/>
  <c r="U6" i="22"/>
  <c r="P12" i="22"/>
  <c r="P11" i="22"/>
  <c r="P10" i="22"/>
  <c r="P9" i="22"/>
  <c r="P8" i="22"/>
  <c r="P7" i="22"/>
  <c r="P6" i="22"/>
  <c r="K12" i="22"/>
  <c r="K11" i="22"/>
  <c r="K10" i="22"/>
  <c r="K9" i="22"/>
  <c r="K7" i="22"/>
  <c r="K6" i="22"/>
  <c r="K8" i="22"/>
  <c r="T7" i="22"/>
  <c r="T8" i="22"/>
  <c r="T9" i="22"/>
  <c r="T10" i="22"/>
  <c r="T11" i="22"/>
  <c r="T12" i="22"/>
  <c r="T6" i="22"/>
  <c r="F7" i="22" l="1"/>
  <c r="F8" i="22"/>
  <c r="F9" i="22"/>
  <c r="F10" i="22"/>
  <c r="F11" i="22"/>
  <c r="F12" i="22"/>
  <c r="F6" i="22"/>
  <c r="Y12" i="22"/>
  <c r="Y11" i="22"/>
  <c r="Y10" i="22"/>
  <c r="Y9" i="22"/>
  <c r="Y8" i="22"/>
  <c r="Y7" i="22"/>
  <c r="Y6" i="22"/>
  <c r="O12" i="22"/>
  <c r="O11" i="22"/>
  <c r="O10" i="22"/>
  <c r="O9" i="22"/>
  <c r="O8" i="22"/>
  <c r="O7" i="22"/>
  <c r="O6" i="22"/>
  <c r="J12" i="22"/>
  <c r="J11" i="22"/>
  <c r="J10" i="22"/>
  <c r="J9" i="22"/>
  <c r="J8" i="22"/>
  <c r="J7" i="22"/>
  <c r="J6" i="22"/>
  <c r="E7" i="22"/>
  <c r="A7" i="22" s="1"/>
  <c r="E8" i="22"/>
  <c r="A8" i="22" s="1"/>
  <c r="E9" i="22"/>
  <c r="A9" i="22" s="1"/>
  <c r="E10" i="22"/>
  <c r="A10" i="22" s="1"/>
  <c r="E11" i="22"/>
  <c r="A11" i="22" s="1"/>
  <c r="E12" i="22"/>
  <c r="A12" i="22" s="1"/>
  <c r="E6" i="22"/>
  <c r="A6" i="22" s="1"/>
  <c r="W14" i="22"/>
  <c r="W15" i="22" s="1"/>
  <c r="AE9" i="22" s="1"/>
  <c r="R14" i="22"/>
  <c r="R15" i="22" s="1"/>
  <c r="AE7" i="22" s="1"/>
  <c r="M14" i="22"/>
  <c r="M15" i="22" s="1"/>
  <c r="AE6" i="22" s="1"/>
  <c r="H14" i="22"/>
  <c r="H15" i="22" s="1"/>
  <c r="AE5" i="22" s="1"/>
  <c r="C14" i="22"/>
  <c r="C15" i="22" s="1"/>
  <c r="AE8" i="22" s="1"/>
  <c r="O9" i="2"/>
  <c r="C30" i="2"/>
  <c r="C29" i="2"/>
  <c r="N29" i="2"/>
  <c r="J44" i="2"/>
  <c r="N18" i="2"/>
  <c r="J8" i="2"/>
  <c r="J14" i="2"/>
  <c r="J20" i="2"/>
  <c r="J26" i="2"/>
  <c r="J32" i="2"/>
  <c r="J38" i="2"/>
  <c r="AD8" i="22" l="1"/>
  <c r="AD5" i="22"/>
  <c r="AD6" i="22"/>
  <c r="AD9" i="22"/>
  <c r="AD7" i="22"/>
  <c r="P17" i="2"/>
  <c r="N23" i="2"/>
  <c r="N31" i="2"/>
  <c r="N32" i="2" s="1"/>
  <c r="J6" i="2" s="1"/>
  <c r="J18" i="2" l="1"/>
  <c r="J36" i="2"/>
  <c r="J12" i="2"/>
  <c r="J48" i="2"/>
  <c r="J24" i="2"/>
  <c r="J28" i="2"/>
  <c r="J22" i="2"/>
  <c r="J34" i="2"/>
  <c r="J10" i="2"/>
  <c r="J16" i="2"/>
  <c r="J40" i="2"/>
  <c r="J46" i="2"/>
  <c r="J30" i="2"/>
  <c r="J42" i="2"/>
  <c r="N7" i="2" l="1"/>
  <c r="L4" i="2"/>
  <c r="M4" i="2" s="1"/>
  <c r="N4" i="2"/>
  <c r="O4" i="2" s="1"/>
  <c r="L7" i="2"/>
  <c r="L11" i="2"/>
  <c r="M11" i="2" s="1"/>
  <c r="L14" i="2"/>
</calcChain>
</file>

<file path=xl/sharedStrings.xml><?xml version="1.0" encoding="utf-8"?>
<sst xmlns="http://schemas.openxmlformats.org/spreadsheetml/2006/main" count="1494" uniqueCount="361">
  <si>
    <t>MEAL TIMES</t>
  </si>
  <si>
    <t>Day</t>
  </si>
  <si>
    <t>TIME:</t>
  </si>
  <si>
    <t>Friday 12th July</t>
  </si>
  <si>
    <t>Task</t>
  </si>
  <si>
    <t>Arrive for 9</t>
  </si>
  <si>
    <t>Personnel</t>
  </si>
  <si>
    <t>Alex</t>
  </si>
  <si>
    <t>Barrie</t>
  </si>
  <si>
    <t>Xinyi</t>
  </si>
  <si>
    <t>Jamie</t>
  </si>
  <si>
    <t>Shivansh</t>
  </si>
  <si>
    <t>Richard</t>
  </si>
  <si>
    <t>Martin</t>
  </si>
  <si>
    <t>Saturday 13th July</t>
  </si>
  <si>
    <t>Sunday 14th July</t>
  </si>
  <si>
    <t>Monday 15th July</t>
  </si>
  <si>
    <t>Save data, pack up</t>
  </si>
  <si>
    <t>FINISHED</t>
  </si>
  <si>
    <t>Ranked in order of interest:</t>
  </si>
  <si>
    <t>0 mm - start pos.</t>
  </si>
  <si>
    <t>For each specimen:</t>
  </si>
  <si>
    <t>Minutes</t>
  </si>
  <si>
    <t>With 5 Increments</t>
  </si>
  <si>
    <t>With 6 Increments</t>
  </si>
  <si>
    <t>Specimen 1</t>
  </si>
  <si>
    <t>Beta</t>
  </si>
  <si>
    <t>Hessian</t>
  </si>
  <si>
    <t>Wire</t>
  </si>
  <si>
    <t>BHW</t>
  </si>
  <si>
    <t>Put specimen into Instron</t>
  </si>
  <si>
    <t>Total minutes per specimen:</t>
  </si>
  <si>
    <t>Total hours per specimen:</t>
  </si>
  <si>
    <t>Specimen 2</t>
  </si>
  <si>
    <t>Quadaxial</t>
  </si>
  <si>
    <t>BQW</t>
  </si>
  <si>
    <t>Safety checks</t>
  </si>
  <si>
    <t>Specimen 3</t>
  </si>
  <si>
    <t>Alpha</t>
  </si>
  <si>
    <t>AHW</t>
  </si>
  <si>
    <t>CT mode for intial pre-loading scan</t>
  </si>
  <si>
    <t>Specimen 4</t>
  </si>
  <si>
    <t>AQW</t>
  </si>
  <si>
    <t>Initial CT scan before loading</t>
  </si>
  <si>
    <t>Total minutes per increment:</t>
  </si>
  <si>
    <t>Specimen 5</t>
  </si>
  <si>
    <t>No Wire</t>
  </si>
  <si>
    <t>BHNW</t>
  </si>
  <si>
    <t>Move Instron into position for loading</t>
  </si>
  <si>
    <t>Specimen 6</t>
  </si>
  <si>
    <t>BQNW</t>
  </si>
  <si>
    <t>0.5 mm</t>
  </si>
  <si>
    <t>Load increment 1 : 0.5 mm</t>
  </si>
  <si>
    <t>Specimen 7</t>
  </si>
  <si>
    <t>AHNW</t>
  </si>
  <si>
    <t>Switch to CT mode</t>
  </si>
  <si>
    <t>With 7 Increments</t>
  </si>
  <si>
    <t>Specimen 8</t>
  </si>
  <si>
    <t>AQNW</t>
  </si>
  <si>
    <t>CT at 0.5 mm</t>
  </si>
  <si>
    <t>Switch to XRD mode</t>
  </si>
  <si>
    <t>LOADING RATE:</t>
  </si>
  <si>
    <t>less important, for comparison</t>
  </si>
  <si>
    <t>XRD at 0.5 mm</t>
  </si>
  <si>
    <t>(we said in application 0.1mm/min-slow)</t>
  </si>
  <si>
    <t>mm/minute load rate up to 8 mm:</t>
  </si>
  <si>
    <t>1 mm</t>
  </si>
  <si>
    <t>Load increment 2 : 1 mm</t>
  </si>
  <si>
    <t>CT at 1 mm</t>
  </si>
  <si>
    <t>ROI length (mm)</t>
  </si>
  <si>
    <t>march ROI 151mm*20mm, 12 scans, 3.5 mins per scan, (mm2)</t>
  </si>
  <si>
    <t>ROI width (mm)</t>
  </si>
  <si>
    <t>XRD at 1 mm</t>
  </si>
  <si>
    <t>ROI area (mm2)</t>
  </si>
  <si>
    <t>2 mm</t>
  </si>
  <si>
    <t>Load increment 3 : 2 mm</t>
  </si>
  <si>
    <t>CT</t>
  </si>
  <si>
    <t>no of scans</t>
  </si>
  <si>
    <t>CT at 2 mm</t>
  </si>
  <si>
    <t>Minutes per scan</t>
  </si>
  <si>
    <t>minutes</t>
  </si>
  <si>
    <t>XRD at 2 mm</t>
  </si>
  <si>
    <t>4 mm</t>
  </si>
  <si>
    <t>Load increment 4 : 4 mm</t>
  </si>
  <si>
    <t>sample 2, 3.6 secs per 1mm*1mm scan</t>
  </si>
  <si>
    <t>CT at 4 mm</t>
  </si>
  <si>
    <t>XRD</t>
  </si>
  <si>
    <t>scans</t>
  </si>
  <si>
    <t>XRD at 4 mm</t>
  </si>
  <si>
    <t>no of seconds per scan</t>
  </si>
  <si>
    <t>seconds</t>
  </si>
  <si>
    <t>8 mm</t>
  </si>
  <si>
    <t>Load increment 5 : 8 mm</t>
  </si>
  <si>
    <t>CT at 8 mm</t>
  </si>
  <si>
    <t>XRD at 8 mm</t>
  </si>
  <si>
    <t>16 mm</t>
  </si>
  <si>
    <t>Load increment 6 : 16 mm</t>
  </si>
  <si>
    <t>Sample 2 in March for reference</t>
  </si>
  <si>
    <t>10 minutes</t>
  </si>
  <si>
    <t>Move Instron into DIC position</t>
  </si>
  <si>
    <t>CT at 16 mm</t>
  </si>
  <si>
    <t>5 minutes</t>
  </si>
  <si>
    <t>Start DIC and acoustic emissions</t>
  </si>
  <si>
    <t>Apply load increment (first force then displacement for sample 2)</t>
  </si>
  <si>
    <t>XRD at 16 mm</t>
  </si>
  <si>
    <t>Stop and save DIC and acoustic emissions after load applied</t>
  </si>
  <si>
    <t>Switch to tomography mode</t>
  </si>
  <si>
    <t>32 mm</t>
  </si>
  <si>
    <t>Load increment 7 : 32 mm</t>
  </si>
  <si>
    <t>65 minutes</t>
  </si>
  <si>
    <t>Tomography scans</t>
  </si>
  <si>
    <t>Switch to diffraction mode</t>
  </si>
  <si>
    <t>CT at 32 mm</t>
  </si>
  <si>
    <t>40 minutes</t>
  </si>
  <si>
    <t>Diffraction (XRD) scans</t>
  </si>
  <si>
    <t>150 minutes</t>
  </si>
  <si>
    <t>TOTAL PER ‘OBSERVATION’ (LOAD INCREMENT): 2.5 HOURS</t>
  </si>
  <si>
    <t>XRD at 32 mm</t>
  </si>
  <si>
    <t>Remove specimen from Instron</t>
  </si>
  <si>
    <t>Procedure</t>
  </si>
  <si>
    <t>Start time</t>
  </si>
  <si>
    <t>End time</t>
  </si>
  <si>
    <t xml:space="preserve">Precise displacement (mm) </t>
  </si>
  <si>
    <t>Precise load (kN)</t>
  </si>
  <si>
    <t>Issues/Problems?</t>
  </si>
  <si>
    <t>mm/min for up to 16 mm:</t>
  </si>
  <si>
    <t>mm/min for up to 32 mm</t>
  </si>
  <si>
    <t>Total minutes per specimen</t>
  </si>
  <si>
    <t>total seconds per load increment</t>
  </si>
  <si>
    <t>(3s exposure + 2s movement)</t>
  </si>
  <si>
    <t>total minutes per load increment</t>
  </si>
  <si>
    <t>Try BQW first because that will be the most interesting up to 32 mm - then make a decision whether we progress to 32 mm on other samples</t>
  </si>
  <si>
    <t>projections, darks and flats all in the same folder and sequential</t>
  </si>
  <si>
    <t>started at y = -110</t>
  </si>
  <si>
    <t>going up in 15 mm steps</t>
  </si>
  <si>
    <t>projections</t>
  </si>
  <si>
    <t>flats, darks</t>
  </si>
  <si>
    <t>odd numbers</t>
  </si>
  <si>
    <t>even numbers</t>
  </si>
  <si>
    <t>Safety checks + find corner for XRD and y baseline for CT</t>
  </si>
  <si>
    <t>Filename(s) (check if CT and XRD files saved) - start and end filenames and for CT whether odd/even numbers are for projections or flats and darks</t>
  </si>
  <si>
    <t>Safety checks + find lower right corner</t>
  </si>
  <si>
    <t>File size too small, too few images,Robert called - not enough rotation</t>
  </si>
  <si>
    <t>for 81 mm * 36 mm ROI at 3 mm * 3 mm scan</t>
  </si>
  <si>
    <t>will be 8 for final 32 mm displacement and possibly 16mm</t>
  </si>
  <si>
    <t>Initial CT scan before loading and XRD baseline</t>
  </si>
  <si>
    <t>00011,12,13,17,19 projections; 00012, 14,16,18,20 flats and darks. Stopped at 00020 as we called Robert. 21-25 were test scans by Robert. Crosshairs 779, 385, doint lower right corner again and lower baseline for CT, x=14mm, y=111mm. Started Ct again: 00026, 28, 30, 32, 34 projections, 00027, 29, 31, 33,35 flats and darks.</t>
  </si>
  <si>
    <t>There is a nxs file and pilatus folder for each number . 146022 to 146043 are practice and test ones.</t>
  </si>
  <si>
    <t>XRD move into position &amp; baseline</t>
  </si>
  <si>
    <t>reduced exposure time to 2.5 secs</t>
  </si>
  <si>
    <t>146044 - 00001 to 364</t>
  </si>
  <si>
    <t>check Instron is back to zero for loading</t>
  </si>
  <si>
    <t>146045 - 00001 to 312</t>
  </si>
  <si>
    <t>00036, 38, 40, 42, 44 projections; 00037, 39, 41, 43, 45 flats and darks</t>
  </si>
  <si>
    <t>00046, 48, 50, 52, 54 projections. 00047, 49,51,53,55 flats and darks.</t>
  </si>
  <si>
    <t>hydraulkic failure, values changed to -0.057 kN and -36.713 mm so we ended test, moved to original starting displacement, loaded again to 1mm and carried on with the XRD</t>
  </si>
  <si>
    <t>146046 - 00001 to 312</t>
  </si>
  <si>
    <t>7.20 hydraulic failure - load drop to  0.023kN -34.264</t>
  </si>
  <si>
    <t>146047-0001 to Filws..new one is 146048-001-312</t>
  </si>
  <si>
    <t>test diffraction scan  with a small fov and 1x1 beam size, 146049</t>
  </si>
  <si>
    <t>XRD at 0 mm</t>
  </si>
  <si>
    <t>brought to a close</t>
  </si>
  <si>
    <t>146053.nxs  0001 up to 312</t>
  </si>
  <si>
    <t>scan_00056  first scan - last scan 65:  56, 58, 60, 62, 64 projections, 57, 59, 61, 63, 65 flats/darks</t>
  </si>
  <si>
    <t>146054 nx 0001 up to 312</t>
  </si>
  <si>
    <t>HYDRAULICS FAILURE AGAIN WHILE HOLDING LOAD AT 0.5MM. THOMAS HAS REMOTE ACCESS. CHANGE TO MANUAL LOADING USING SETPOINT</t>
  </si>
  <si>
    <t>0.71 kN</t>
  </si>
  <si>
    <t>146055 nx 0001 up to 312</t>
  </si>
  <si>
    <t>1.48 kN peak</t>
  </si>
  <si>
    <t>146056 nx 0001 up to 312</t>
  </si>
  <si>
    <t>1.123KN</t>
  </si>
  <si>
    <t>1.13kN</t>
  </si>
  <si>
    <t>1.4kN</t>
  </si>
  <si>
    <t>scan_00077 to scan_00086   projections: 77,79,81,83,85   Flats/darks 78,80,82,84,86</t>
  </si>
  <si>
    <t>scan_00067 to scan_00076  Projections: 67, 69, 71, 73, 75   Flats/darks: 68, 70, 72, 74, 76</t>
  </si>
  <si>
    <t>CT: finding the centre and local reconstruction</t>
  </si>
  <si>
    <t>Displacement (mm)</t>
  </si>
  <si>
    <t>Height (mm)</t>
  </si>
  <si>
    <t>projection scan number</t>
  </si>
  <si>
    <t>146057 nxs 0001 up to 312</t>
  </si>
  <si>
    <t>146058 nxs 0001 up to 312</t>
  </si>
  <si>
    <t>WE HAVE LOST 95 (PROJECTION) AND 96 (FLATS/DARKS). THOMAS AND ROBERT CALLED _ THETA WOULDN@T MOVE, THE RE WAS A 'STALL' - it was solved remotely and we continued with CT for 4mm</t>
  </si>
  <si>
    <t>STOPPED</t>
  </si>
  <si>
    <t xml:space="preserve">scan 97-106, projections: 97,99,101,103,105  flats/darks: 98, 100,102, 104, 106  </t>
  </si>
  <si>
    <t xml:space="preserve">scan 107-116, projections: 107,109,111,113,115  flats/darks: 108, 110,112, 114, 116  </t>
  </si>
  <si>
    <t>scan 087 to 94, PROJECTION 87,89,91,93   FLATS/DARKS 88,90,92,94     -91 went wrong (it's like a tree stump!) but 93 and 94 worked well</t>
  </si>
  <si>
    <t>compromised</t>
  </si>
  <si>
    <t>very good!</t>
  </si>
  <si>
    <t>DONE ON CT LOCAL RECONSTRUCTION</t>
  </si>
  <si>
    <t>we lost this - twisting 'stall'</t>
  </si>
  <si>
    <t>scan 117-126, projections: 117,119,121,123,125  flats/darks: 118, 120,122, 124, 126   ALL DISCARDED, RUN CT AGAIN, START 127-136 127,129,131,133,135, PROJ, 128,130,132,134,136 FLAT/DARK</t>
  </si>
  <si>
    <t>FROM 121 ONWARDS, HAD THE X -100MM PROBLEM, 117-120 GOOD. CALLED ROBERT, RUN CT AGAIN, DISCARD 117-126, STARTS AT 127</t>
  </si>
  <si>
    <t>146059.nxs  0001 up to 312</t>
  </si>
  <si>
    <t>HYDRAULICS FAILURE AGAIN WHILE HOLDING LOAD AT 0.5MM. Spoke to EHC, he changed the software and we continued with the 0.5 (1.50am, restart at 2.40)</t>
  </si>
  <si>
    <t>1.92peak</t>
  </si>
  <si>
    <t>146060.nxs  0001 up to 312</t>
  </si>
  <si>
    <t>146061.nxs  0001 up to 312</t>
  </si>
  <si>
    <t>FROM 161 ONWARDS, HAD THE X -100MM PROBLEM, 157-159 GOOD, RUN CT AGAIN, DISCARD 157-166, STARTS AT 167</t>
  </si>
  <si>
    <t>146062.nxs  0001 up to 312</t>
  </si>
  <si>
    <t>,</t>
  </si>
  <si>
    <t>beamline went down 7-8.20</t>
  </si>
  <si>
    <t>scan 177-186   DISCARDED - BEAM WENT DOWN projections: 177,179,181,183,185   Flats/darks 178,180,182,184,186  NOW: 187-196 PROJ: 187,189,191,193,195  FLATS,DARKS: 188,190,192,194,196</t>
  </si>
  <si>
    <t>scan 157-166 NOW DISCARDED   projections: 157,159,161,163,165   Flats/darks 158,160,162,164,166, same issue as before with projections 161, 163 and 165 being at x = 100, although not on log . REDONE IS NOW 167-176 PROJ: 167,169,171,173,175  FLAT/DARK: 168,170,172,174,176</t>
  </si>
  <si>
    <t>146063.nxs  0001 up to 312</t>
  </si>
  <si>
    <t>file formula: Sample name_0_CT scan number</t>
  </si>
  <si>
    <t>197-206 , projections: 197,199,201,203,205 flats, darks: 198,200,202,204,206</t>
  </si>
  <si>
    <t>137-146 discarded, now: scan 147-156   projections: 147,149,151,153,155   Flats/darks 148,150,152,154,156</t>
  </si>
  <si>
    <t>centre line</t>
  </si>
  <si>
    <t>146064.nxs  0001 up to 312</t>
  </si>
  <si>
    <t>Load increment 6: 16 mm</t>
  </si>
  <si>
    <t>STICKING ON 100 DURING CT AGAIN</t>
  </si>
  <si>
    <t>BQW 1 COMPROMISED</t>
  </si>
  <si>
    <t>BQW 2</t>
  </si>
  <si>
    <t>STOPPED, SAMPLE FIBRES FULLY BROKEN WIRE HANGING ON</t>
  </si>
  <si>
    <t>207-216 and 217-226 discarded, sticking problems again, now 227-236  proj: 227,229,231,233,235  flats darks: 228,230,232,234,236,</t>
  </si>
  <si>
    <t>no XRD</t>
  </si>
  <si>
    <t>237-246  proj: 237,239,241,243,245,  flat darks 238,240,242,244,246</t>
  </si>
  <si>
    <t>247-256  proj: 247,249,251,253,255,  flat darks 248,250,252,254,256</t>
  </si>
  <si>
    <t>257-266  proj: 257,259,261,263,265,  flat darks 258,260,262,264,266</t>
  </si>
  <si>
    <t>265 and 266 are bad/stuck but we'll carry on as we have four of five</t>
  </si>
  <si>
    <t>IGNORE 265</t>
  </si>
  <si>
    <t>267-276  proj: 267,269,271,273,275,  flat darks 268,270,272,274,276</t>
  </si>
  <si>
    <t>277-286  proj: 277,279,281,283,285,  flat darks 278,280,282,284,286</t>
  </si>
  <si>
    <t>285 and 286 are bad/stuck but we carry on as we have 4 out of five</t>
  </si>
  <si>
    <t>13 x and 108 y   y=108,93,78,63,48</t>
  </si>
  <si>
    <t>115 mm for y, 16 mm for x,   y = 115,100,85,70,55</t>
  </si>
  <si>
    <t>Using 1x1 mm beam from now on   y = 111, 96,81,66,51</t>
  </si>
  <si>
    <t>287-296 and 297-306 discarded, 307 ignore,  , now 308-314;  308  is a flat/dark but wrong, proj: 309,310,311,312,313 and 314 is a flat/dark</t>
  </si>
  <si>
    <t>stick problem happened on 289, so 287-296 discard and 303-307 discard, ran again with new program from Robert</t>
  </si>
  <si>
    <t>315-321, 315 and 321 flats darks, 316-320 projections.</t>
  </si>
  <si>
    <t>322-328, 322 and 328 flats darks, 323-327 projections</t>
  </si>
  <si>
    <t>y = 106, 91, 76, 61, 46</t>
  </si>
  <si>
    <t>329 dark and flat, 330-334 projections, 335 dark and flat</t>
  </si>
  <si>
    <t>336 dark and flat, 337-341 projections, 342 dark and flat</t>
  </si>
  <si>
    <t>343 dark and flat, 344-348 projections, 349 dark and flat</t>
  </si>
  <si>
    <t>350 dark and flat, 351-355 projections, 356 dark and flat</t>
  </si>
  <si>
    <t>357 dark and flat, 358-362 projections, 363 dark and flat</t>
  </si>
  <si>
    <t>364 dark and flats, 365-369 projections, 370 dark and flat</t>
  </si>
  <si>
    <t>371 dark and flats, 372-376 projections, 377 dark and flat</t>
  </si>
  <si>
    <t>CALLED ROBERT AGAIN, ISSUE WITH DIFFERENT COPY OF NEW CT SCRIPT BEING OPEN WHEN TRYING TO GET THE NEW SAMPLE GOING</t>
  </si>
  <si>
    <t>378 dark and flat, 379-383 projections, 384 dark and flat</t>
  </si>
  <si>
    <t>399 dark and flat, 400-404 projections, 405 dark and flat</t>
  </si>
  <si>
    <t>WON'T DO, USE BQW2</t>
  </si>
  <si>
    <t>406 dark and flat, 407-411 projectoins, 412 dark and flat,  413 dark and flat, 414-418 projections, 419 dark and flat</t>
  </si>
  <si>
    <t>CT snaaned 1,1,1,4,5 so repeated DISCARD 406-412</t>
  </si>
  <si>
    <t>420 dark and flat, 421-425 projections, 426 dark and flat</t>
  </si>
  <si>
    <t>CT scanned position 1,1,3,4,5 - KEPT</t>
  </si>
  <si>
    <t>427 dark and flat, 428-432 projections, 433 dark and flat</t>
  </si>
  <si>
    <t>385 dark and flat, 386-390 projections, 391 dark and flat</t>
  </si>
  <si>
    <t>392 dark and flat, 393-397 projections, 398 dark and flat</t>
  </si>
  <si>
    <t>434 dark and flat,435-439 projections, 440 dark and flat</t>
  </si>
  <si>
    <t>note, 428 and 429 are the same position, sticking problem again</t>
  </si>
  <si>
    <t>note: 400 and 401 are the same position, 'sticking' problem arising</t>
  </si>
  <si>
    <t>Downloading data within 40 days: GLOBUS?  https://www.diamond.ac.uk/Users/Experiment-at-Diamond/IT-User-Guide/Not-at-DLS/Retrieve-data/in40days/Globus.html</t>
  </si>
  <si>
    <t>CT raw data (projections and flats/darks) stored in mg35934-1 - rawdata - intron_tomo  (projections 1 file, flats/darks in same folder, 2 files)</t>
  </si>
  <si>
    <t>CT local reconstruction scans (6 images each in 200 slice intervals) stored in: mg35934-1 - processing - local output.   Note that full reconstructions will be saved in cluster_output. Software script: reconlocalALG.sh and reconslurmALG.sh</t>
  </si>
  <si>
    <t>XRD pipeline output stored in mg35934-1 - processing - diffraction - diffraction output.   We have ascii folders and the processed nxs file.</t>
  </si>
  <si>
    <t>BEAM SESSION ID: mg35934-1   softwar base folders: dls - i12 - data - 2024 - mg35934-1</t>
  </si>
  <si>
    <t>STORED BEAM LOUDSPEAKER MESSAGE AT 7.58am 150724</t>
  </si>
  <si>
    <t xml:space="preserve">Hydrolyics failure at 7.41, only position 5 affected </t>
  </si>
  <si>
    <t>XRD raw data stored in mg35934-1 - rawdata. Pilatus folders with the 312 images and also the nxs files which we used with the pipeline output</t>
  </si>
  <si>
    <t>ignore 439, beam issue within the whole building</t>
  </si>
  <si>
    <t>Instron - load, displacement? - only for early ones not manual have saved into folder on windows pc 'bath fibrous plaster july 2024' - email beamline scientist to please copy that into our session ID rawdata folder</t>
  </si>
  <si>
    <t>Centre lines</t>
  </si>
  <si>
    <t>BQW hydraulics problem</t>
  </si>
  <si>
    <t>N/A</t>
  </si>
  <si>
    <t>flat/dark</t>
  </si>
  <si>
    <t>177-186 discarded</t>
  </si>
  <si>
    <t>207-226 discarded</t>
  </si>
  <si>
    <t>285-308 discarded</t>
  </si>
  <si>
    <t>changed to 1 flat/dark per displacement rather than per height</t>
  </si>
  <si>
    <t>darks</t>
  </si>
  <si>
    <t>hdf cluster requested/done?</t>
  </si>
  <si>
    <t>ignore 66</t>
  </si>
  <si>
    <t>done</t>
  </si>
  <si>
    <t>reduction requested/done?</t>
  </si>
  <si>
    <t>8bit reduction requested/done?</t>
  </si>
  <si>
    <t>checked in imagej</t>
  </si>
  <si>
    <t>data visit:</t>
  </si>
  <si>
    <t>NoMachine to coonect to diamond light (ignore diamond)</t>
  </si>
  <si>
    <t>8 bit reduction image files output saved to dat and a text file in scoop and saved to my hard drive</t>
  </si>
  <si>
    <t>7.8 GB per dat file. About 175 CT scans (with 1180 images in each), 175*7.8=1365 GB = 1.4  TB.</t>
  </si>
  <si>
    <t>Cluster oiutpout saved to processing - cluster_output and archived at Diamond light, a single HDF folder and a single hdf file</t>
  </si>
  <si>
    <t>195 done last as it was initially skipped</t>
  </si>
  <si>
    <t>DONE ON CLUSTER AND 8 BIT REDUCTION</t>
  </si>
  <si>
    <t>NOT VERY GOOD</t>
  </si>
  <si>
    <t>ascii folder with dat files and nxs file</t>
  </si>
  <si>
    <t>ascii folder with dat files, nxs file missing from processing diffraction output</t>
  </si>
  <si>
    <t>THIS SAMPLE DISCONTINUED AND NOT USED</t>
  </si>
  <si>
    <t>useable, but compromised with shadows</t>
  </si>
  <si>
    <t>ignore, no good</t>
  </si>
  <si>
    <t>AVIZO</t>
  </si>
  <si>
    <t>stitched</t>
  </si>
  <si>
    <t>WON'T OPEN</t>
  </si>
  <si>
    <t>can stitch</t>
  </si>
  <si>
    <t>Incomplete, can't open 60</t>
  </si>
  <si>
    <t>97-105 but 105 wouldn't merge, file size again? 105 not interesting</t>
  </si>
  <si>
    <t>77-85, but 85 would't merge, file sizes are the same at 20 GB but 85 not interesting</t>
  </si>
  <si>
    <t>67-75, but 75 would't merge, file sizes are the same at 20 GB, but 75 not interesting</t>
  </si>
  <si>
    <t>107-115 but 115 wouldn't merge so 113 and 115 merged as 115 is broken at 8mm</t>
  </si>
  <si>
    <t>will open</t>
  </si>
  <si>
    <t>89 won't open, 91 and 95 wwe know are compromised by technical issues</t>
  </si>
  <si>
    <t>127-135, 135 won't stitch 131 is the same image as 129. must have stuck</t>
  </si>
  <si>
    <t>not done</t>
  </si>
  <si>
    <t>167-173 done, don't worry about 175, nothing of interest</t>
  </si>
  <si>
    <t>187-193 done, don't worry about 195, not of interest</t>
  </si>
  <si>
    <t xml:space="preserve">147-155, 155 won't stitch </t>
  </si>
  <si>
    <t>197-203 done, 205 won't stitch</t>
  </si>
  <si>
    <t>won't open</t>
  </si>
  <si>
    <t>227-229 merged, 231 won't open, 233 added in right spot and did 235 as well</t>
  </si>
  <si>
    <t>237-243 done, 245 won't stitch</t>
  </si>
  <si>
    <r>
      <t xml:space="preserve">249 as noted is of poor quality, </t>
    </r>
    <r>
      <rPr>
        <sz val="11"/>
        <rFont val="Calibri"/>
        <family val="2"/>
        <scheme val="minor"/>
      </rPr>
      <t>247-253</t>
    </r>
    <r>
      <rPr>
        <sz val="11"/>
        <color rgb="FFFF0000"/>
        <rFont val="Calibri"/>
        <family val="2"/>
        <scheme val="minor"/>
      </rPr>
      <t xml:space="preserve">, </t>
    </r>
    <r>
      <rPr>
        <sz val="11"/>
        <rFont val="Calibri"/>
        <family val="2"/>
        <scheme val="minor"/>
      </rPr>
      <t>255 of no interest</t>
    </r>
  </si>
  <si>
    <t>went wrong</t>
  </si>
  <si>
    <t>257-263, 265 was useless</t>
  </si>
  <si>
    <r>
      <t xml:space="preserve">267-273, </t>
    </r>
    <r>
      <rPr>
        <sz val="11"/>
        <color rgb="FFFF0000"/>
        <rFont val="Calibri"/>
        <family val="2"/>
        <scheme val="minor"/>
      </rPr>
      <t>269 and 271 are the same, sticking problem again</t>
    </r>
    <r>
      <rPr>
        <sz val="11"/>
        <color theme="1"/>
        <rFont val="Calibri"/>
        <family val="2"/>
        <scheme val="minor"/>
      </rPr>
      <t xml:space="preserve"> and 273 won't open</t>
    </r>
  </si>
  <si>
    <t>277-283, all good! 285 not of interest but went wrong anyway</t>
  </si>
  <si>
    <t>324-327, 323 won't open</t>
  </si>
  <si>
    <t>330-333, 334 not oif interest</t>
  </si>
  <si>
    <t>337-340, 341 not of interest</t>
  </si>
  <si>
    <t>344-347, 348 not of interest</t>
  </si>
  <si>
    <t>309-312, 313 of no interest, all good!</t>
  </si>
  <si>
    <t>316-319, all good, 320 of no interest</t>
  </si>
  <si>
    <t>351-354, 355 not of interest</t>
  </si>
  <si>
    <t>358-361, 362 not of interest</t>
  </si>
  <si>
    <t>365-368, 369 not of interest</t>
  </si>
  <si>
    <t>372-375, 376 won't merge</t>
  </si>
  <si>
    <t>379-382, 383 not of interest</t>
  </si>
  <si>
    <t>393-396, 397 not of interest</t>
  </si>
  <si>
    <t>sticking prob;em same as 388</t>
  </si>
  <si>
    <t>same as 388</t>
  </si>
  <si>
    <t>386-388  compromised with shadows, 389 &amp; 390 sane as 388, sticking</t>
  </si>
  <si>
    <t>same as 400</t>
  </si>
  <si>
    <t>400-404, 401 same as 400</t>
  </si>
  <si>
    <t>414-417, 418 not of interest, 415 won't open</t>
  </si>
  <si>
    <t>421-424, 425 not of interest, all good</t>
  </si>
  <si>
    <t>same as 428</t>
  </si>
  <si>
    <t>428-432, 429 is the same as 428, sticking issue</t>
  </si>
  <si>
    <t>435-436, rest no good</t>
  </si>
  <si>
    <t>no good</t>
  </si>
  <si>
    <t>malfunction</t>
  </si>
  <si>
    <t>ü</t>
  </si>
  <si>
    <t>–</t>
  </si>
  <si>
    <t>N/T</t>
  </si>
  <si>
    <t>Plaster</t>
  </si>
  <si>
    <t>Fibre</t>
  </si>
  <si>
    <t>Code</t>
  </si>
  <si>
    <t>load</t>
  </si>
  <si>
    <t>displ</t>
  </si>
  <si>
    <t>mm</t>
  </si>
  <si>
    <t>kN</t>
  </si>
  <si>
    <t>mm2</t>
  </si>
  <si>
    <t>STRESS (MPa)</t>
  </si>
  <si>
    <t>MAX LOAD</t>
  </si>
  <si>
    <t>strain</t>
  </si>
  <si>
    <t>strength</t>
  </si>
  <si>
    <t>MPA</t>
  </si>
  <si>
    <t>microstrain</t>
  </si>
  <si>
    <t>(MPa)</t>
  </si>
  <si>
    <t>Strength</t>
  </si>
  <si>
    <t>Force</t>
  </si>
  <si>
    <t>(kN)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</si>
</sst>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;@"/>
    <numFmt numFmtId="165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66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u/>
      <sz val="11"/>
      <color theme="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Wingdings"/>
      <charset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0" borderId="0" xfId="0" applyFont="1"/>
    <xf numFmtId="0" fontId="0" fillId="0" borderId="6" xfId="0" applyBorder="1"/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11" borderId="0" xfId="0" applyFill="1" applyAlignment="1">
      <alignment vertical="center" wrapText="1"/>
    </xf>
    <xf numFmtId="0" fontId="5" fillId="0" borderId="0" xfId="0" applyFont="1"/>
    <xf numFmtId="0" fontId="5" fillId="8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11" borderId="0" xfId="0" applyFont="1" applyFill="1" applyAlignment="1">
      <alignment vertical="center" wrapText="1"/>
    </xf>
    <xf numFmtId="0" fontId="5" fillId="7" borderId="0" xfId="0" applyFont="1" applyFill="1" applyAlignment="1">
      <alignment horizontal="center" vertical="center" wrapText="1"/>
    </xf>
    <xf numFmtId="0" fontId="0" fillId="0" borderId="8" xfId="0" applyBorder="1"/>
    <xf numFmtId="0" fontId="5" fillId="0" borderId="0" xfId="0" applyFont="1" applyAlignment="1">
      <alignment horizontal="left" vertical="center" wrapText="1"/>
    </xf>
    <xf numFmtId="0" fontId="1" fillId="0" borderId="10" xfId="0" applyFont="1" applyBorder="1"/>
    <xf numFmtId="0" fontId="1" fillId="0" borderId="11" xfId="0" applyFont="1" applyBorder="1"/>
    <xf numFmtId="164" fontId="1" fillId="0" borderId="11" xfId="0" applyNumberFormat="1" applyFont="1" applyBorder="1"/>
    <xf numFmtId="164" fontId="1" fillId="12" borderId="11" xfId="0" applyNumberFormat="1" applyFont="1" applyFill="1" applyBorder="1"/>
    <xf numFmtId="164" fontId="1" fillId="0" borderId="12" xfId="0" applyNumberFormat="1" applyFont="1" applyBorder="1"/>
    <xf numFmtId="0" fontId="4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4" fillId="14" borderId="0" xfId="0" applyFont="1" applyFill="1" applyAlignment="1">
      <alignment horizontal="left" vertical="center" wrapText="1"/>
    </xf>
    <xf numFmtId="0" fontId="4" fillId="14" borderId="8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horizontal="left" vertical="center" wrapText="1"/>
    </xf>
    <xf numFmtId="0" fontId="6" fillId="11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0" fontId="0" fillId="9" borderId="0" xfId="0" applyFill="1" applyAlignment="1">
      <alignment horizontal="left" vertical="center" wrapText="1"/>
    </xf>
    <xf numFmtId="0" fontId="3" fillId="0" borderId="0" xfId="0" applyFont="1"/>
    <xf numFmtId="0" fontId="0" fillId="10" borderId="0" xfId="0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164" fontId="1" fillId="0" borderId="0" xfId="0" applyNumberFormat="1" applyFont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0" fillId="0" borderId="4" xfId="0" applyBorder="1" applyAlignment="1">
      <alignment vertical="center" wrapText="1"/>
    </xf>
    <xf numFmtId="0" fontId="0" fillId="0" borderId="3" xfId="0" applyBorder="1"/>
    <xf numFmtId="0" fontId="6" fillId="0" borderId="3" xfId="0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6" fillId="15" borderId="1" xfId="0" applyFont="1" applyFill="1" applyBorder="1"/>
    <xf numFmtId="0" fontId="0" fillId="7" borderId="1" xfId="0" applyFill="1" applyBorder="1"/>
    <xf numFmtId="0" fontId="0" fillId="6" borderId="1" xfId="0" applyFill="1" applyBorder="1"/>
    <xf numFmtId="0" fontId="0" fillId="3" borderId="1" xfId="0" applyFill="1" applyBorder="1"/>
    <xf numFmtId="0" fontId="0" fillId="2" borderId="1" xfId="0" applyFill="1" applyBorder="1"/>
    <xf numFmtId="0" fontId="3" fillId="3" borderId="1" xfId="0" applyFont="1" applyFill="1" applyBorder="1"/>
    <xf numFmtId="0" fontId="3" fillId="6" borderId="1" xfId="0" applyFont="1" applyFill="1" applyBorder="1"/>
    <xf numFmtId="0" fontId="3" fillId="2" borderId="1" xfId="0" applyFont="1" applyFill="1" applyBorder="1"/>
    <xf numFmtId="0" fontId="0" fillId="8" borderId="1" xfId="0" applyFill="1" applyBorder="1"/>
    <xf numFmtId="0" fontId="7" fillId="0" borderId="0" xfId="0" applyFont="1"/>
    <xf numFmtId="0" fontId="8" fillId="0" borderId="0" xfId="0" applyFont="1"/>
    <xf numFmtId="0" fontId="8" fillId="0" borderId="4" xfId="0" applyFont="1" applyBorder="1"/>
    <xf numFmtId="0" fontId="8" fillId="0" borderId="1" xfId="0" applyFont="1" applyBorder="1"/>
    <xf numFmtId="0" fontId="7" fillId="0" borderId="1" xfId="0" applyFont="1" applyBorder="1"/>
    <xf numFmtId="0" fontId="8" fillId="16" borderId="0" xfId="0" applyFont="1" applyFill="1"/>
    <xf numFmtId="0" fontId="8" fillId="0" borderId="5" xfId="0" applyFont="1" applyBorder="1"/>
    <xf numFmtId="0" fontId="8" fillId="0" borderId="6" xfId="0" applyFont="1" applyBorder="1"/>
    <xf numFmtId="0" fontId="7" fillId="0" borderId="5" xfId="0" applyFont="1" applyBorder="1"/>
    <xf numFmtId="0" fontId="8" fillId="0" borderId="7" xfId="0" applyFont="1" applyBorder="1"/>
    <xf numFmtId="0" fontId="8" fillId="0" borderId="9" xfId="0" applyFont="1" applyBorder="1"/>
    <xf numFmtId="0" fontId="8" fillId="11" borderId="1" xfId="0" applyFont="1" applyFill="1" applyBorder="1"/>
    <xf numFmtId="0" fontId="7" fillId="11" borderId="1" xfId="0" applyFont="1" applyFill="1" applyBorder="1"/>
    <xf numFmtId="0" fontId="7" fillId="15" borderId="0" xfId="0" applyFont="1" applyFill="1"/>
    <xf numFmtId="0" fontId="8" fillId="15" borderId="0" xfId="0" applyFont="1" applyFill="1"/>
    <xf numFmtId="0" fontId="7" fillId="7" borderId="0" xfId="0" applyFont="1" applyFill="1"/>
    <xf numFmtId="0" fontId="8" fillId="7" borderId="0" xfId="0" applyFont="1" applyFill="1"/>
    <xf numFmtId="0" fontId="8" fillId="0" borderId="0" xfId="0" applyFont="1" applyAlignment="1">
      <alignment horizontal="left"/>
    </xf>
    <xf numFmtId="0" fontId="8" fillId="0" borderId="6" xfId="0" applyFont="1" applyBorder="1" applyAlignment="1">
      <alignment horizontal="left"/>
    </xf>
    <xf numFmtId="0" fontId="7" fillId="8" borderId="0" xfId="0" applyFont="1" applyFill="1"/>
    <xf numFmtId="0" fontId="8" fillId="8" borderId="0" xfId="0" applyFont="1" applyFill="1"/>
    <xf numFmtId="0" fontId="9" fillId="9" borderId="0" xfId="0" applyFont="1" applyFill="1"/>
    <xf numFmtId="0" fontId="10" fillId="9" borderId="0" xfId="0" applyFont="1" applyFill="1"/>
    <xf numFmtId="0" fontId="10" fillId="10" borderId="0" xfId="0" applyFont="1" applyFill="1"/>
    <xf numFmtId="0" fontId="8" fillId="0" borderId="8" xfId="0" applyFont="1" applyBorder="1"/>
    <xf numFmtId="0" fontId="10" fillId="17" borderId="0" xfId="0" applyFont="1" applyFill="1"/>
    <xf numFmtId="0" fontId="10" fillId="18" borderId="0" xfId="0" applyFont="1" applyFill="1"/>
    <xf numFmtId="0" fontId="8" fillId="16" borderId="8" xfId="0" applyFont="1" applyFill="1" applyBorder="1"/>
    <xf numFmtId="0" fontId="8" fillId="15" borderId="8" xfId="0" applyFont="1" applyFill="1" applyBorder="1"/>
    <xf numFmtId="0" fontId="8" fillId="7" borderId="8" xfId="0" applyFont="1" applyFill="1" applyBorder="1"/>
    <xf numFmtId="0" fontId="8" fillId="8" borderId="8" xfId="0" applyFont="1" applyFill="1" applyBorder="1"/>
    <xf numFmtId="0" fontId="8" fillId="0" borderId="15" xfId="0" applyFont="1" applyBorder="1"/>
    <xf numFmtId="0" fontId="8" fillId="0" borderId="16" xfId="0" applyFont="1" applyBorder="1"/>
    <xf numFmtId="0" fontId="9" fillId="10" borderId="15" xfId="0" applyFont="1" applyFill="1" applyBorder="1"/>
    <xf numFmtId="0" fontId="9" fillId="17" borderId="15" xfId="0" applyFont="1" applyFill="1" applyBorder="1"/>
    <xf numFmtId="0" fontId="9" fillId="18" borderId="15" xfId="0" applyFont="1" applyFill="1" applyBorder="1"/>
    <xf numFmtId="0" fontId="10" fillId="18" borderId="16" xfId="0" applyFont="1" applyFill="1" applyBorder="1"/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2" fillId="0" borderId="18" xfId="0" applyFont="1" applyBorder="1"/>
    <xf numFmtId="0" fontId="8" fillId="0" borderId="22" xfId="0" applyFont="1" applyBorder="1"/>
    <xf numFmtId="0" fontId="8" fillId="0" borderId="23" xfId="0" applyFont="1" applyBorder="1"/>
    <xf numFmtId="0" fontId="7" fillId="0" borderId="22" xfId="0" applyFont="1" applyBorder="1"/>
    <xf numFmtId="0" fontId="8" fillId="0" borderId="25" xfId="0" applyFont="1" applyBorder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vertical="top"/>
    </xf>
    <xf numFmtId="0" fontId="13" fillId="0" borderId="0" xfId="0" applyFont="1" applyAlignment="1">
      <alignment horizontal="right"/>
    </xf>
    <xf numFmtId="0" fontId="8" fillId="0" borderId="19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14" fillId="0" borderId="2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left"/>
    </xf>
    <xf numFmtId="0" fontId="7" fillId="0" borderId="7" xfId="0" applyFont="1" applyBorder="1"/>
    <xf numFmtId="0" fontId="7" fillId="0" borderId="9" xfId="0" applyFont="1" applyBorder="1" applyAlignment="1">
      <alignment horizontal="left"/>
    </xf>
    <xf numFmtId="0" fontId="13" fillId="0" borderId="5" xfId="0" applyFont="1" applyBorder="1"/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165" fontId="13" fillId="0" borderId="6" xfId="0" applyNumberFormat="1" applyFont="1" applyBorder="1" applyAlignment="1">
      <alignment horizontal="left"/>
    </xf>
    <xf numFmtId="165" fontId="13" fillId="0" borderId="23" xfId="0" applyNumberFormat="1" applyFont="1" applyBorder="1" applyAlignment="1">
      <alignment horizontal="left"/>
    </xf>
    <xf numFmtId="0" fontId="7" fillId="0" borderId="24" xfId="0" applyFont="1" applyBorder="1"/>
    <xf numFmtId="0" fontId="8" fillId="0" borderId="20" xfId="0" applyFont="1" applyBorder="1"/>
    <xf numFmtId="0" fontId="7" fillId="0" borderId="26" xfId="0" applyFont="1" applyBorder="1"/>
    <xf numFmtId="0" fontId="7" fillId="0" borderId="27" xfId="0" applyFont="1" applyBorder="1"/>
    <xf numFmtId="0" fontId="13" fillId="15" borderId="0" xfId="0" applyFont="1" applyFill="1"/>
    <xf numFmtId="0" fontId="13" fillId="7" borderId="0" xfId="0" applyFont="1" applyFill="1"/>
    <xf numFmtId="0" fontId="13" fillId="8" borderId="0" xfId="0" applyFont="1" applyFill="1"/>
    <xf numFmtId="0" fontId="15" fillId="9" borderId="0" xfId="0" applyFont="1" applyFill="1"/>
    <xf numFmtId="0" fontId="15" fillId="10" borderId="15" xfId="0" applyFont="1" applyFill="1" applyBorder="1"/>
    <xf numFmtId="0" fontId="15" fillId="17" borderId="15" xfId="0" applyFont="1" applyFill="1" applyBorder="1"/>
    <xf numFmtId="0" fontId="15" fillId="18" borderId="15" xfId="0" applyFont="1" applyFill="1" applyBorder="1"/>
    <xf numFmtId="0" fontId="0" fillId="0" borderId="28" xfId="0" applyBorder="1" applyAlignment="1">
      <alignment horizontal="left" vertical="center" wrapText="1"/>
    </xf>
    <xf numFmtId="0" fontId="0" fillId="0" borderId="13" xfId="0" applyBorder="1" applyAlignment="1">
      <alignment horizontal="right" vertical="center" wrapText="1"/>
    </xf>
    <xf numFmtId="0" fontId="5" fillId="14" borderId="8" xfId="0" applyFont="1" applyFill="1" applyBorder="1"/>
    <xf numFmtId="0" fontId="0" fillId="14" borderId="8" xfId="0" applyFill="1" applyBorder="1"/>
    <xf numFmtId="0" fontId="0" fillId="0" borderId="9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1" xfId="0" applyFont="1" applyFill="1" applyBorder="1"/>
    <xf numFmtId="0" fontId="6" fillId="2" borderId="1" xfId="0" applyFont="1" applyFill="1" applyBorder="1"/>
    <xf numFmtId="0" fontId="6" fillId="6" borderId="1" xfId="0" applyFont="1" applyFill="1" applyBorder="1"/>
    <xf numFmtId="0" fontId="0" fillId="0" borderId="1" xfId="0" applyFill="1" applyBorder="1"/>
    <xf numFmtId="2" fontId="0" fillId="0" borderId="1" xfId="0" applyNumberFormat="1" applyFill="1" applyBorder="1"/>
    <xf numFmtId="0" fontId="0" fillId="0" borderId="0" xfId="0" applyFill="1"/>
    <xf numFmtId="0" fontId="16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0" fontId="0" fillId="0" borderId="0" xfId="0" applyBorder="1"/>
    <xf numFmtId="0" fontId="6" fillId="0" borderId="0" xfId="0" applyFont="1" applyAlignment="1">
      <alignment horizontal="right"/>
    </xf>
    <xf numFmtId="0" fontId="0" fillId="0" borderId="26" xfId="0" applyBorder="1"/>
    <xf numFmtId="0" fontId="0" fillId="0" borderId="5" xfId="0" applyBorder="1"/>
    <xf numFmtId="0" fontId="3" fillId="0" borderId="1" xfId="0" applyFont="1" applyBorder="1"/>
    <xf numFmtId="0" fontId="17" fillId="0" borderId="1" xfId="0" applyFont="1" applyBorder="1"/>
    <xf numFmtId="0" fontId="0" fillId="0" borderId="0" xfId="0" applyFont="1"/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Fill="1" applyBorder="1"/>
    <xf numFmtId="0" fontId="3" fillId="0" borderId="0" xfId="0" applyFont="1" applyFill="1" applyBorder="1"/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11" borderId="2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0" fillId="12" borderId="8" xfId="0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4" fillId="13" borderId="14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11" borderId="0" xfId="0" applyFont="1" applyFill="1" applyAlignment="1">
      <alignment horizontal="left"/>
    </xf>
    <xf numFmtId="0" fontId="8" fillId="0" borderId="3" xfId="0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7" fillId="16" borderId="0" xfId="0" applyFont="1" applyFill="1" applyAlignment="1">
      <alignment horizontal="center" textRotation="90" wrapText="1"/>
    </xf>
    <xf numFmtId="0" fontId="7" fillId="15" borderId="17" xfId="0" applyFont="1" applyFill="1" applyBorder="1" applyAlignment="1">
      <alignment horizontal="center" vertical="center" textRotation="90"/>
    </xf>
    <xf numFmtId="0" fontId="7" fillId="15" borderId="0" xfId="0" applyFont="1" applyFill="1" applyAlignment="1">
      <alignment horizontal="center" vertical="center" textRotation="90"/>
    </xf>
    <xf numFmtId="0" fontId="7" fillId="15" borderId="8" xfId="0" applyFont="1" applyFill="1" applyBorder="1" applyAlignment="1">
      <alignment horizontal="center" vertical="center" textRotation="90"/>
    </xf>
    <xf numFmtId="0" fontId="7" fillId="7" borderId="0" xfId="0" applyFont="1" applyFill="1" applyAlignment="1">
      <alignment horizontal="center" vertical="center" textRotation="90" wrapText="1"/>
    </xf>
    <xf numFmtId="0" fontId="7" fillId="7" borderId="8" xfId="0" applyFont="1" applyFill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wrapText="1"/>
    </xf>
    <xf numFmtId="0" fontId="7" fillId="8" borderId="0" xfId="0" applyFont="1" applyFill="1" applyAlignment="1">
      <alignment horizontal="center" vertical="center" textRotation="90" wrapText="1"/>
    </xf>
    <xf numFmtId="0" fontId="7" fillId="8" borderId="8" xfId="0" applyFont="1" applyFill="1" applyBorder="1" applyAlignment="1">
      <alignment horizontal="center" vertical="center" textRotation="90" wrapText="1"/>
    </xf>
    <xf numFmtId="0" fontId="9" fillId="9" borderId="0" xfId="0" applyFont="1" applyFill="1" applyAlignment="1">
      <alignment horizontal="center" vertical="center" textRotation="90" wrapText="1"/>
    </xf>
    <xf numFmtId="0" fontId="9" fillId="10" borderId="15" xfId="0" applyFont="1" applyFill="1" applyBorder="1" applyAlignment="1">
      <alignment horizontal="center" vertical="center" textRotation="90" wrapText="1"/>
    </xf>
    <xf numFmtId="0" fontId="9" fillId="10" borderId="0" xfId="0" applyFont="1" applyFill="1" applyAlignment="1">
      <alignment horizontal="center" vertical="center" textRotation="90" wrapText="1"/>
    </xf>
    <xf numFmtId="0" fontId="9" fillId="17" borderId="15" xfId="0" applyFont="1" applyFill="1" applyBorder="1" applyAlignment="1">
      <alignment horizontal="center" vertical="center" textRotation="90" wrapText="1"/>
    </xf>
    <xf numFmtId="0" fontId="9" fillId="17" borderId="0" xfId="0" applyFont="1" applyFill="1" applyAlignment="1">
      <alignment horizontal="center" vertical="center" textRotation="90" wrapText="1"/>
    </xf>
    <xf numFmtId="0" fontId="9" fillId="18" borderId="15" xfId="0" applyFont="1" applyFill="1" applyBorder="1" applyAlignment="1">
      <alignment horizontal="center" vertical="center" textRotation="90" wrapText="1"/>
    </xf>
    <xf numFmtId="0" fontId="9" fillId="18" borderId="0" xfId="0" applyFont="1" applyFill="1" applyAlignment="1">
      <alignment horizontal="center" vertical="center" textRotation="90" wrapText="1"/>
    </xf>
    <xf numFmtId="0" fontId="9" fillId="18" borderId="16" xfId="0" applyFont="1" applyFill="1" applyBorder="1" applyAlignment="1">
      <alignment horizontal="center" vertical="center" textRotation="90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E870C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4"/>
          <c:order val="4"/>
          <c:tx>
            <c:v>BQW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'load-displ'!$X$6:$X$12</c:f>
              <c:numCache>
                <c:formatCode>General</c:formatCode>
                <c:ptCount val="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16</c:v>
                </c:pt>
              </c:numCache>
            </c:numRef>
          </c:xVal>
          <c:yVal>
            <c:numRef>
              <c:f>'load-displ'!$W$6:$W$12</c:f>
              <c:numCache>
                <c:formatCode>General</c:formatCode>
                <c:ptCount val="7"/>
                <c:pt idx="0">
                  <c:v>0.04</c:v>
                </c:pt>
                <c:pt idx="1">
                  <c:v>0.84</c:v>
                </c:pt>
                <c:pt idx="2">
                  <c:v>1.37</c:v>
                </c:pt>
                <c:pt idx="3">
                  <c:v>1.82</c:v>
                </c:pt>
                <c:pt idx="4">
                  <c:v>1.75</c:v>
                </c:pt>
                <c:pt idx="5">
                  <c:v>1.56</c:v>
                </c:pt>
                <c:pt idx="6">
                  <c:v>0.97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D0D-40DD-806B-9AF08895D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20495"/>
        <c:axId val="114044495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BHW</c:v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'load-displ'!$D$6:$D$12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0.5</c:v>
                      </c:pt>
                      <c:pt idx="2">
                        <c:v>1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8</c:v>
                      </c:pt>
                      <c:pt idx="6">
                        <c:v>16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'load-displ'!$C$6:$C$12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0.04</c:v>
                      </c:pt>
                      <c:pt idx="1">
                        <c:v>0.71</c:v>
                      </c:pt>
                      <c:pt idx="2">
                        <c:v>1.48</c:v>
                      </c:pt>
                      <c:pt idx="3">
                        <c:v>1.123</c:v>
                      </c:pt>
                      <c:pt idx="4">
                        <c:v>1.113</c:v>
                      </c:pt>
                      <c:pt idx="5">
                        <c:v>1</c:v>
                      </c:pt>
                      <c:pt idx="6">
                        <c:v>1.4E-2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3D0D-40DD-806B-9AF08895D996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AHW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'load-displ'!$I$6:$I$12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0.5</c:v>
                      </c:pt>
                      <c:pt idx="2">
                        <c:v>1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8</c:v>
                      </c:pt>
                      <c:pt idx="6">
                        <c:v>16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'load-displ'!$H$6:$H$12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0.04</c:v>
                      </c:pt>
                      <c:pt idx="1">
                        <c:v>0.75</c:v>
                      </c:pt>
                      <c:pt idx="2">
                        <c:v>1.92</c:v>
                      </c:pt>
                      <c:pt idx="3">
                        <c:v>1.6</c:v>
                      </c:pt>
                      <c:pt idx="4">
                        <c:v>0.80700000000000005</c:v>
                      </c:pt>
                      <c:pt idx="5">
                        <c:v>0.70699999999999996</c:v>
                      </c:pt>
                      <c:pt idx="6">
                        <c:v>0.27600000000000002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D0D-40DD-806B-9AF08895D996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AQW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'load-displ'!$N$6:$N$12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0.5</c:v>
                      </c:pt>
                      <c:pt idx="2">
                        <c:v>1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8</c:v>
                      </c:pt>
                      <c:pt idx="6">
                        <c:v>16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'load-displ'!$M$6:$M$12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0.04</c:v>
                      </c:pt>
                      <c:pt idx="1">
                        <c:v>0.47599999999999998</c:v>
                      </c:pt>
                      <c:pt idx="2">
                        <c:v>1.54</c:v>
                      </c:pt>
                      <c:pt idx="3">
                        <c:v>3.13</c:v>
                      </c:pt>
                      <c:pt idx="4">
                        <c:v>2.61</c:v>
                      </c:pt>
                      <c:pt idx="5">
                        <c:v>1.04</c:v>
                      </c:pt>
                      <c:pt idx="6">
                        <c:v>0.19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D0D-40DD-806B-9AF08895D996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BHNW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'load-displ'!$S$6:$S$12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0.5</c:v>
                      </c:pt>
                      <c:pt idx="2">
                        <c:v>1</c:v>
                      </c:pt>
                      <c:pt idx="3">
                        <c:v>2</c:v>
                      </c:pt>
                      <c:pt idx="4">
                        <c:v>4</c:v>
                      </c:pt>
                      <c:pt idx="5">
                        <c:v>8</c:v>
                      </c:pt>
                      <c:pt idx="6">
                        <c:v>16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'load-displ'!$R$6:$R$12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0.04</c:v>
                      </c:pt>
                      <c:pt idx="1">
                        <c:v>0.4</c:v>
                      </c:pt>
                      <c:pt idx="2">
                        <c:v>0.42</c:v>
                      </c:pt>
                      <c:pt idx="3">
                        <c:v>0.54</c:v>
                      </c:pt>
                      <c:pt idx="4">
                        <c:v>0.71</c:v>
                      </c:pt>
                      <c:pt idx="5">
                        <c:v>0.63</c:v>
                      </c:pt>
                      <c:pt idx="6">
                        <c:v>1.7999999999999999E-2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D0D-40DD-806B-9AF08895D996}"/>
                  </c:ext>
                </c:extLst>
              </c15:ser>
            </c15:filteredScatterSeries>
          </c:ext>
        </c:extLst>
      </c:scatterChart>
      <c:valAx>
        <c:axId val="1140204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Displacement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4044495"/>
        <c:crosses val="autoZero"/>
        <c:crossBetween val="midCat"/>
      </c:valAx>
      <c:valAx>
        <c:axId val="114044495"/>
        <c:scaling>
          <c:orientation val="minMax"/>
          <c:max val="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Force (kN)</a:t>
                </a:r>
              </a:p>
            </c:rich>
          </c:tx>
          <c:layout>
            <c:manualLayout>
              <c:xMode val="edge"/>
              <c:yMode val="edge"/>
              <c:x val="1.3211998932339705E-2"/>
              <c:y val="0.4071155374825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4020495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AHW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'load-displ'!$J$5:$J$12</c:f>
              <c:numCache>
                <c:formatCode>General</c:formatCode>
                <c:ptCount val="8"/>
                <c:pt idx="1">
                  <c:v>0</c:v>
                </c:pt>
                <c:pt idx="2">
                  <c:v>0.01</c:v>
                </c:pt>
                <c:pt idx="3">
                  <c:v>0.02</c:v>
                </c:pt>
                <c:pt idx="4">
                  <c:v>0.04</c:v>
                </c:pt>
                <c:pt idx="5">
                  <c:v>0.08</c:v>
                </c:pt>
                <c:pt idx="6">
                  <c:v>0.16</c:v>
                </c:pt>
                <c:pt idx="7">
                  <c:v>0.32</c:v>
                </c:pt>
              </c:numCache>
            </c:numRef>
          </c:xVal>
          <c:yVal>
            <c:numRef>
              <c:f>'load-displ'!$K$6:$K$12</c:f>
              <c:numCache>
                <c:formatCode>0.00</c:formatCode>
                <c:ptCount val="7"/>
                <c:pt idx="0">
                  <c:v>5.0062578222778473E-2</c:v>
                </c:pt>
                <c:pt idx="1">
                  <c:v>0.93867334167709637</c:v>
                </c:pt>
                <c:pt idx="2">
                  <c:v>2.4030037546933669</c:v>
                </c:pt>
                <c:pt idx="3">
                  <c:v>2.002503128911139</c:v>
                </c:pt>
                <c:pt idx="4">
                  <c:v>1.0100125156445556</c:v>
                </c:pt>
                <c:pt idx="5">
                  <c:v>0.88485607008760947</c:v>
                </c:pt>
                <c:pt idx="6">
                  <c:v>0.34543178973717148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5B-443D-A59C-D37BCDFEC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20495"/>
        <c:axId val="114044495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1"/>
                <c:tx>
                  <c:v>AQW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'load-displ'!$O$6:$O$12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0.01</c:v>
                      </c:pt>
                      <c:pt idx="2">
                        <c:v>0.02</c:v>
                      </c:pt>
                      <c:pt idx="3">
                        <c:v>0.04</c:v>
                      </c:pt>
                      <c:pt idx="4">
                        <c:v>0.08</c:v>
                      </c:pt>
                      <c:pt idx="5">
                        <c:v>0.16</c:v>
                      </c:pt>
                      <c:pt idx="6">
                        <c:v>0.32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'load-displ'!$P$6:$P$12</c15:sqref>
                        </c15:formulaRef>
                      </c:ext>
                    </c:extLst>
                    <c:numCache>
                      <c:formatCode>0.00</c:formatCode>
                      <c:ptCount val="7"/>
                      <c:pt idx="0">
                        <c:v>4.4543429844097995E-2</c:v>
                      </c:pt>
                      <c:pt idx="1">
                        <c:v>0.53006681514476617</c:v>
                      </c:pt>
                      <c:pt idx="2">
                        <c:v>1.7149220489977728</c:v>
                      </c:pt>
                      <c:pt idx="3">
                        <c:v>3.485523385300668</c:v>
                      </c:pt>
                      <c:pt idx="4">
                        <c:v>2.9064587973273941</c:v>
                      </c:pt>
                      <c:pt idx="5">
                        <c:v>1.158129175946548</c:v>
                      </c:pt>
                      <c:pt idx="6">
                        <c:v>0.21158129175946547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065B-443D-A59C-D37BCDFECAD7}"/>
                  </c:ext>
                </c:extLst>
              </c15:ser>
            </c15:filteredScatterSeries>
            <c15:filteredScatterSeries>
              <c15:ser>
                <c:idx val="3"/>
                <c:order val="2"/>
                <c:tx>
                  <c:v>BHNW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'load-displ'!$T$6:$T$12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1.1312217194570135E-2</c:v>
                      </c:pt>
                      <c:pt idx="2">
                        <c:v>2.2624434389140271E-2</c:v>
                      </c:pt>
                      <c:pt idx="3">
                        <c:v>4.5248868778280542E-2</c:v>
                      </c:pt>
                      <c:pt idx="4">
                        <c:v>9.0497737556561084E-2</c:v>
                      </c:pt>
                      <c:pt idx="5">
                        <c:v>0.18099547511312217</c:v>
                      </c:pt>
                      <c:pt idx="6">
                        <c:v>0.36199095022624433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'load-displ'!$U$6:$U$12</c15:sqref>
                        </c15:formulaRef>
                      </c:ext>
                    </c:extLst>
                    <c:numCache>
                      <c:formatCode>0.00</c:formatCode>
                      <c:ptCount val="7"/>
                      <c:pt idx="0">
                        <c:v>4.9019607843137254E-2</c:v>
                      </c:pt>
                      <c:pt idx="1">
                        <c:v>0.49019607843137253</c:v>
                      </c:pt>
                      <c:pt idx="2">
                        <c:v>0.51470588235294112</c:v>
                      </c:pt>
                      <c:pt idx="3">
                        <c:v>0.66176470588235292</c:v>
                      </c:pt>
                      <c:pt idx="4">
                        <c:v>0.87009803921568629</c:v>
                      </c:pt>
                      <c:pt idx="5">
                        <c:v>0.7720588235294118</c:v>
                      </c:pt>
                      <c:pt idx="6">
                        <c:v>2.2058823529411766E-2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65B-443D-A59C-D37BCDFECAD7}"/>
                  </c:ext>
                </c:extLst>
              </c15:ser>
            </c15:filteredScatterSeries>
            <c15:filteredScatterSeries>
              <c15:ser>
                <c:idx val="0"/>
                <c:order val="3"/>
                <c:tx>
                  <c:v>BHW</c:v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'load-displ'!$E$5:$E$12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1">
                        <c:v>0</c:v>
                      </c:pt>
                      <c:pt idx="2">
                        <c:v>0.01</c:v>
                      </c:pt>
                      <c:pt idx="3">
                        <c:v>0.02</c:v>
                      </c:pt>
                      <c:pt idx="4">
                        <c:v>0.04</c:v>
                      </c:pt>
                      <c:pt idx="5">
                        <c:v>0.08</c:v>
                      </c:pt>
                      <c:pt idx="6">
                        <c:v>0.16</c:v>
                      </c:pt>
                      <c:pt idx="7">
                        <c:v>0.32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'load-displ'!$F$6:$F$12</c15:sqref>
                        </c15:formulaRef>
                      </c:ext>
                    </c:extLst>
                    <c:numCache>
                      <c:formatCode>0.00</c:formatCode>
                      <c:ptCount val="7"/>
                      <c:pt idx="0">
                        <c:v>4.4444444444444446E-2</c:v>
                      </c:pt>
                      <c:pt idx="1">
                        <c:v>0.78888888888888886</c:v>
                      </c:pt>
                      <c:pt idx="2">
                        <c:v>1.6444444444444444</c:v>
                      </c:pt>
                      <c:pt idx="3">
                        <c:v>1.2477777777777779</c:v>
                      </c:pt>
                      <c:pt idx="4">
                        <c:v>1.2366666666666666</c:v>
                      </c:pt>
                      <c:pt idx="5">
                        <c:v>1.1111111111111112</c:v>
                      </c:pt>
                      <c:pt idx="6">
                        <c:v>1.5555555555555555E-2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065B-443D-A59C-D37BCDFECAD7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BQW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'load-displ'!$Y$6:$Y$12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0.01</c:v>
                      </c:pt>
                      <c:pt idx="2">
                        <c:v>0.02</c:v>
                      </c:pt>
                      <c:pt idx="3">
                        <c:v>0.04</c:v>
                      </c:pt>
                      <c:pt idx="4">
                        <c:v>0.08</c:v>
                      </c:pt>
                      <c:pt idx="5">
                        <c:v>0.16</c:v>
                      </c:pt>
                      <c:pt idx="6">
                        <c:v>0.32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'load-displ'!$Z$6:$Z$12</c15:sqref>
                        </c15:formulaRef>
                      </c:ext>
                    </c:extLst>
                    <c:numCache>
                      <c:formatCode>0.00</c:formatCode>
                      <c:ptCount val="7"/>
                      <c:pt idx="0">
                        <c:v>4.4444444444444446E-2</c:v>
                      </c:pt>
                      <c:pt idx="1">
                        <c:v>0.93333333333333335</c:v>
                      </c:pt>
                      <c:pt idx="2">
                        <c:v>1.5222222222222221</c:v>
                      </c:pt>
                      <c:pt idx="3">
                        <c:v>2.0222222222222221</c:v>
                      </c:pt>
                      <c:pt idx="4">
                        <c:v>1.9444444444444444</c:v>
                      </c:pt>
                      <c:pt idx="5">
                        <c:v>1.7333333333333334</c:v>
                      </c:pt>
                      <c:pt idx="6">
                        <c:v>1.0777777777777777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65B-443D-A59C-D37BCDFECAD7}"/>
                  </c:ext>
                </c:extLst>
              </c15:ser>
            </c15:filteredScatterSeries>
          </c:ext>
        </c:extLst>
      </c:scatterChart>
      <c:valAx>
        <c:axId val="1140204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4044495"/>
        <c:crosses val="autoZero"/>
        <c:crossBetween val="midCat"/>
      </c:valAx>
      <c:valAx>
        <c:axId val="114044495"/>
        <c:scaling>
          <c:orientation val="minMax"/>
          <c:max val="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Tensile strength (MPa)</a:t>
                </a:r>
              </a:p>
            </c:rich>
          </c:tx>
          <c:layout>
            <c:manualLayout>
              <c:xMode val="edge"/>
              <c:yMode val="edge"/>
              <c:x val="8.4622279624155857E-3"/>
              <c:y val="0.327184064559454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4020495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0"/>
          <c:tx>
            <c:v>AHW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'load-displ'!$J$5:$J$12</c:f>
              <c:numCache>
                <c:formatCode>General</c:formatCode>
                <c:ptCount val="8"/>
                <c:pt idx="1">
                  <c:v>0</c:v>
                </c:pt>
                <c:pt idx="2">
                  <c:v>0.01</c:v>
                </c:pt>
                <c:pt idx="3">
                  <c:v>0.02</c:v>
                </c:pt>
                <c:pt idx="4">
                  <c:v>0.04</c:v>
                </c:pt>
                <c:pt idx="5">
                  <c:v>0.08</c:v>
                </c:pt>
                <c:pt idx="6">
                  <c:v>0.16</c:v>
                </c:pt>
                <c:pt idx="7">
                  <c:v>0.32</c:v>
                </c:pt>
              </c:numCache>
            </c:numRef>
          </c:xVal>
          <c:yVal>
            <c:numRef>
              <c:f>'load-displ'!$K$6:$K$12</c:f>
              <c:numCache>
                <c:formatCode>0.00</c:formatCode>
                <c:ptCount val="7"/>
                <c:pt idx="0">
                  <c:v>5.0062578222778473E-2</c:v>
                </c:pt>
                <c:pt idx="1">
                  <c:v>0.93867334167709637</c:v>
                </c:pt>
                <c:pt idx="2">
                  <c:v>2.4030037546933669</c:v>
                </c:pt>
                <c:pt idx="3">
                  <c:v>2.002503128911139</c:v>
                </c:pt>
                <c:pt idx="4">
                  <c:v>1.0100125156445556</c:v>
                </c:pt>
                <c:pt idx="5">
                  <c:v>0.88485607008760947</c:v>
                </c:pt>
                <c:pt idx="6">
                  <c:v>0.34543178973717148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83-40FB-8A99-C1780B470219}"/>
            </c:ext>
          </c:extLst>
        </c:ser>
        <c:ser>
          <c:idx val="2"/>
          <c:order val="1"/>
          <c:tx>
            <c:v>AQW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'load-displ'!$O$6:$O$12</c:f>
              <c:numCache>
                <c:formatCode>General</c:formatCode>
                <c:ptCount val="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0.04</c:v>
                </c:pt>
                <c:pt idx="4">
                  <c:v>0.08</c:v>
                </c:pt>
                <c:pt idx="5">
                  <c:v>0.16</c:v>
                </c:pt>
                <c:pt idx="6">
                  <c:v>0.32</c:v>
                </c:pt>
              </c:numCache>
            </c:numRef>
          </c:xVal>
          <c:yVal>
            <c:numRef>
              <c:f>'load-displ'!$P$6:$P$12</c:f>
              <c:numCache>
                <c:formatCode>0.00</c:formatCode>
                <c:ptCount val="7"/>
                <c:pt idx="0">
                  <c:v>4.4543429844097995E-2</c:v>
                </c:pt>
                <c:pt idx="1">
                  <c:v>0.53006681514476617</c:v>
                </c:pt>
                <c:pt idx="2">
                  <c:v>1.7149220489977728</c:v>
                </c:pt>
                <c:pt idx="3">
                  <c:v>3.485523385300668</c:v>
                </c:pt>
                <c:pt idx="4">
                  <c:v>2.9064587973273941</c:v>
                </c:pt>
                <c:pt idx="5">
                  <c:v>1.158129175946548</c:v>
                </c:pt>
                <c:pt idx="6">
                  <c:v>0.21158129175946547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483-40FB-8A99-C1780B470219}"/>
            </c:ext>
          </c:extLst>
        </c:ser>
        <c:ser>
          <c:idx val="3"/>
          <c:order val="2"/>
          <c:tx>
            <c:v>BHNW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'load-displ'!$T$6:$T$12</c:f>
              <c:numCache>
                <c:formatCode>General</c:formatCode>
                <c:ptCount val="7"/>
                <c:pt idx="0">
                  <c:v>0</c:v>
                </c:pt>
                <c:pt idx="1">
                  <c:v>1.1312217194570135E-2</c:v>
                </c:pt>
                <c:pt idx="2">
                  <c:v>2.2624434389140271E-2</c:v>
                </c:pt>
                <c:pt idx="3">
                  <c:v>4.5248868778280542E-2</c:v>
                </c:pt>
                <c:pt idx="4">
                  <c:v>9.0497737556561084E-2</c:v>
                </c:pt>
                <c:pt idx="5">
                  <c:v>0.18099547511312217</c:v>
                </c:pt>
                <c:pt idx="6">
                  <c:v>0.36199095022624433</c:v>
                </c:pt>
              </c:numCache>
            </c:numRef>
          </c:xVal>
          <c:yVal>
            <c:numRef>
              <c:f>'load-displ'!$U$6:$U$12</c:f>
              <c:numCache>
                <c:formatCode>0.00</c:formatCode>
                <c:ptCount val="7"/>
                <c:pt idx="0">
                  <c:v>4.9019607843137254E-2</c:v>
                </c:pt>
                <c:pt idx="1">
                  <c:v>0.49019607843137253</c:v>
                </c:pt>
                <c:pt idx="2">
                  <c:v>0.51470588235294112</c:v>
                </c:pt>
                <c:pt idx="3">
                  <c:v>0.66176470588235292</c:v>
                </c:pt>
                <c:pt idx="4">
                  <c:v>0.87009803921568629</c:v>
                </c:pt>
                <c:pt idx="5">
                  <c:v>0.7720588235294118</c:v>
                </c:pt>
                <c:pt idx="6">
                  <c:v>2.2058823529411766E-2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483-40FB-8A99-C1780B470219}"/>
            </c:ext>
          </c:extLst>
        </c:ser>
        <c:ser>
          <c:idx val="0"/>
          <c:order val="3"/>
          <c:tx>
            <c:v>BHW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'load-displ'!$E$5:$E$12</c:f>
              <c:numCache>
                <c:formatCode>General</c:formatCode>
                <c:ptCount val="8"/>
                <c:pt idx="1">
                  <c:v>0</c:v>
                </c:pt>
                <c:pt idx="2">
                  <c:v>0.01</c:v>
                </c:pt>
                <c:pt idx="3">
                  <c:v>0.02</c:v>
                </c:pt>
                <c:pt idx="4">
                  <c:v>0.04</c:v>
                </c:pt>
                <c:pt idx="5">
                  <c:v>0.08</c:v>
                </c:pt>
                <c:pt idx="6">
                  <c:v>0.16</c:v>
                </c:pt>
                <c:pt idx="7">
                  <c:v>0.32</c:v>
                </c:pt>
              </c:numCache>
            </c:numRef>
          </c:xVal>
          <c:yVal>
            <c:numRef>
              <c:f>'load-displ'!$F$6:$F$12</c:f>
              <c:numCache>
                <c:formatCode>0.00</c:formatCode>
                <c:ptCount val="7"/>
                <c:pt idx="0">
                  <c:v>4.4444444444444446E-2</c:v>
                </c:pt>
                <c:pt idx="1">
                  <c:v>0.78888888888888886</c:v>
                </c:pt>
                <c:pt idx="2">
                  <c:v>1.6444444444444444</c:v>
                </c:pt>
                <c:pt idx="3">
                  <c:v>1.2477777777777779</c:v>
                </c:pt>
                <c:pt idx="4">
                  <c:v>1.2366666666666666</c:v>
                </c:pt>
                <c:pt idx="5">
                  <c:v>1.1111111111111112</c:v>
                </c:pt>
                <c:pt idx="6">
                  <c:v>1.5555555555555555E-2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83-40FB-8A99-C1780B470219}"/>
            </c:ext>
          </c:extLst>
        </c:ser>
        <c:ser>
          <c:idx val="4"/>
          <c:order val="4"/>
          <c:tx>
            <c:v>BQW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'load-displ'!$Y$6:$Y$12</c:f>
              <c:numCache>
                <c:formatCode>General</c:formatCode>
                <c:ptCount val="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0.04</c:v>
                </c:pt>
                <c:pt idx="4">
                  <c:v>0.08</c:v>
                </c:pt>
                <c:pt idx="5">
                  <c:v>0.16</c:v>
                </c:pt>
                <c:pt idx="6">
                  <c:v>0.32</c:v>
                </c:pt>
              </c:numCache>
            </c:numRef>
          </c:xVal>
          <c:yVal>
            <c:numRef>
              <c:f>'load-displ'!$Z$6:$Z$12</c:f>
              <c:numCache>
                <c:formatCode>0.00</c:formatCode>
                <c:ptCount val="7"/>
                <c:pt idx="0">
                  <c:v>4.4444444444444446E-2</c:v>
                </c:pt>
                <c:pt idx="1">
                  <c:v>0.93333333333333335</c:v>
                </c:pt>
                <c:pt idx="2">
                  <c:v>1.5222222222222221</c:v>
                </c:pt>
                <c:pt idx="3">
                  <c:v>2.0222222222222221</c:v>
                </c:pt>
                <c:pt idx="4">
                  <c:v>1.9444444444444444</c:v>
                </c:pt>
                <c:pt idx="5">
                  <c:v>1.7333333333333334</c:v>
                </c:pt>
                <c:pt idx="6">
                  <c:v>1.0777777777777777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483-40FB-8A99-C1780B470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20495"/>
        <c:axId val="114044495"/>
      </c:scatterChart>
      <c:valAx>
        <c:axId val="114020495"/>
        <c:scaling>
          <c:orientation val="minMax"/>
          <c:max val="0.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4044495"/>
        <c:crosses val="autoZero"/>
        <c:crossBetween val="midCat"/>
        <c:majorUnit val="2.0000000000000004E-2"/>
      </c:valAx>
      <c:valAx>
        <c:axId val="114044495"/>
        <c:scaling>
          <c:orientation val="minMax"/>
          <c:max val="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Tensile strength (MPa)</a:t>
                </a:r>
              </a:p>
            </c:rich>
          </c:tx>
          <c:layout>
            <c:manualLayout>
              <c:xMode val="edge"/>
              <c:yMode val="edge"/>
              <c:x val="8.4622279624155857E-3"/>
              <c:y val="0.327184064559454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4020495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Maximum Force (kN)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'load-displ'!$AD$5:$AD$9</c:f>
              <c:numCache>
                <c:formatCode>General</c:formatCode>
                <c:ptCount val="5"/>
                <c:pt idx="0">
                  <c:v>1.92</c:v>
                </c:pt>
                <c:pt idx="1">
                  <c:v>3.13</c:v>
                </c:pt>
                <c:pt idx="2">
                  <c:v>0.71</c:v>
                </c:pt>
                <c:pt idx="3">
                  <c:v>1.48</c:v>
                </c:pt>
                <c:pt idx="4">
                  <c:v>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E1-4AD6-81DB-8F884F231105}"/>
            </c:ext>
          </c:extLst>
        </c:ser>
        <c:ser>
          <c:idx val="0"/>
          <c:order val="1"/>
          <c:tx>
            <c:v>Tensile Strength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'load-displ'!$AC$5:$AC$9</c:f>
              <c:strCache>
                <c:ptCount val="5"/>
                <c:pt idx="0">
                  <c:v>AHW</c:v>
                </c:pt>
                <c:pt idx="1">
                  <c:v>AQW</c:v>
                </c:pt>
                <c:pt idx="2">
                  <c:v>BHNW</c:v>
                </c:pt>
                <c:pt idx="3">
                  <c:v>BHW</c:v>
                </c:pt>
                <c:pt idx="4">
                  <c:v>BQW</c:v>
                </c:pt>
              </c:strCache>
            </c:strRef>
          </c:cat>
          <c:val>
            <c:numRef>
              <c:f>'load-displ'!$AE$5:$AE$9</c:f>
              <c:numCache>
                <c:formatCode>0.00</c:formatCode>
                <c:ptCount val="5"/>
                <c:pt idx="0">
                  <c:v>2.4030037546933669</c:v>
                </c:pt>
                <c:pt idx="1">
                  <c:v>3.485523385300668</c:v>
                </c:pt>
                <c:pt idx="2">
                  <c:v>0.87009803921568629</c:v>
                </c:pt>
                <c:pt idx="3">
                  <c:v>1.6444444444444444</c:v>
                </c:pt>
                <c:pt idx="4">
                  <c:v>2.0222222222222221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1-4AD6-81DB-8F884F231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827663"/>
        <c:axId val="338843503"/>
      </c:barChart>
      <c:catAx>
        <c:axId val="338827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8843503"/>
        <c:crosses val="autoZero"/>
        <c:auto val="1"/>
        <c:lblAlgn val="ctr"/>
        <c:lblOffset val="100"/>
        <c:noMultiLvlLbl val="0"/>
      </c:catAx>
      <c:valAx>
        <c:axId val="338843503"/>
        <c:scaling>
          <c:orientation val="minMax"/>
          <c:max val="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Force (kN), Strength (MPa)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208958151064450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882766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6804</xdr:colOff>
      <xdr:row>17</xdr:row>
      <xdr:rowOff>172809</xdr:rowOff>
    </xdr:from>
    <xdr:to>
      <xdr:col>13</xdr:col>
      <xdr:colOff>190500</xdr:colOff>
      <xdr:row>42</xdr:row>
      <xdr:rowOff>176892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1B5CFB-DA41-9B4F-EE53-4BF056125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18</xdr:row>
      <xdr:rowOff>0</xdr:rowOff>
    </xdr:from>
    <xdr:to>
      <xdr:col>25</xdr:col>
      <xdr:colOff>605517</xdr:colOff>
      <xdr:row>43</xdr:row>
      <xdr:rowOff>4083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67EFE73-D395-40CF-BA74-CA6857E22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18</xdr:row>
      <xdr:rowOff>0</xdr:rowOff>
    </xdr:from>
    <xdr:to>
      <xdr:col>37</xdr:col>
      <xdr:colOff>20411</xdr:colOff>
      <xdr:row>43</xdr:row>
      <xdr:rowOff>4083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31C81E6-5B23-4E80-936F-E157A09B9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564696</xdr:colOff>
      <xdr:row>0</xdr:row>
      <xdr:rowOff>186417</xdr:rowOff>
    </xdr:from>
    <xdr:to>
      <xdr:col>39</xdr:col>
      <xdr:colOff>238125</xdr:colOff>
      <xdr:row>15</xdr:row>
      <xdr:rowOff>72117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BD480B8-5F30-3147-893E-77F5DEA90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CDF66-AFB5-458D-B900-599B5A34A590}">
  <dimension ref="B1:AY38"/>
  <sheetViews>
    <sheetView zoomScale="80" zoomScaleNormal="80" workbookViewId="0">
      <selection activeCell="Z38" sqref="Z38"/>
    </sheetView>
  </sheetViews>
  <sheetFormatPr defaultRowHeight="15" x14ac:dyDescent="0.25"/>
  <cols>
    <col min="1" max="1" width="3" customWidth="1"/>
    <col min="2" max="2" width="18.5703125" bestFit="1" customWidth="1"/>
    <col min="3" max="3" width="10.140625" bestFit="1" customWidth="1"/>
    <col min="4" max="5" width="12" bestFit="1" customWidth="1"/>
    <col min="6" max="7" width="11.5703125" bestFit="1" customWidth="1"/>
    <col min="8" max="23" width="12" bestFit="1" customWidth="1"/>
    <col min="24" max="25" width="11.5703125" bestFit="1" customWidth="1"/>
    <col min="26" max="27" width="11.140625" bestFit="1" customWidth="1"/>
    <col min="28" max="43" width="11.5703125" bestFit="1" customWidth="1"/>
    <col min="44" max="45" width="12" bestFit="1" customWidth="1"/>
    <col min="46" max="47" width="11.5703125" bestFit="1" customWidth="1"/>
    <col min="48" max="51" width="12" bestFit="1" customWidth="1"/>
  </cols>
  <sheetData>
    <row r="1" spans="2:51" x14ac:dyDescent="0.25">
      <c r="B1" s="46"/>
    </row>
    <row r="2" spans="2:51" x14ac:dyDescent="0.25">
      <c r="R2" s="188" t="s">
        <v>0</v>
      </c>
      <c r="S2" s="188"/>
      <c r="T2" s="188"/>
      <c r="U2" s="188"/>
      <c r="AA2" s="188" t="s">
        <v>0</v>
      </c>
      <c r="AB2" s="188"/>
      <c r="AC2" s="188"/>
      <c r="AD2" s="188"/>
      <c r="AE2" s="188"/>
      <c r="AN2" s="188" t="s">
        <v>0</v>
      </c>
      <c r="AO2" s="188"/>
      <c r="AP2" s="188"/>
      <c r="AQ2" s="188"/>
      <c r="AR2" s="188"/>
    </row>
    <row r="3" spans="2:51" s="1" customFormat="1" ht="15.75" thickBot="1" x14ac:dyDescent="0.3">
      <c r="B3" s="24" t="s">
        <v>1</v>
      </c>
      <c r="C3" s="25" t="s">
        <v>2</v>
      </c>
      <c r="D3" s="26">
        <v>0.999999999999999</v>
      </c>
      <c r="E3" s="26">
        <v>1.0208333333333299</v>
      </c>
      <c r="F3" s="26">
        <v>1.0416666666666701</v>
      </c>
      <c r="G3" s="26">
        <v>1.0625</v>
      </c>
      <c r="H3" s="26">
        <v>1.0833333333333299</v>
      </c>
      <c r="I3" s="26">
        <v>1.1041666666666701</v>
      </c>
      <c r="J3" s="26">
        <v>1.125</v>
      </c>
      <c r="K3" s="26">
        <v>1.1458333333333299</v>
      </c>
      <c r="L3" s="26">
        <v>1.1666666666666701</v>
      </c>
      <c r="M3" s="26">
        <v>1.1875</v>
      </c>
      <c r="N3" s="26">
        <v>1.2083333333333299</v>
      </c>
      <c r="O3" s="26">
        <v>1.2291666666666701</v>
      </c>
      <c r="P3" s="26">
        <v>1.25</v>
      </c>
      <c r="Q3" s="26">
        <v>1.2708333333333299</v>
      </c>
      <c r="R3" s="27">
        <v>1.2916666666666701</v>
      </c>
      <c r="S3" s="27">
        <v>1.3125</v>
      </c>
      <c r="T3" s="27">
        <v>1.3333333333333299</v>
      </c>
      <c r="U3" s="27">
        <v>1.3541666666666701</v>
      </c>
      <c r="V3" s="26">
        <v>0.375</v>
      </c>
      <c r="W3" s="26">
        <v>0.39583333333333331</v>
      </c>
      <c r="X3" s="26">
        <v>0.41666666666666702</v>
      </c>
      <c r="Y3" s="26">
        <v>0.4375</v>
      </c>
      <c r="Z3" s="26">
        <v>0.45833333333333298</v>
      </c>
      <c r="AA3" s="27">
        <v>0.47916666666666702</v>
      </c>
      <c r="AB3" s="27">
        <v>0.5</v>
      </c>
      <c r="AC3" s="27">
        <v>0.52083333333333304</v>
      </c>
      <c r="AD3" s="27">
        <v>0.54166666666666696</v>
      </c>
      <c r="AE3" s="27">
        <v>0.5625</v>
      </c>
      <c r="AF3" s="26">
        <v>0.58333333333333304</v>
      </c>
      <c r="AG3" s="26">
        <v>0.60416666666666596</v>
      </c>
      <c r="AH3" s="26">
        <v>0.625</v>
      </c>
      <c r="AI3" s="26">
        <v>0.64583333333333304</v>
      </c>
      <c r="AJ3" s="26">
        <v>0.66666666666666596</v>
      </c>
      <c r="AK3" s="26">
        <v>0.6875</v>
      </c>
      <c r="AL3" s="26">
        <v>0.70833333333333304</v>
      </c>
      <c r="AM3" s="26">
        <v>0.72916666666666596</v>
      </c>
      <c r="AN3" s="27">
        <v>0.75</v>
      </c>
      <c r="AO3" s="27">
        <v>0.77083333333333304</v>
      </c>
      <c r="AP3" s="27">
        <v>0.79166666666666596</v>
      </c>
      <c r="AQ3" s="27">
        <v>0.8125</v>
      </c>
      <c r="AR3" s="27">
        <v>0.83333333333333304</v>
      </c>
      <c r="AS3" s="26">
        <v>0.85416666666666596</v>
      </c>
      <c r="AT3" s="26">
        <v>0.875</v>
      </c>
      <c r="AU3" s="26">
        <v>0.89583333333333304</v>
      </c>
      <c r="AV3" s="26">
        <v>0.91666666666666596</v>
      </c>
      <c r="AW3" s="26">
        <v>0.9375</v>
      </c>
      <c r="AX3" s="26">
        <v>0.95833333333333304</v>
      </c>
      <c r="AY3" s="28">
        <v>0.97916666666666596</v>
      </c>
    </row>
    <row r="4" spans="2:51" ht="15" customHeight="1" x14ac:dyDescent="0.25">
      <c r="B4" s="3" t="s">
        <v>3</v>
      </c>
      <c r="C4" s="50" t="s">
        <v>4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4"/>
      <c r="T4" s="4"/>
      <c r="U4" s="6" t="s">
        <v>5</v>
      </c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3"/>
    </row>
    <row r="5" spans="2:51" x14ac:dyDescent="0.25">
      <c r="B5" s="189" t="s">
        <v>6</v>
      </c>
      <c r="C5" s="37" t="s">
        <v>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6"/>
      <c r="U5" s="4"/>
      <c r="V5" s="15"/>
      <c r="W5" s="15"/>
      <c r="X5" s="15"/>
      <c r="Y5" s="15"/>
      <c r="Z5" s="15"/>
      <c r="AA5" s="15"/>
      <c r="AB5" s="15"/>
      <c r="AC5" s="20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6"/>
      <c r="AO5" s="16"/>
      <c r="AY5" s="5"/>
    </row>
    <row r="6" spans="2:51" x14ac:dyDescent="0.25">
      <c r="B6" s="189"/>
      <c r="C6" s="38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16"/>
      <c r="U6" s="4"/>
      <c r="V6" s="10"/>
      <c r="W6" s="10"/>
      <c r="X6" s="10"/>
      <c r="Y6" s="10"/>
      <c r="Z6" s="10"/>
      <c r="AA6" s="10"/>
      <c r="AB6" s="10"/>
      <c r="AC6" s="21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6"/>
      <c r="AO6" s="16"/>
      <c r="AY6" s="5"/>
    </row>
    <row r="7" spans="2:51" x14ac:dyDescent="0.25">
      <c r="B7" s="189"/>
      <c r="C7" s="39" t="s">
        <v>9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6"/>
      <c r="U7" s="4"/>
      <c r="V7" s="12"/>
      <c r="W7" s="12"/>
      <c r="X7" s="12"/>
      <c r="Y7" s="12"/>
      <c r="Z7" s="12"/>
      <c r="AA7" s="12"/>
      <c r="AB7" s="17"/>
      <c r="AC7" s="17"/>
      <c r="AD7" s="17"/>
      <c r="AE7" s="12"/>
      <c r="AF7" s="12"/>
      <c r="AG7" s="12"/>
      <c r="AH7" s="12"/>
      <c r="AI7" s="12"/>
      <c r="AJ7" s="12"/>
      <c r="AK7" s="12"/>
      <c r="AL7" s="12"/>
      <c r="AM7" s="12"/>
      <c r="AO7" s="41"/>
      <c r="AR7" s="16"/>
      <c r="AY7" s="5"/>
    </row>
    <row r="8" spans="2:51" x14ac:dyDescent="0.25">
      <c r="B8" s="189"/>
      <c r="C8" s="40" t="s">
        <v>10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16"/>
      <c r="U8" s="4"/>
      <c r="V8" s="11"/>
      <c r="W8" s="11"/>
      <c r="X8" s="11"/>
      <c r="Y8" s="11"/>
      <c r="Z8" s="11"/>
      <c r="AA8" s="11"/>
      <c r="AB8" s="18"/>
      <c r="AC8" s="18"/>
      <c r="AD8" s="18"/>
      <c r="AE8" s="11"/>
      <c r="AF8" s="11"/>
      <c r="AG8" s="11"/>
      <c r="AH8" s="11"/>
      <c r="AI8" s="11"/>
      <c r="AJ8" s="11"/>
      <c r="AK8" s="11"/>
      <c r="AL8" s="11"/>
      <c r="AM8" s="11"/>
      <c r="AO8" s="41"/>
      <c r="AP8" s="16"/>
      <c r="AQ8" s="16"/>
      <c r="AR8" s="16"/>
      <c r="AY8" s="5"/>
    </row>
    <row r="9" spans="2:51" x14ac:dyDescent="0.25">
      <c r="B9" s="189"/>
      <c r="C9" s="36" t="s">
        <v>11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16"/>
      <c r="U9" s="4"/>
      <c r="V9" s="42"/>
      <c r="W9" s="42"/>
      <c r="X9" s="42"/>
      <c r="Y9" s="42"/>
      <c r="Z9" s="42"/>
      <c r="AA9" s="42"/>
      <c r="AB9" s="43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9"/>
      <c r="AP9" s="16"/>
      <c r="AQ9" s="16"/>
      <c r="AR9" s="16"/>
      <c r="AY9" s="5"/>
    </row>
    <row r="10" spans="2:51" x14ac:dyDescent="0.25">
      <c r="B10" s="189"/>
      <c r="C10" s="34" t="s">
        <v>12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Y10" s="5"/>
    </row>
    <row r="11" spans="2:51" x14ac:dyDescent="0.25">
      <c r="B11" s="189"/>
      <c r="C11" s="34" t="s">
        <v>13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Y11" s="5"/>
    </row>
    <row r="12" spans="2:51" ht="15.75" thickBot="1" x14ac:dyDescent="0.3">
      <c r="B12" s="24" t="s">
        <v>1</v>
      </c>
      <c r="C12" s="25" t="s">
        <v>2</v>
      </c>
      <c r="D12" s="26">
        <v>0.999999999999999</v>
      </c>
      <c r="E12" s="26">
        <v>1.0208333333333299</v>
      </c>
      <c r="F12" s="26">
        <v>1.0416666666666701</v>
      </c>
      <c r="G12" s="26">
        <v>1.0625</v>
      </c>
      <c r="H12" s="26">
        <v>1.0833333333333299</v>
      </c>
      <c r="I12" s="26">
        <v>1.1041666666666701</v>
      </c>
      <c r="J12" s="26">
        <v>1.125</v>
      </c>
      <c r="K12" s="26">
        <v>1.1458333333333299</v>
      </c>
      <c r="L12" s="26">
        <v>1.1666666666666701</v>
      </c>
      <c r="M12" s="26">
        <v>1.1875</v>
      </c>
      <c r="N12" s="26">
        <v>1.2083333333333299</v>
      </c>
      <c r="O12" s="26">
        <v>1.2291666666666701</v>
      </c>
      <c r="P12" s="26">
        <v>1.25</v>
      </c>
      <c r="Q12" s="26">
        <v>1.2708333333333299</v>
      </c>
      <c r="R12" s="27">
        <v>1.2916666666666701</v>
      </c>
      <c r="S12" s="27">
        <v>1.3125</v>
      </c>
      <c r="T12" s="27">
        <v>1.3333333333333299</v>
      </c>
      <c r="U12" s="27">
        <v>1.3541666666666701</v>
      </c>
      <c r="V12" s="26">
        <v>0.375</v>
      </c>
      <c r="W12" s="26">
        <v>0.39583333333333331</v>
      </c>
      <c r="X12" s="26">
        <v>0.41666666666666702</v>
      </c>
      <c r="Y12" s="26">
        <v>0.4375</v>
      </c>
      <c r="Z12" s="26">
        <v>0.45833333333333298</v>
      </c>
      <c r="AA12" s="27">
        <v>0.47916666666666702</v>
      </c>
      <c r="AB12" s="27">
        <v>0.5</v>
      </c>
      <c r="AC12" s="27">
        <v>0.52083333333333304</v>
      </c>
      <c r="AD12" s="27">
        <v>0.54166666666666696</v>
      </c>
      <c r="AE12" s="27">
        <v>0.5625</v>
      </c>
      <c r="AF12" s="26">
        <v>0.58333333333333304</v>
      </c>
      <c r="AG12" s="26">
        <v>0.60416666666666596</v>
      </c>
      <c r="AH12" s="26">
        <v>0.625</v>
      </c>
      <c r="AI12" s="26">
        <v>0.64583333333333304</v>
      </c>
      <c r="AJ12" s="26">
        <v>0.66666666666666596</v>
      </c>
      <c r="AK12" s="26">
        <v>0.6875</v>
      </c>
      <c r="AL12" s="26">
        <v>0.70833333333333304</v>
      </c>
      <c r="AM12" s="26">
        <v>0.72916666666666596</v>
      </c>
      <c r="AN12" s="27">
        <v>0.75</v>
      </c>
      <c r="AO12" s="27">
        <v>0.77083333333333304</v>
      </c>
      <c r="AP12" s="27">
        <v>0.79166666666666596</v>
      </c>
      <c r="AQ12" s="27">
        <v>0.8125</v>
      </c>
      <c r="AR12" s="27">
        <v>0.83333333333333304</v>
      </c>
      <c r="AS12" s="26">
        <v>0.85416666666666596</v>
      </c>
      <c r="AT12" s="26">
        <v>0.875</v>
      </c>
      <c r="AU12" s="26">
        <v>0.89583333333333304</v>
      </c>
      <c r="AV12" s="26">
        <v>0.91666666666666596</v>
      </c>
      <c r="AW12" s="26">
        <v>0.9375</v>
      </c>
      <c r="AX12" s="26">
        <v>0.95833333333333304</v>
      </c>
      <c r="AY12" s="28">
        <v>0.97916666666666596</v>
      </c>
    </row>
    <row r="13" spans="2:51" ht="15" customHeight="1" x14ac:dyDescent="0.25">
      <c r="B13" s="3" t="s">
        <v>14</v>
      </c>
      <c r="C13" s="50" t="s">
        <v>4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47"/>
    </row>
    <row r="14" spans="2:51" x14ac:dyDescent="0.25">
      <c r="B14" s="189" t="s">
        <v>6</v>
      </c>
      <c r="C14" s="37" t="s">
        <v>7</v>
      </c>
      <c r="T14" s="16"/>
      <c r="V14" s="4"/>
      <c r="W14" s="4"/>
      <c r="AY14" s="2"/>
    </row>
    <row r="15" spans="2:51" x14ac:dyDescent="0.25">
      <c r="B15" s="189"/>
      <c r="C15" s="38" t="s">
        <v>8</v>
      </c>
      <c r="U15" s="16"/>
      <c r="V15" s="4"/>
      <c r="W15" s="4"/>
      <c r="AB15" s="16"/>
      <c r="AC15" s="16"/>
      <c r="AO15" s="16"/>
      <c r="AY15" s="2"/>
    </row>
    <row r="16" spans="2:51" x14ac:dyDescent="0.25">
      <c r="B16" s="189"/>
      <c r="C16" s="39" t="s">
        <v>9</v>
      </c>
      <c r="T16" s="16"/>
      <c r="V16" s="4"/>
      <c r="W16" s="4"/>
      <c r="AB16" s="16"/>
      <c r="AC16" s="16"/>
      <c r="AR16" s="16"/>
      <c r="AY16" s="2"/>
    </row>
    <row r="17" spans="2:51" x14ac:dyDescent="0.25">
      <c r="B17" s="189"/>
      <c r="C17" s="40" t="s">
        <v>10</v>
      </c>
      <c r="S17" s="16"/>
      <c r="V17" s="4"/>
      <c r="W17" s="4"/>
      <c r="AB17" s="16"/>
      <c r="AC17" s="16"/>
      <c r="AP17" s="16"/>
      <c r="AY17" s="2"/>
    </row>
    <row r="18" spans="2:51" x14ac:dyDescent="0.25">
      <c r="B18" s="189"/>
      <c r="C18" s="36" t="s">
        <v>11</v>
      </c>
      <c r="R18" s="16"/>
      <c r="S18" s="16"/>
      <c r="U18" s="16"/>
      <c r="V18" s="4"/>
      <c r="W18" s="4"/>
      <c r="AB18" s="16"/>
      <c r="AC18" s="16"/>
      <c r="AP18" s="16"/>
      <c r="AY18" s="2"/>
    </row>
    <row r="19" spans="2:51" x14ac:dyDescent="0.25">
      <c r="B19" s="189"/>
      <c r="C19" s="34" t="s">
        <v>12</v>
      </c>
      <c r="V19" s="4"/>
      <c r="W19" s="4"/>
      <c r="AB19" s="16"/>
      <c r="AC19" s="16"/>
      <c r="AN19" s="45"/>
      <c r="AY19" s="2"/>
    </row>
    <row r="20" spans="2:51" x14ac:dyDescent="0.25">
      <c r="B20" s="189"/>
      <c r="C20" s="34" t="s">
        <v>13</v>
      </c>
      <c r="V20" s="4"/>
      <c r="W20" s="4"/>
      <c r="AB20" s="16"/>
      <c r="AC20" s="16"/>
      <c r="AN20" s="16"/>
      <c r="AO20" s="16"/>
      <c r="AP20" s="16"/>
      <c r="AQ20" s="16"/>
      <c r="AR20" s="16"/>
      <c r="AS20" s="16"/>
      <c r="AY20" s="2"/>
    </row>
    <row r="21" spans="2:51" ht="15.75" thickBot="1" x14ac:dyDescent="0.3">
      <c r="B21" s="24" t="s">
        <v>1</v>
      </c>
      <c r="C21" s="25" t="s">
        <v>2</v>
      </c>
      <c r="D21" s="26">
        <v>0.999999999999999</v>
      </c>
      <c r="E21" s="26">
        <v>1.0208333333333299</v>
      </c>
      <c r="F21" s="26">
        <v>1.0416666666666701</v>
      </c>
      <c r="G21" s="26">
        <v>1.0625</v>
      </c>
      <c r="H21" s="26">
        <v>1.0833333333333299</v>
      </c>
      <c r="I21" s="26">
        <v>1.1041666666666701</v>
      </c>
      <c r="J21" s="26">
        <v>1.125</v>
      </c>
      <c r="K21" s="26">
        <v>1.1458333333333299</v>
      </c>
      <c r="L21" s="26">
        <v>1.1666666666666701</v>
      </c>
      <c r="M21" s="26">
        <v>1.1875</v>
      </c>
      <c r="N21" s="26">
        <v>1.2083333333333299</v>
      </c>
      <c r="O21" s="26">
        <v>1.2291666666666701</v>
      </c>
      <c r="P21" s="26">
        <v>1.25</v>
      </c>
      <c r="Q21" s="26">
        <v>1.2708333333333299</v>
      </c>
      <c r="R21" s="27">
        <v>1.2916666666666701</v>
      </c>
      <c r="S21" s="27">
        <v>1.3125</v>
      </c>
      <c r="T21" s="27">
        <v>1.3333333333333299</v>
      </c>
      <c r="U21" s="27">
        <v>1.3541666666666701</v>
      </c>
      <c r="V21" s="26">
        <v>0.375</v>
      </c>
      <c r="W21" s="26">
        <v>0.39583333333333331</v>
      </c>
      <c r="X21" s="26">
        <v>0.41666666666666702</v>
      </c>
      <c r="Y21" s="26">
        <v>0.4375</v>
      </c>
      <c r="Z21" s="26">
        <v>0.45833333333333298</v>
      </c>
      <c r="AA21" s="27">
        <v>0.47916666666666702</v>
      </c>
      <c r="AB21" s="27">
        <v>0.5</v>
      </c>
      <c r="AC21" s="27">
        <v>0.52083333333333304</v>
      </c>
      <c r="AD21" s="27">
        <v>0.54166666666666696</v>
      </c>
      <c r="AE21" s="27">
        <v>0.5625</v>
      </c>
      <c r="AF21" s="26">
        <v>0.58333333333333304</v>
      </c>
      <c r="AG21" s="26">
        <v>0.60416666666666596</v>
      </c>
      <c r="AH21" s="26">
        <v>0.625</v>
      </c>
      <c r="AI21" s="26">
        <v>0.64583333333333304</v>
      </c>
      <c r="AJ21" s="26">
        <v>0.66666666666666596</v>
      </c>
      <c r="AK21" s="26">
        <v>0.6875</v>
      </c>
      <c r="AL21" s="26">
        <v>0.70833333333333304</v>
      </c>
      <c r="AM21" s="26">
        <v>0.72916666666666596</v>
      </c>
      <c r="AN21" s="27">
        <v>0.75</v>
      </c>
      <c r="AO21" s="27">
        <v>0.77083333333333304</v>
      </c>
      <c r="AP21" s="27">
        <v>0.79166666666666596</v>
      </c>
      <c r="AQ21" s="27">
        <v>0.8125</v>
      </c>
      <c r="AR21" s="27">
        <v>0.83333333333333304</v>
      </c>
      <c r="AS21" s="26">
        <v>0.85416666666666596</v>
      </c>
      <c r="AT21" s="26">
        <v>0.875</v>
      </c>
      <c r="AU21" s="26">
        <v>0.89583333333333304</v>
      </c>
      <c r="AV21" s="26">
        <v>0.91666666666666596</v>
      </c>
      <c r="AW21" s="26">
        <v>0.9375</v>
      </c>
      <c r="AX21" s="26">
        <v>0.95833333333333304</v>
      </c>
      <c r="AY21" s="28">
        <v>0.97916666666666596</v>
      </c>
    </row>
    <row r="22" spans="2:51" ht="15" customHeight="1" x14ac:dyDescent="0.25">
      <c r="B22" s="3" t="s">
        <v>15</v>
      </c>
      <c r="C22" s="50" t="s">
        <v>4</v>
      </c>
      <c r="D22" s="48"/>
      <c r="E22" s="48"/>
      <c r="F22" s="48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47"/>
    </row>
    <row r="23" spans="2:51" x14ac:dyDescent="0.25">
      <c r="B23" s="189" t="s">
        <v>6</v>
      </c>
      <c r="C23" s="37" t="s">
        <v>7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AV23" s="4"/>
      <c r="AW23" s="4"/>
      <c r="AX23" s="4"/>
      <c r="AY23" s="5"/>
    </row>
    <row r="24" spans="2:51" x14ac:dyDescent="0.25">
      <c r="B24" s="189"/>
      <c r="C24" s="38" t="s">
        <v>8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23"/>
      <c r="T24" s="23"/>
      <c r="U24" s="23"/>
      <c r="V24" s="4"/>
      <c r="W24" s="4"/>
      <c r="AB24" s="16"/>
      <c r="AC24" s="16"/>
      <c r="AO24" s="16"/>
      <c r="AV24" s="4"/>
      <c r="AW24" s="4"/>
      <c r="AX24" s="4"/>
      <c r="AY24" s="5"/>
    </row>
    <row r="25" spans="2:51" x14ac:dyDescent="0.25">
      <c r="B25" s="189"/>
      <c r="C25" s="39" t="s">
        <v>9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23"/>
      <c r="T25" s="23"/>
      <c r="U25" s="23"/>
      <c r="V25" s="4"/>
      <c r="W25" s="4"/>
      <c r="AB25" s="16"/>
      <c r="AC25" s="16"/>
      <c r="AR25" s="16"/>
      <c r="AV25" s="4"/>
      <c r="AW25" s="4"/>
      <c r="AX25" s="4"/>
      <c r="AY25" s="5"/>
    </row>
    <row r="26" spans="2:51" x14ac:dyDescent="0.25">
      <c r="B26" s="189"/>
      <c r="C26" s="40" t="s">
        <v>10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23"/>
      <c r="T26" s="23"/>
      <c r="U26" s="23"/>
      <c r="V26" s="4"/>
      <c r="W26" s="4"/>
      <c r="AB26" s="16"/>
      <c r="AC26" s="16"/>
      <c r="AP26" s="16"/>
      <c r="AV26" s="4"/>
      <c r="AW26" s="4"/>
      <c r="AX26" s="4"/>
      <c r="AY26" s="5"/>
    </row>
    <row r="27" spans="2:51" x14ac:dyDescent="0.25">
      <c r="B27" s="189"/>
      <c r="C27" s="36" t="s">
        <v>11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16"/>
      <c r="S27" s="23"/>
      <c r="T27" s="23"/>
      <c r="V27" s="4"/>
      <c r="W27" s="4"/>
      <c r="AB27" s="16"/>
      <c r="AC27" s="16"/>
      <c r="AP27" s="16"/>
      <c r="AV27" s="4"/>
      <c r="AW27" s="4"/>
      <c r="AX27" s="4"/>
      <c r="AY27" s="5"/>
    </row>
    <row r="28" spans="2:51" x14ac:dyDescent="0.25">
      <c r="B28" s="189"/>
      <c r="C28" s="34" t="s">
        <v>12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AB28" s="16"/>
      <c r="AC28" s="16"/>
      <c r="AN28" s="45"/>
      <c r="AV28" s="4"/>
      <c r="AW28" s="4"/>
      <c r="AX28" s="4"/>
      <c r="AY28" s="5"/>
    </row>
    <row r="29" spans="2:51" x14ac:dyDescent="0.25">
      <c r="B29" s="189"/>
      <c r="C29" s="34" t="s">
        <v>13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13"/>
      <c r="X29" s="22"/>
      <c r="Y29" s="22"/>
      <c r="Z29" s="22"/>
      <c r="AA29" s="22"/>
      <c r="AB29" s="136"/>
      <c r="AC29" s="136"/>
      <c r="AD29" s="137"/>
      <c r="AE29" s="137"/>
      <c r="AF29" s="137"/>
      <c r="AG29" s="137"/>
      <c r="AH29" s="137"/>
      <c r="AI29" s="137"/>
      <c r="AJ29" s="137"/>
      <c r="AK29" s="137"/>
      <c r="AL29" s="137"/>
      <c r="AM29" s="22"/>
      <c r="AN29" s="22"/>
      <c r="AO29" s="22"/>
      <c r="AP29" s="22"/>
      <c r="AQ29" s="22"/>
      <c r="AR29" s="22"/>
      <c r="AS29" s="22"/>
      <c r="AT29" s="22"/>
      <c r="AU29" s="22"/>
      <c r="AV29" s="13"/>
      <c r="AW29" s="13"/>
      <c r="AX29" s="13"/>
      <c r="AY29" s="138"/>
    </row>
    <row r="30" spans="2:51" ht="15.75" thickBot="1" x14ac:dyDescent="0.3">
      <c r="B30" s="24" t="s">
        <v>1</v>
      </c>
      <c r="C30" s="25" t="s">
        <v>2</v>
      </c>
      <c r="D30" s="26">
        <v>0.999999999999999</v>
      </c>
      <c r="E30" s="26">
        <v>1.0208333333333299</v>
      </c>
      <c r="F30" s="26">
        <v>1.0416666666666701</v>
      </c>
      <c r="G30" s="26">
        <v>1.0625</v>
      </c>
      <c r="H30" s="26">
        <v>1.0833333333333299</v>
      </c>
      <c r="I30" s="26">
        <v>1.1041666666666701</v>
      </c>
      <c r="J30" s="26">
        <v>1.125</v>
      </c>
      <c r="K30" s="26">
        <v>1.1458333333333299</v>
      </c>
      <c r="L30" s="26">
        <v>1.1666666666666701</v>
      </c>
      <c r="M30" s="26">
        <v>1.1875</v>
      </c>
      <c r="N30" s="26">
        <v>1.2083333333333299</v>
      </c>
      <c r="O30" s="26">
        <v>1.2291666666666701</v>
      </c>
      <c r="P30" s="26">
        <v>1.25</v>
      </c>
      <c r="Q30" s="26">
        <v>1.2708333333333299</v>
      </c>
      <c r="R30" s="27">
        <v>1.2916666666666701</v>
      </c>
      <c r="S30" s="27">
        <v>1.3125</v>
      </c>
      <c r="T30" s="27">
        <v>1.3333333333333299</v>
      </c>
      <c r="U30" s="27">
        <v>1.3541666666666701</v>
      </c>
      <c r="V30" s="28">
        <v>0.375</v>
      </c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</row>
    <row r="31" spans="2:51" ht="15" customHeight="1" x14ac:dyDescent="0.25">
      <c r="B31" s="134" t="s">
        <v>16</v>
      </c>
      <c r="C31" s="135" t="s">
        <v>4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190" t="s">
        <v>17</v>
      </c>
      <c r="T31" s="190"/>
      <c r="U31" s="190"/>
      <c r="V31" s="191" t="s">
        <v>18</v>
      </c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x14ac:dyDescent="0.25">
      <c r="B32" s="189" t="s">
        <v>6</v>
      </c>
      <c r="C32" s="37" t="s">
        <v>7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1"/>
      <c r="S32" s="31"/>
      <c r="T32" s="31"/>
      <c r="U32" s="31"/>
      <c r="V32" s="192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x14ac:dyDescent="0.25">
      <c r="B33" s="189"/>
      <c r="C33" s="38" t="s">
        <v>8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19"/>
      <c r="S33" s="19"/>
      <c r="T33" s="19"/>
      <c r="U33" s="9"/>
      <c r="V33" s="192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x14ac:dyDescent="0.25">
      <c r="B34" s="189"/>
      <c r="C34" s="39" t="s">
        <v>9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19"/>
      <c r="S34" s="19"/>
      <c r="T34" s="19"/>
      <c r="U34" s="9"/>
      <c r="V34" s="192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x14ac:dyDescent="0.25">
      <c r="B35" s="189"/>
      <c r="C35" s="40" t="s">
        <v>10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19"/>
      <c r="S35" s="19"/>
      <c r="T35" s="19"/>
      <c r="U35" s="9"/>
      <c r="V35" s="192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x14ac:dyDescent="0.25">
      <c r="B36" s="189"/>
      <c r="C36" s="36" t="s">
        <v>11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19"/>
      <c r="S36" s="19"/>
      <c r="T36" s="16"/>
      <c r="U36" s="9"/>
      <c r="V36" s="192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x14ac:dyDescent="0.25">
      <c r="B37" s="189"/>
      <c r="C37" s="34" t="s">
        <v>12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9"/>
      <c r="S37" s="9"/>
      <c r="T37" s="9"/>
      <c r="U37" s="9"/>
      <c r="V37" s="192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x14ac:dyDescent="0.25">
      <c r="B38" s="194"/>
      <c r="C38" s="35" t="s">
        <v>13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4"/>
      <c r="S38" s="14"/>
      <c r="T38" s="14"/>
      <c r="U38" s="14"/>
      <c r="V38" s="193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</sheetData>
  <mergeCells count="9">
    <mergeCell ref="AA2:AE2"/>
    <mergeCell ref="AN2:AR2"/>
    <mergeCell ref="B5:B11"/>
    <mergeCell ref="B23:B29"/>
    <mergeCell ref="S31:U31"/>
    <mergeCell ref="V31:V38"/>
    <mergeCell ref="B32:B38"/>
    <mergeCell ref="B14:B20"/>
    <mergeCell ref="R2:U2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68555-B429-45FD-8DC5-65C96F0FF7F8}">
  <sheetPr>
    <tabColor rgb="FFFFC000"/>
  </sheetPr>
  <dimension ref="B2:V41"/>
  <sheetViews>
    <sheetView zoomScale="80" zoomScaleNormal="80" workbookViewId="0">
      <selection activeCell="C32" sqref="C32:C36"/>
    </sheetView>
  </sheetViews>
  <sheetFormatPr defaultRowHeight="15" x14ac:dyDescent="0.25"/>
  <cols>
    <col min="1" max="1" width="4.85546875" customWidth="1"/>
    <col min="2" max="2" width="12.42578125" customWidth="1"/>
    <col min="3" max="3" width="18.140625" customWidth="1"/>
    <col min="4" max="4" width="18.7109375" bestFit="1" customWidth="1"/>
    <col min="5" max="5" width="12.140625" bestFit="1" customWidth="1"/>
    <col min="6" max="6" width="24.5703125" bestFit="1" customWidth="1"/>
    <col min="7" max="7" width="9.85546875" bestFit="1" customWidth="1"/>
    <col min="8" max="8" width="55.85546875" customWidth="1"/>
    <col min="9" max="9" width="29.85546875" style="148" bestFit="1" customWidth="1"/>
    <col min="10" max="10" width="11.7109375" bestFit="1" customWidth="1"/>
    <col min="11" max="11" width="28.7109375" style="169" bestFit="1" customWidth="1"/>
    <col min="12" max="12" width="19.140625" style="169" bestFit="1" customWidth="1"/>
  </cols>
  <sheetData>
    <row r="2" spans="2:22" x14ac:dyDescent="0.25">
      <c r="B2" t="s">
        <v>175</v>
      </c>
    </row>
    <row r="3" spans="2:22" x14ac:dyDescent="0.25">
      <c r="T3" t="s">
        <v>215</v>
      </c>
    </row>
    <row r="4" spans="2:22" x14ac:dyDescent="0.25">
      <c r="B4" t="s">
        <v>204</v>
      </c>
    </row>
    <row r="6" spans="2:22" x14ac:dyDescent="0.25">
      <c r="B6" s="1" t="s">
        <v>291</v>
      </c>
      <c r="D6" t="s">
        <v>176</v>
      </c>
      <c r="E6" t="s">
        <v>177</v>
      </c>
      <c r="F6" t="s">
        <v>178</v>
      </c>
      <c r="G6" t="s">
        <v>266</v>
      </c>
      <c r="I6" s="148" t="s">
        <v>272</v>
      </c>
      <c r="J6" t="s">
        <v>207</v>
      </c>
      <c r="K6" s="169" t="s">
        <v>275</v>
      </c>
      <c r="L6" s="169" t="s">
        <v>277</v>
      </c>
    </row>
    <row r="7" spans="2:22" x14ac:dyDescent="0.25">
      <c r="B7" t="s">
        <v>292</v>
      </c>
      <c r="C7" s="217" t="s">
        <v>311</v>
      </c>
      <c r="D7">
        <v>0</v>
      </c>
      <c r="E7">
        <v>108</v>
      </c>
      <c r="F7" s="164">
        <v>247</v>
      </c>
      <c r="G7" s="164">
        <v>248</v>
      </c>
      <c r="H7" s="164"/>
      <c r="I7" s="171" t="s">
        <v>274</v>
      </c>
      <c r="J7">
        <v>1254</v>
      </c>
      <c r="K7" s="169" t="s">
        <v>274</v>
      </c>
      <c r="L7" s="169" t="s">
        <v>274</v>
      </c>
    </row>
    <row r="8" spans="2:22" x14ac:dyDescent="0.25">
      <c r="B8" s="41" t="s">
        <v>292</v>
      </c>
      <c r="C8" s="218"/>
      <c r="E8">
        <v>93</v>
      </c>
      <c r="F8" s="164">
        <v>249</v>
      </c>
      <c r="G8" s="164">
        <v>250</v>
      </c>
      <c r="H8" s="164" t="s">
        <v>285</v>
      </c>
      <c r="I8" s="171" t="s">
        <v>274</v>
      </c>
      <c r="J8">
        <v>1254</v>
      </c>
      <c r="K8" s="169" t="s">
        <v>274</v>
      </c>
      <c r="L8" s="169" t="s">
        <v>274</v>
      </c>
      <c r="U8" s="41"/>
      <c r="V8" s="41"/>
    </row>
    <row r="9" spans="2:22" x14ac:dyDescent="0.25">
      <c r="B9" s="157" t="s">
        <v>292</v>
      </c>
      <c r="C9" s="218"/>
      <c r="E9">
        <v>78</v>
      </c>
      <c r="F9" s="164">
        <v>251</v>
      </c>
      <c r="G9" s="164">
        <v>252</v>
      </c>
      <c r="H9" s="164"/>
      <c r="I9" s="171" t="s">
        <v>274</v>
      </c>
      <c r="J9">
        <v>1254</v>
      </c>
      <c r="K9" s="169" t="s">
        <v>274</v>
      </c>
      <c r="L9" s="169" t="s">
        <v>274</v>
      </c>
    </row>
    <row r="10" spans="2:22" x14ac:dyDescent="0.25">
      <c r="B10" t="s">
        <v>292</v>
      </c>
      <c r="C10" s="218"/>
      <c r="E10">
        <v>63</v>
      </c>
      <c r="F10" s="164">
        <v>253</v>
      </c>
      <c r="G10" s="164">
        <v>254</v>
      </c>
      <c r="H10" s="164"/>
      <c r="I10" s="171" t="s">
        <v>274</v>
      </c>
      <c r="J10">
        <v>1254</v>
      </c>
      <c r="K10" s="169" t="s">
        <v>274</v>
      </c>
      <c r="L10" s="169" t="s">
        <v>274</v>
      </c>
    </row>
    <row r="11" spans="2:22" x14ac:dyDescent="0.25">
      <c r="B11" t="s">
        <v>303</v>
      </c>
      <c r="C11" s="218"/>
      <c r="E11">
        <v>48</v>
      </c>
      <c r="F11" s="164">
        <v>255</v>
      </c>
      <c r="G11" s="164">
        <v>256</v>
      </c>
      <c r="H11" s="164"/>
      <c r="I11" s="171" t="s">
        <v>274</v>
      </c>
      <c r="J11">
        <v>1254</v>
      </c>
      <c r="K11" s="169" t="s">
        <v>274</v>
      </c>
      <c r="L11" s="169" t="s">
        <v>274</v>
      </c>
    </row>
    <row r="12" spans="2:22" x14ac:dyDescent="0.25">
      <c r="B12" t="s">
        <v>292</v>
      </c>
      <c r="C12" s="224" t="s">
        <v>313</v>
      </c>
      <c r="D12">
        <v>0.5</v>
      </c>
      <c r="E12">
        <v>108</v>
      </c>
      <c r="F12" s="164">
        <v>257</v>
      </c>
      <c r="G12" s="164">
        <v>258</v>
      </c>
      <c r="H12" s="164"/>
      <c r="I12" s="171" t="s">
        <v>274</v>
      </c>
      <c r="J12">
        <v>1256</v>
      </c>
      <c r="K12" s="169" t="s">
        <v>274</v>
      </c>
      <c r="L12" s="169" t="s">
        <v>274</v>
      </c>
    </row>
    <row r="13" spans="2:22" x14ac:dyDescent="0.25">
      <c r="B13" t="s">
        <v>292</v>
      </c>
      <c r="C13" s="224"/>
      <c r="E13">
        <v>93</v>
      </c>
      <c r="F13" s="164">
        <v>259</v>
      </c>
      <c r="G13" s="164">
        <v>260</v>
      </c>
      <c r="H13" s="164"/>
      <c r="I13" s="171" t="s">
        <v>274</v>
      </c>
      <c r="J13">
        <v>1256</v>
      </c>
      <c r="K13" s="169" t="s">
        <v>274</v>
      </c>
      <c r="L13" s="169" t="s">
        <v>274</v>
      </c>
    </row>
    <row r="14" spans="2:22" x14ac:dyDescent="0.25">
      <c r="B14" t="s">
        <v>292</v>
      </c>
      <c r="C14" s="224"/>
      <c r="E14">
        <v>78</v>
      </c>
      <c r="F14" s="164">
        <v>261</v>
      </c>
      <c r="G14" s="164">
        <v>262</v>
      </c>
      <c r="H14" s="164"/>
      <c r="I14" s="171" t="s">
        <v>274</v>
      </c>
      <c r="J14">
        <v>1256</v>
      </c>
      <c r="K14" s="169" t="s">
        <v>274</v>
      </c>
      <c r="L14" s="169" t="s">
        <v>274</v>
      </c>
    </row>
    <row r="15" spans="2:22" x14ac:dyDescent="0.25">
      <c r="B15" t="s">
        <v>292</v>
      </c>
      <c r="C15" s="224"/>
      <c r="E15">
        <v>63</v>
      </c>
      <c r="F15" s="164">
        <v>263</v>
      </c>
      <c r="G15" s="164">
        <v>264</v>
      </c>
      <c r="H15" s="164"/>
      <c r="I15" s="171" t="s">
        <v>274</v>
      </c>
      <c r="J15">
        <v>1256</v>
      </c>
      <c r="K15" s="169" t="s">
        <v>274</v>
      </c>
      <c r="L15" s="169" t="s">
        <v>274</v>
      </c>
    </row>
    <row r="16" spans="2:22" x14ac:dyDescent="0.25">
      <c r="B16" s="41" t="s">
        <v>312</v>
      </c>
      <c r="C16" s="224"/>
      <c r="E16">
        <v>48</v>
      </c>
      <c r="F16" s="164">
        <v>265</v>
      </c>
      <c r="G16" s="164">
        <v>266</v>
      </c>
      <c r="H16" s="164" t="s">
        <v>220</v>
      </c>
      <c r="I16" s="171" t="s">
        <v>274</v>
      </c>
      <c r="J16">
        <v>1256</v>
      </c>
      <c r="K16" s="169" t="s">
        <v>274</v>
      </c>
      <c r="L16" s="169" t="s">
        <v>274</v>
      </c>
    </row>
    <row r="17" spans="2:12" x14ac:dyDescent="0.25">
      <c r="B17" t="s">
        <v>292</v>
      </c>
      <c r="C17" s="215" t="s">
        <v>314</v>
      </c>
      <c r="D17">
        <v>1</v>
      </c>
      <c r="E17">
        <v>108</v>
      </c>
      <c r="F17" s="164">
        <v>267</v>
      </c>
      <c r="G17" s="164">
        <v>268</v>
      </c>
      <c r="H17" s="164"/>
      <c r="I17" s="171" t="s">
        <v>274</v>
      </c>
      <c r="J17">
        <v>1255</v>
      </c>
      <c r="K17" s="169" t="s">
        <v>274</v>
      </c>
      <c r="L17" s="169" t="s">
        <v>274</v>
      </c>
    </row>
    <row r="18" spans="2:12" x14ac:dyDescent="0.25">
      <c r="B18" t="s">
        <v>292</v>
      </c>
      <c r="C18" s="215"/>
      <c r="E18">
        <v>93</v>
      </c>
      <c r="F18" s="41">
        <v>269</v>
      </c>
      <c r="G18" s="164">
        <v>270</v>
      </c>
      <c r="H18" s="164"/>
      <c r="I18" s="171" t="s">
        <v>274</v>
      </c>
      <c r="J18">
        <v>1255</v>
      </c>
      <c r="K18" s="169" t="s">
        <v>274</v>
      </c>
      <c r="L18" s="169" t="s">
        <v>274</v>
      </c>
    </row>
    <row r="19" spans="2:12" x14ac:dyDescent="0.25">
      <c r="B19" s="41" t="s">
        <v>292</v>
      </c>
      <c r="C19" s="215"/>
      <c r="E19">
        <v>78</v>
      </c>
      <c r="F19" s="41">
        <v>271</v>
      </c>
      <c r="G19" s="164">
        <v>272</v>
      </c>
      <c r="H19" s="164"/>
      <c r="I19" s="171" t="s">
        <v>274</v>
      </c>
      <c r="J19">
        <v>1255</v>
      </c>
      <c r="K19" s="169" t="s">
        <v>274</v>
      </c>
      <c r="L19" s="169" t="s">
        <v>274</v>
      </c>
    </row>
    <row r="20" spans="2:12" x14ac:dyDescent="0.25">
      <c r="B20" s="41" t="s">
        <v>308</v>
      </c>
      <c r="C20" s="215"/>
      <c r="E20">
        <v>63</v>
      </c>
      <c r="F20" s="41">
        <v>273</v>
      </c>
      <c r="G20" s="164">
        <v>274</v>
      </c>
      <c r="H20" s="164"/>
      <c r="I20" s="171" t="s">
        <v>274</v>
      </c>
      <c r="J20">
        <v>1255</v>
      </c>
      <c r="K20" s="169" t="s">
        <v>274</v>
      </c>
      <c r="L20" s="169" t="s">
        <v>274</v>
      </c>
    </row>
    <row r="21" spans="2:12" x14ac:dyDescent="0.25">
      <c r="B21" t="s">
        <v>303</v>
      </c>
      <c r="C21" s="216"/>
      <c r="E21">
        <v>48</v>
      </c>
      <c r="F21" s="164">
        <v>275</v>
      </c>
      <c r="G21" s="164">
        <v>276</v>
      </c>
      <c r="H21" s="164"/>
      <c r="I21" s="171" t="s">
        <v>274</v>
      </c>
      <c r="J21">
        <v>1255</v>
      </c>
      <c r="K21" s="169" t="s">
        <v>274</v>
      </c>
      <c r="L21" s="169" t="s">
        <v>274</v>
      </c>
    </row>
    <row r="22" spans="2:12" x14ac:dyDescent="0.25">
      <c r="B22" s="157" t="s">
        <v>292</v>
      </c>
      <c r="C22" s="225" t="s">
        <v>315</v>
      </c>
      <c r="D22">
        <v>2</v>
      </c>
      <c r="E22">
        <v>108</v>
      </c>
      <c r="F22" s="164">
        <v>277</v>
      </c>
      <c r="G22" s="164">
        <v>278</v>
      </c>
      <c r="H22" s="164"/>
      <c r="I22" s="171" t="s">
        <v>274</v>
      </c>
      <c r="J22" s="164">
        <v>1254</v>
      </c>
      <c r="K22" s="169" t="s">
        <v>274</v>
      </c>
      <c r="L22" s="169" t="s">
        <v>274</v>
      </c>
    </row>
    <row r="23" spans="2:12" x14ac:dyDescent="0.25">
      <c r="B23" s="157" t="s">
        <v>292</v>
      </c>
      <c r="C23" s="226"/>
      <c r="E23">
        <v>93</v>
      </c>
      <c r="F23" s="164">
        <v>279</v>
      </c>
      <c r="G23" s="164">
        <v>280</v>
      </c>
      <c r="H23" s="164"/>
      <c r="I23" s="171" t="s">
        <v>274</v>
      </c>
      <c r="J23" s="164">
        <v>1254</v>
      </c>
      <c r="K23" s="169" t="s">
        <v>274</v>
      </c>
      <c r="L23" s="169" t="s">
        <v>274</v>
      </c>
    </row>
    <row r="24" spans="2:12" x14ac:dyDescent="0.25">
      <c r="B24" t="s">
        <v>292</v>
      </c>
      <c r="C24" s="226"/>
      <c r="E24">
        <v>78</v>
      </c>
      <c r="F24" s="164">
        <v>281</v>
      </c>
      <c r="G24" s="164">
        <v>282</v>
      </c>
      <c r="H24" s="164"/>
      <c r="I24" s="171" t="s">
        <v>274</v>
      </c>
      <c r="J24" s="164">
        <v>1254</v>
      </c>
      <c r="K24" s="169" t="s">
        <v>274</v>
      </c>
      <c r="L24" s="169" t="s">
        <v>274</v>
      </c>
    </row>
    <row r="25" spans="2:12" x14ac:dyDescent="0.25">
      <c r="B25" t="s">
        <v>292</v>
      </c>
      <c r="C25" s="226"/>
      <c r="E25">
        <v>63</v>
      </c>
      <c r="F25" s="164">
        <v>283</v>
      </c>
      <c r="G25" s="164">
        <v>284</v>
      </c>
      <c r="H25" s="164"/>
      <c r="I25" s="171" t="s">
        <v>274</v>
      </c>
      <c r="J25" s="164">
        <v>1254</v>
      </c>
      <c r="K25" s="169" t="s">
        <v>274</v>
      </c>
      <c r="L25" s="169" t="s">
        <v>274</v>
      </c>
    </row>
    <row r="26" spans="2:12" x14ac:dyDescent="0.25">
      <c r="B26" t="s">
        <v>303</v>
      </c>
      <c r="C26" s="227"/>
      <c r="E26">
        <v>48</v>
      </c>
      <c r="F26" s="164">
        <v>285</v>
      </c>
      <c r="G26" s="164">
        <v>286</v>
      </c>
      <c r="H26" s="164" t="s">
        <v>269</v>
      </c>
      <c r="I26" s="171" t="s">
        <v>274</v>
      </c>
      <c r="J26" s="164">
        <v>1254</v>
      </c>
      <c r="K26" s="169" t="s">
        <v>274</v>
      </c>
      <c r="L26" s="169" t="s">
        <v>274</v>
      </c>
    </row>
    <row r="27" spans="2:12" x14ac:dyDescent="0.25">
      <c r="B27" s="157" t="s">
        <v>292</v>
      </c>
      <c r="C27" s="229" t="s">
        <v>320</v>
      </c>
      <c r="D27">
        <v>4</v>
      </c>
      <c r="E27">
        <v>108</v>
      </c>
      <c r="F27" s="157">
        <v>309</v>
      </c>
      <c r="G27" s="157">
        <v>314</v>
      </c>
      <c r="H27" s="1" t="s">
        <v>270</v>
      </c>
      <c r="I27" s="171" t="s">
        <v>274</v>
      </c>
      <c r="J27" s="164">
        <v>1255</v>
      </c>
      <c r="K27" s="169" t="s">
        <v>274</v>
      </c>
      <c r="L27" s="169" t="s">
        <v>274</v>
      </c>
    </row>
    <row r="28" spans="2:12" x14ac:dyDescent="0.25">
      <c r="B28" t="s">
        <v>292</v>
      </c>
      <c r="C28" s="229"/>
      <c r="E28">
        <v>93</v>
      </c>
      <c r="F28" s="157">
        <v>310</v>
      </c>
      <c r="G28" s="157">
        <v>314</v>
      </c>
      <c r="I28" s="171" t="s">
        <v>274</v>
      </c>
      <c r="J28" s="164">
        <v>1255</v>
      </c>
      <c r="K28" s="169" t="s">
        <v>274</v>
      </c>
      <c r="L28" s="169" t="s">
        <v>274</v>
      </c>
    </row>
    <row r="29" spans="2:12" x14ac:dyDescent="0.25">
      <c r="B29" t="s">
        <v>292</v>
      </c>
      <c r="C29" s="229"/>
      <c r="E29">
        <v>78</v>
      </c>
      <c r="F29" s="157">
        <v>311</v>
      </c>
      <c r="G29" s="157">
        <v>314</v>
      </c>
      <c r="I29" s="171" t="s">
        <v>274</v>
      </c>
      <c r="J29" s="164">
        <v>1255</v>
      </c>
      <c r="K29" s="169" t="s">
        <v>274</v>
      </c>
      <c r="L29" s="169" t="s">
        <v>274</v>
      </c>
    </row>
    <row r="30" spans="2:12" x14ac:dyDescent="0.25">
      <c r="B30" t="s">
        <v>292</v>
      </c>
      <c r="C30" s="229"/>
      <c r="E30">
        <v>63</v>
      </c>
      <c r="F30" s="157">
        <v>312</v>
      </c>
      <c r="G30" s="157">
        <v>314</v>
      </c>
      <c r="H30" s="41"/>
      <c r="I30" s="171" t="s">
        <v>274</v>
      </c>
      <c r="J30" s="164">
        <v>1255</v>
      </c>
      <c r="K30" s="169" t="s">
        <v>274</v>
      </c>
      <c r="L30" s="169" t="s">
        <v>274</v>
      </c>
    </row>
    <row r="31" spans="2:12" x14ac:dyDescent="0.25">
      <c r="B31" t="s">
        <v>303</v>
      </c>
      <c r="C31" s="229"/>
      <c r="E31">
        <v>48</v>
      </c>
      <c r="F31" s="157">
        <v>313</v>
      </c>
      <c r="G31" s="157">
        <v>314</v>
      </c>
      <c r="I31" s="171" t="s">
        <v>274</v>
      </c>
      <c r="J31" s="164">
        <v>1255</v>
      </c>
      <c r="K31" s="169" t="s">
        <v>274</v>
      </c>
      <c r="L31" s="169" t="s">
        <v>274</v>
      </c>
    </row>
    <row r="32" spans="2:12" x14ac:dyDescent="0.25">
      <c r="B32" t="s">
        <v>292</v>
      </c>
      <c r="C32" s="230" t="s">
        <v>321</v>
      </c>
      <c r="D32" s="157">
        <v>8</v>
      </c>
      <c r="E32">
        <v>108</v>
      </c>
      <c r="F32" s="157">
        <v>316</v>
      </c>
      <c r="G32" s="157">
        <v>321</v>
      </c>
      <c r="I32" s="171" t="s">
        <v>274</v>
      </c>
      <c r="J32" s="164">
        <v>1255</v>
      </c>
      <c r="K32" s="169" t="s">
        <v>274</v>
      </c>
      <c r="L32" s="169" t="s">
        <v>274</v>
      </c>
    </row>
    <row r="33" spans="2:17" x14ac:dyDescent="0.25">
      <c r="B33" t="s">
        <v>292</v>
      </c>
      <c r="C33" s="230"/>
      <c r="D33" s="41"/>
      <c r="E33">
        <v>93</v>
      </c>
      <c r="F33" s="157">
        <v>317</v>
      </c>
      <c r="G33" s="157">
        <v>321</v>
      </c>
      <c r="I33" s="171" t="s">
        <v>274</v>
      </c>
      <c r="J33" s="164">
        <v>1255</v>
      </c>
      <c r="K33" s="169" t="s">
        <v>274</v>
      </c>
      <c r="L33" s="169" t="s">
        <v>274</v>
      </c>
    </row>
    <row r="34" spans="2:17" x14ac:dyDescent="0.25">
      <c r="B34" s="157" t="s">
        <v>292</v>
      </c>
      <c r="C34" s="230"/>
      <c r="D34" s="41"/>
      <c r="E34">
        <v>78</v>
      </c>
      <c r="F34" s="157">
        <v>318</v>
      </c>
      <c r="G34" s="157">
        <v>321</v>
      </c>
      <c r="I34" s="171" t="s">
        <v>274</v>
      </c>
      <c r="J34" s="164">
        <v>1255</v>
      </c>
      <c r="K34" s="169" t="s">
        <v>274</v>
      </c>
      <c r="L34" s="169" t="s">
        <v>274</v>
      </c>
    </row>
    <row r="35" spans="2:17" x14ac:dyDescent="0.25">
      <c r="B35" t="s">
        <v>292</v>
      </c>
      <c r="C35" s="230"/>
      <c r="D35" s="41"/>
      <c r="E35">
        <v>63</v>
      </c>
      <c r="F35" s="157">
        <v>319</v>
      </c>
      <c r="G35" s="157">
        <v>321</v>
      </c>
      <c r="I35" s="171" t="s">
        <v>274</v>
      </c>
      <c r="J35" s="164">
        <v>1255</v>
      </c>
      <c r="K35" s="169" t="s">
        <v>274</v>
      </c>
      <c r="L35" s="169" t="s">
        <v>274</v>
      </c>
    </row>
    <row r="36" spans="2:17" x14ac:dyDescent="0.25">
      <c r="B36" t="s">
        <v>303</v>
      </c>
      <c r="C36" s="231"/>
      <c r="D36" s="41"/>
      <c r="E36">
        <v>48</v>
      </c>
      <c r="F36" s="157">
        <v>320</v>
      </c>
      <c r="G36" s="157">
        <v>321</v>
      </c>
      <c r="I36" s="171" t="s">
        <v>274</v>
      </c>
      <c r="J36" s="164">
        <v>1255</v>
      </c>
      <c r="K36" s="169" t="s">
        <v>274</v>
      </c>
      <c r="L36" s="169" t="s">
        <v>274</v>
      </c>
      <c r="M36" s="155" t="s">
        <v>188</v>
      </c>
    </row>
    <row r="37" spans="2:17" x14ac:dyDescent="0.25">
      <c r="B37" s="41" t="s">
        <v>308</v>
      </c>
      <c r="C37" s="232" t="s">
        <v>316</v>
      </c>
      <c r="D37">
        <v>16</v>
      </c>
      <c r="E37">
        <v>108</v>
      </c>
      <c r="F37" s="41">
        <v>323</v>
      </c>
      <c r="G37" s="157">
        <v>322</v>
      </c>
      <c r="H37" s="173"/>
      <c r="I37" s="171" t="s">
        <v>274</v>
      </c>
      <c r="J37" s="164">
        <v>1255</v>
      </c>
      <c r="K37" s="169" t="s">
        <v>274</v>
      </c>
      <c r="L37" s="169" t="s">
        <v>274</v>
      </c>
      <c r="M37" s="223" t="s">
        <v>284</v>
      </c>
      <c r="N37" s="223"/>
      <c r="O37" s="223"/>
      <c r="P37" s="223"/>
      <c r="Q37" s="223"/>
    </row>
    <row r="38" spans="2:17" x14ac:dyDescent="0.25">
      <c r="B38" t="s">
        <v>292</v>
      </c>
      <c r="C38" s="232"/>
      <c r="E38">
        <v>93</v>
      </c>
      <c r="F38" s="157">
        <v>324</v>
      </c>
      <c r="G38" s="157">
        <v>322</v>
      </c>
      <c r="H38" s="173"/>
      <c r="I38" s="171" t="s">
        <v>274</v>
      </c>
      <c r="J38" s="164">
        <v>1255</v>
      </c>
      <c r="K38" s="169" t="s">
        <v>274</v>
      </c>
      <c r="L38" s="169" t="s">
        <v>274</v>
      </c>
    </row>
    <row r="39" spans="2:17" x14ac:dyDescent="0.25">
      <c r="B39" t="s">
        <v>292</v>
      </c>
      <c r="C39" s="232"/>
      <c r="E39">
        <v>78</v>
      </c>
      <c r="F39" s="157">
        <v>325</v>
      </c>
      <c r="G39" s="157">
        <v>322</v>
      </c>
      <c r="H39" s="173"/>
      <c r="I39" s="171" t="s">
        <v>274</v>
      </c>
      <c r="J39" s="164">
        <v>1255</v>
      </c>
      <c r="K39" s="169" t="s">
        <v>274</v>
      </c>
      <c r="L39" s="169" t="s">
        <v>274</v>
      </c>
    </row>
    <row r="40" spans="2:17" x14ac:dyDescent="0.25">
      <c r="B40" t="s">
        <v>292</v>
      </c>
      <c r="C40" s="232"/>
      <c r="E40">
        <v>63</v>
      </c>
      <c r="F40" s="157">
        <v>326</v>
      </c>
      <c r="G40" s="157">
        <v>322</v>
      </c>
      <c r="H40" s="173"/>
      <c r="I40" s="171" t="s">
        <v>274</v>
      </c>
      <c r="J40" s="164">
        <v>1255</v>
      </c>
      <c r="K40" s="169" t="s">
        <v>274</v>
      </c>
      <c r="L40" s="169" t="s">
        <v>274</v>
      </c>
    </row>
    <row r="41" spans="2:17" x14ac:dyDescent="0.25">
      <c r="B41" t="s">
        <v>292</v>
      </c>
      <c r="C41" s="232"/>
      <c r="E41">
        <v>48</v>
      </c>
      <c r="F41" s="157">
        <v>327</v>
      </c>
      <c r="G41" s="157">
        <v>322</v>
      </c>
      <c r="H41" s="173"/>
      <c r="I41" s="171" t="s">
        <v>274</v>
      </c>
      <c r="J41" s="164">
        <v>1255</v>
      </c>
      <c r="K41" s="169" t="s">
        <v>274</v>
      </c>
      <c r="L41" s="169" t="s">
        <v>274</v>
      </c>
    </row>
  </sheetData>
  <mergeCells count="8">
    <mergeCell ref="M37:Q37"/>
    <mergeCell ref="C7:C11"/>
    <mergeCell ref="C12:C16"/>
    <mergeCell ref="C17:C21"/>
    <mergeCell ref="C22:C26"/>
    <mergeCell ref="C27:C31"/>
    <mergeCell ref="C32:C36"/>
    <mergeCell ref="C37:C4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BA630-FB1F-4BBF-AFF9-5BFA6CF636F1}">
  <sheetPr>
    <tabColor rgb="FF92D050"/>
  </sheetPr>
  <dimension ref="B2:V19"/>
  <sheetViews>
    <sheetView zoomScale="80" zoomScaleNormal="80" workbookViewId="0">
      <selection activeCell="C18" sqref="C18"/>
    </sheetView>
  </sheetViews>
  <sheetFormatPr defaultRowHeight="15" x14ac:dyDescent="0.25"/>
  <cols>
    <col min="1" max="1" width="2.85546875" customWidth="1"/>
    <col min="2" max="2" width="35.85546875" bestFit="1" customWidth="1"/>
    <col min="3" max="3" width="15.7109375" style="142" customWidth="1"/>
    <col min="4" max="4" width="33.42578125" bestFit="1" customWidth="1"/>
    <col min="5" max="5" width="21.140625" bestFit="1" customWidth="1"/>
    <col min="6" max="6" width="170.140625" customWidth="1"/>
    <col min="7" max="7" width="129.28515625" bestFit="1" customWidth="1"/>
    <col min="8" max="20" width="15.7109375" customWidth="1"/>
  </cols>
  <sheetData>
    <row r="2" spans="2:22" s="1" customFormat="1" x14ac:dyDescent="0.25">
      <c r="B2" s="7" t="s">
        <v>119</v>
      </c>
      <c r="C2" s="140" t="s">
        <v>120</v>
      </c>
      <c r="D2" s="7" t="s">
        <v>122</v>
      </c>
      <c r="E2" s="7" t="s">
        <v>123</v>
      </c>
      <c r="F2" s="7" t="s">
        <v>140</v>
      </c>
      <c r="G2" s="7" t="s">
        <v>124</v>
      </c>
      <c r="V2" s="52"/>
    </row>
    <row r="3" spans="2:22" x14ac:dyDescent="0.25">
      <c r="B3" s="53" t="s">
        <v>30</v>
      </c>
      <c r="C3" s="141">
        <v>21.12</v>
      </c>
      <c r="D3" s="8">
        <v>-32.82</v>
      </c>
      <c r="E3" s="8">
        <v>0.03</v>
      </c>
      <c r="F3" s="8" t="s">
        <v>231</v>
      </c>
      <c r="G3" s="163" t="s">
        <v>239</v>
      </c>
      <c r="V3" s="51"/>
    </row>
    <row r="4" spans="2:22" x14ac:dyDescent="0.25">
      <c r="B4" s="54" t="s">
        <v>36</v>
      </c>
      <c r="C4" s="141">
        <v>21.13</v>
      </c>
      <c r="D4" s="8"/>
      <c r="E4" s="8"/>
      <c r="F4" s="8"/>
      <c r="G4" s="8"/>
    </row>
    <row r="5" spans="2:22" x14ac:dyDescent="0.25">
      <c r="B5" s="55" t="s">
        <v>43</v>
      </c>
      <c r="C5" s="141">
        <v>22.4</v>
      </c>
      <c r="D5" s="8"/>
      <c r="E5" s="8"/>
      <c r="F5" s="8" t="s">
        <v>232</v>
      </c>
      <c r="G5" s="8"/>
    </row>
    <row r="6" spans="2:22" x14ac:dyDescent="0.25">
      <c r="B6" s="56" t="s">
        <v>52</v>
      </c>
      <c r="C6" s="141">
        <v>23.05</v>
      </c>
      <c r="D6" s="8">
        <v>-32.32</v>
      </c>
      <c r="E6" s="8">
        <v>0.4</v>
      </c>
      <c r="F6" s="8"/>
      <c r="G6" s="8"/>
    </row>
    <row r="7" spans="2:22" x14ac:dyDescent="0.25">
      <c r="B7" s="55" t="s">
        <v>59</v>
      </c>
      <c r="C7" s="141">
        <v>23.08</v>
      </c>
      <c r="D7" s="8"/>
      <c r="E7" s="8"/>
      <c r="F7" s="8" t="s">
        <v>233</v>
      </c>
      <c r="G7" s="8"/>
    </row>
    <row r="8" spans="2:22" x14ac:dyDescent="0.25">
      <c r="B8" s="56" t="s">
        <v>67</v>
      </c>
      <c r="C8" s="141">
        <v>23.38</v>
      </c>
      <c r="D8" s="8">
        <v>-31.82</v>
      </c>
      <c r="E8" s="8">
        <v>0.42</v>
      </c>
      <c r="F8" s="8"/>
      <c r="G8" s="8"/>
    </row>
    <row r="9" spans="2:22" x14ac:dyDescent="0.25">
      <c r="B9" s="55" t="s">
        <v>68</v>
      </c>
      <c r="C9" s="141">
        <v>23.41</v>
      </c>
      <c r="D9" s="8"/>
      <c r="E9" s="8"/>
      <c r="F9" s="8" t="s">
        <v>234</v>
      </c>
      <c r="G9" s="8"/>
    </row>
    <row r="10" spans="2:22" x14ac:dyDescent="0.25">
      <c r="B10" s="56" t="s">
        <v>75</v>
      </c>
      <c r="C10" s="141">
        <v>0.11</v>
      </c>
      <c r="D10" s="8">
        <v>-30.82</v>
      </c>
      <c r="E10" s="8">
        <v>0.54</v>
      </c>
      <c r="F10" s="8"/>
      <c r="G10" s="8"/>
    </row>
    <row r="11" spans="2:22" x14ac:dyDescent="0.25">
      <c r="B11" s="55" t="s">
        <v>78</v>
      </c>
      <c r="C11" s="141">
        <v>0.12</v>
      </c>
      <c r="D11" s="8"/>
      <c r="E11" s="8"/>
      <c r="F11" s="8" t="s">
        <v>235</v>
      </c>
      <c r="G11" s="8"/>
    </row>
    <row r="12" spans="2:22" x14ac:dyDescent="0.25">
      <c r="B12" s="56" t="s">
        <v>83</v>
      </c>
      <c r="C12" s="141">
        <v>0.43</v>
      </c>
      <c r="D12" s="8">
        <v>-28.82</v>
      </c>
      <c r="E12" s="8">
        <v>0.71</v>
      </c>
      <c r="F12" s="8"/>
      <c r="G12" s="8"/>
    </row>
    <row r="13" spans="2:22" x14ac:dyDescent="0.25">
      <c r="B13" s="55" t="s">
        <v>85</v>
      </c>
      <c r="C13" s="141">
        <v>0.45</v>
      </c>
      <c r="D13" s="8"/>
      <c r="E13" s="8"/>
      <c r="F13" s="8" t="s">
        <v>236</v>
      </c>
      <c r="G13" s="8"/>
    </row>
    <row r="14" spans="2:22" x14ac:dyDescent="0.25">
      <c r="B14" s="56" t="s">
        <v>92</v>
      </c>
      <c r="C14" s="141">
        <v>1.19</v>
      </c>
      <c r="D14" s="8">
        <v>-24.82</v>
      </c>
      <c r="E14" s="8">
        <v>0.63</v>
      </c>
      <c r="F14" s="8"/>
      <c r="G14" s="8"/>
    </row>
    <row r="15" spans="2:22" x14ac:dyDescent="0.25">
      <c r="B15" s="55" t="s">
        <v>93</v>
      </c>
      <c r="C15" s="141">
        <v>1.21</v>
      </c>
      <c r="D15" s="8"/>
      <c r="E15" s="8"/>
      <c r="F15" s="8" t="s">
        <v>237</v>
      </c>
      <c r="G15" s="8"/>
    </row>
    <row r="16" spans="2:22" x14ac:dyDescent="0.25">
      <c r="B16" s="56" t="s">
        <v>96</v>
      </c>
      <c r="C16" s="141">
        <v>1.54</v>
      </c>
      <c r="D16" s="8">
        <v>-16.82</v>
      </c>
      <c r="E16" s="8">
        <v>1.7999999999999999E-2</v>
      </c>
      <c r="F16" s="8"/>
      <c r="G16" s="8"/>
    </row>
    <row r="17" spans="2:7" x14ac:dyDescent="0.25">
      <c r="B17" s="55" t="s">
        <v>100</v>
      </c>
      <c r="C17" s="141">
        <v>1.55</v>
      </c>
      <c r="D17" s="8"/>
      <c r="E17" s="8"/>
      <c r="F17" s="8" t="s">
        <v>238</v>
      </c>
      <c r="G17" s="8"/>
    </row>
    <row r="18" spans="2:7" x14ac:dyDescent="0.25">
      <c r="B18" s="54" t="s">
        <v>36</v>
      </c>
      <c r="C18" s="141"/>
      <c r="D18" s="8"/>
      <c r="E18" s="8"/>
      <c r="F18" s="8"/>
      <c r="G18" s="8"/>
    </row>
    <row r="19" spans="2:7" x14ac:dyDescent="0.25">
      <c r="B19" s="61" t="s">
        <v>118</v>
      </c>
      <c r="C19" s="141"/>
      <c r="D19" s="8"/>
      <c r="E19" s="8"/>
      <c r="F19" s="8"/>
      <c r="G19" s="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AE48-3834-4D8D-B12A-445393957B8F}">
  <sheetPr>
    <tabColor rgb="FFFFC000"/>
  </sheetPr>
  <dimension ref="B2:Q44"/>
  <sheetViews>
    <sheetView zoomScale="80" zoomScaleNormal="80" workbookViewId="0">
      <selection activeCell="C43" sqref="C43"/>
    </sheetView>
  </sheetViews>
  <sheetFormatPr defaultRowHeight="15" x14ac:dyDescent="0.25"/>
  <cols>
    <col min="2" max="2" width="11.5703125" customWidth="1"/>
    <col min="3" max="4" width="18.7109375" bestFit="1" customWidth="1"/>
    <col min="5" max="5" width="12.140625" bestFit="1" customWidth="1"/>
    <col min="6" max="6" width="24.5703125" bestFit="1" customWidth="1"/>
    <col min="8" max="8" width="29.85546875" style="169" bestFit="1" customWidth="1"/>
    <col min="9" max="9" width="13" bestFit="1" customWidth="1"/>
    <col min="10" max="10" width="28.7109375" style="169" bestFit="1" customWidth="1"/>
    <col min="11" max="11" width="19.140625" style="169" bestFit="1" customWidth="1"/>
  </cols>
  <sheetData>
    <row r="2" spans="2:17" x14ac:dyDescent="0.25">
      <c r="B2" t="s">
        <v>175</v>
      </c>
    </row>
    <row r="4" spans="2:17" x14ac:dyDescent="0.25">
      <c r="B4" t="s">
        <v>204</v>
      </c>
      <c r="M4" t="s">
        <v>215</v>
      </c>
    </row>
    <row r="6" spans="2:17" x14ac:dyDescent="0.25">
      <c r="B6" s="1" t="s">
        <v>291</v>
      </c>
      <c r="D6" t="s">
        <v>176</v>
      </c>
      <c r="E6" t="s">
        <v>177</v>
      </c>
      <c r="F6" t="s">
        <v>178</v>
      </c>
      <c r="G6" s="169" t="s">
        <v>271</v>
      </c>
      <c r="H6" s="169" t="s">
        <v>272</v>
      </c>
      <c r="I6" t="s">
        <v>263</v>
      </c>
      <c r="J6" s="169" t="s">
        <v>275</v>
      </c>
      <c r="K6" s="169" t="s">
        <v>277</v>
      </c>
    </row>
    <row r="7" spans="2:17" x14ac:dyDescent="0.25">
      <c r="B7" t="s">
        <v>292</v>
      </c>
      <c r="C7" s="233" t="s">
        <v>317</v>
      </c>
      <c r="D7">
        <v>0</v>
      </c>
      <c r="E7">
        <v>106</v>
      </c>
      <c r="F7" s="157">
        <v>330</v>
      </c>
      <c r="G7">
        <v>329</v>
      </c>
      <c r="H7" s="169" t="s">
        <v>274</v>
      </c>
      <c r="I7">
        <v>1255</v>
      </c>
      <c r="J7" s="169" t="s">
        <v>274</v>
      </c>
      <c r="K7" s="169" t="s">
        <v>274</v>
      </c>
    </row>
    <row r="8" spans="2:17" x14ac:dyDescent="0.25">
      <c r="B8" s="157" t="s">
        <v>292</v>
      </c>
      <c r="C8" s="230"/>
      <c r="E8">
        <v>91</v>
      </c>
      <c r="F8" s="157">
        <v>331</v>
      </c>
      <c r="G8">
        <v>329</v>
      </c>
      <c r="H8" s="169" t="s">
        <v>274</v>
      </c>
      <c r="I8">
        <v>1255</v>
      </c>
      <c r="J8" s="169" t="s">
        <v>274</v>
      </c>
      <c r="K8" s="169" t="s">
        <v>274</v>
      </c>
      <c r="P8" s="41"/>
      <c r="Q8" s="41"/>
    </row>
    <row r="9" spans="2:17" x14ac:dyDescent="0.25">
      <c r="B9" s="157" t="s">
        <v>292</v>
      </c>
      <c r="C9" s="230"/>
      <c r="E9">
        <v>76</v>
      </c>
      <c r="F9" s="157">
        <v>332</v>
      </c>
      <c r="G9">
        <v>335</v>
      </c>
      <c r="H9" s="169" t="s">
        <v>274</v>
      </c>
      <c r="I9">
        <v>1255</v>
      </c>
      <c r="J9" s="169" t="s">
        <v>274</v>
      </c>
      <c r="K9" s="169" t="s">
        <v>274</v>
      </c>
    </row>
    <row r="10" spans="2:17" x14ac:dyDescent="0.25">
      <c r="B10" t="s">
        <v>292</v>
      </c>
      <c r="C10" s="230"/>
      <c r="E10">
        <v>61</v>
      </c>
      <c r="F10" s="157">
        <v>333</v>
      </c>
      <c r="G10">
        <v>335</v>
      </c>
      <c r="H10" s="169" t="s">
        <v>274</v>
      </c>
      <c r="I10">
        <v>1255</v>
      </c>
      <c r="J10" s="169" t="s">
        <v>274</v>
      </c>
      <c r="K10" s="169" t="s">
        <v>274</v>
      </c>
    </row>
    <row r="11" spans="2:17" x14ac:dyDescent="0.25">
      <c r="B11" t="s">
        <v>303</v>
      </c>
      <c r="C11" s="230"/>
      <c r="E11">
        <v>46</v>
      </c>
      <c r="F11" s="157">
        <v>334</v>
      </c>
      <c r="G11">
        <v>335</v>
      </c>
      <c r="H11" s="169" t="s">
        <v>274</v>
      </c>
      <c r="I11">
        <v>1255</v>
      </c>
      <c r="J11" s="169" t="s">
        <v>274</v>
      </c>
      <c r="K11" s="169" t="s">
        <v>274</v>
      </c>
    </row>
    <row r="12" spans="2:17" x14ac:dyDescent="0.25">
      <c r="B12" t="s">
        <v>292</v>
      </c>
      <c r="C12" s="224" t="s">
        <v>318</v>
      </c>
      <c r="D12">
        <v>0.5</v>
      </c>
      <c r="E12">
        <v>106</v>
      </c>
      <c r="F12" s="157">
        <v>337</v>
      </c>
      <c r="G12">
        <v>336</v>
      </c>
      <c r="H12" s="169" t="s">
        <v>274</v>
      </c>
      <c r="I12">
        <v>1255</v>
      </c>
      <c r="J12" s="169" t="s">
        <v>274</v>
      </c>
      <c r="K12" s="169" t="s">
        <v>274</v>
      </c>
    </row>
    <row r="13" spans="2:17" x14ac:dyDescent="0.25">
      <c r="B13" t="s">
        <v>292</v>
      </c>
      <c r="C13" s="224"/>
      <c r="E13">
        <v>91</v>
      </c>
      <c r="F13" s="157">
        <v>338</v>
      </c>
      <c r="G13">
        <v>336</v>
      </c>
      <c r="H13" s="169" t="s">
        <v>274</v>
      </c>
      <c r="I13">
        <v>1255</v>
      </c>
      <c r="J13" s="169" t="s">
        <v>274</v>
      </c>
      <c r="K13" s="169" t="s">
        <v>274</v>
      </c>
    </row>
    <row r="14" spans="2:17" x14ac:dyDescent="0.25">
      <c r="B14" t="s">
        <v>292</v>
      </c>
      <c r="C14" s="224"/>
      <c r="E14">
        <v>76</v>
      </c>
      <c r="F14" s="157">
        <v>339</v>
      </c>
      <c r="G14">
        <v>342</v>
      </c>
      <c r="H14" s="169" t="s">
        <v>274</v>
      </c>
      <c r="I14">
        <v>1255</v>
      </c>
      <c r="J14" s="169" t="s">
        <v>274</v>
      </c>
      <c r="K14" s="169" t="s">
        <v>274</v>
      </c>
    </row>
    <row r="15" spans="2:17" x14ac:dyDescent="0.25">
      <c r="B15" t="s">
        <v>292</v>
      </c>
      <c r="C15" s="224"/>
      <c r="E15">
        <v>61</v>
      </c>
      <c r="F15" s="157">
        <v>340</v>
      </c>
      <c r="G15">
        <v>342</v>
      </c>
      <c r="H15" s="169" t="s">
        <v>274</v>
      </c>
      <c r="I15">
        <v>1255</v>
      </c>
      <c r="J15" s="169" t="s">
        <v>274</v>
      </c>
      <c r="K15" s="169" t="s">
        <v>274</v>
      </c>
    </row>
    <row r="16" spans="2:17" x14ac:dyDescent="0.25">
      <c r="B16" s="157" t="s">
        <v>303</v>
      </c>
      <c r="C16" s="224"/>
      <c r="E16">
        <v>46</v>
      </c>
      <c r="F16" s="157">
        <v>341</v>
      </c>
      <c r="G16">
        <v>342</v>
      </c>
      <c r="H16" s="169" t="s">
        <v>274</v>
      </c>
      <c r="I16">
        <v>1255</v>
      </c>
      <c r="J16" s="169" t="s">
        <v>274</v>
      </c>
      <c r="K16" s="169" t="s">
        <v>274</v>
      </c>
    </row>
    <row r="17" spans="2:11" x14ac:dyDescent="0.25">
      <c r="B17" t="s">
        <v>292</v>
      </c>
      <c r="C17" s="215" t="s">
        <v>319</v>
      </c>
      <c r="D17">
        <v>1</v>
      </c>
      <c r="E17">
        <v>106</v>
      </c>
      <c r="F17" s="157">
        <v>344</v>
      </c>
      <c r="G17">
        <v>343</v>
      </c>
      <c r="H17" s="169" t="s">
        <v>274</v>
      </c>
      <c r="I17">
        <v>1255</v>
      </c>
      <c r="J17" s="169" t="s">
        <v>274</v>
      </c>
      <c r="K17" s="169" t="s">
        <v>274</v>
      </c>
    </row>
    <row r="18" spans="2:11" x14ac:dyDescent="0.25">
      <c r="B18" t="s">
        <v>292</v>
      </c>
      <c r="C18" s="215"/>
      <c r="E18">
        <v>91</v>
      </c>
      <c r="F18" s="157">
        <v>345</v>
      </c>
      <c r="G18">
        <v>343</v>
      </c>
      <c r="H18" s="169" t="s">
        <v>274</v>
      </c>
      <c r="I18">
        <v>1255</v>
      </c>
      <c r="J18" s="169" t="s">
        <v>274</v>
      </c>
      <c r="K18" s="169" t="s">
        <v>274</v>
      </c>
    </row>
    <row r="19" spans="2:11" x14ac:dyDescent="0.25">
      <c r="B19" s="157" t="s">
        <v>292</v>
      </c>
      <c r="C19" s="215"/>
      <c r="E19">
        <v>76</v>
      </c>
      <c r="F19" s="157">
        <v>346</v>
      </c>
      <c r="G19">
        <v>349</v>
      </c>
      <c r="H19" s="169" t="s">
        <v>274</v>
      </c>
      <c r="I19">
        <v>1255</v>
      </c>
      <c r="J19" s="169" t="s">
        <v>274</v>
      </c>
      <c r="K19" s="169" t="s">
        <v>274</v>
      </c>
    </row>
    <row r="20" spans="2:11" x14ac:dyDescent="0.25">
      <c r="B20" s="157" t="s">
        <v>292</v>
      </c>
      <c r="C20" s="215"/>
      <c r="E20">
        <v>61</v>
      </c>
      <c r="F20" s="157">
        <v>347</v>
      </c>
      <c r="G20">
        <v>349</v>
      </c>
      <c r="H20" s="169" t="s">
        <v>274</v>
      </c>
      <c r="I20">
        <v>1255</v>
      </c>
      <c r="J20" s="169" t="s">
        <v>274</v>
      </c>
      <c r="K20" s="169" t="s">
        <v>274</v>
      </c>
    </row>
    <row r="21" spans="2:11" x14ac:dyDescent="0.25">
      <c r="B21" t="s">
        <v>303</v>
      </c>
      <c r="C21" s="216"/>
      <c r="E21">
        <v>46</v>
      </c>
      <c r="F21" s="157">
        <v>348</v>
      </c>
      <c r="G21">
        <v>349</v>
      </c>
      <c r="H21" s="169" t="s">
        <v>274</v>
      </c>
      <c r="I21">
        <v>1255</v>
      </c>
      <c r="J21" s="169" t="s">
        <v>274</v>
      </c>
      <c r="K21" s="169" t="s">
        <v>274</v>
      </c>
    </row>
    <row r="22" spans="2:11" x14ac:dyDescent="0.25">
      <c r="B22" s="157" t="s">
        <v>292</v>
      </c>
      <c r="C22" s="225" t="s">
        <v>322</v>
      </c>
      <c r="D22">
        <v>2</v>
      </c>
      <c r="E22">
        <v>106</v>
      </c>
      <c r="F22" s="157">
        <v>351</v>
      </c>
      <c r="G22">
        <v>350</v>
      </c>
      <c r="H22" s="169" t="s">
        <v>274</v>
      </c>
      <c r="I22">
        <v>1255</v>
      </c>
      <c r="J22" s="169" t="s">
        <v>274</v>
      </c>
      <c r="K22" s="169" t="s">
        <v>274</v>
      </c>
    </row>
    <row r="23" spans="2:11" x14ac:dyDescent="0.25">
      <c r="B23" s="157" t="s">
        <v>292</v>
      </c>
      <c r="C23" s="226"/>
      <c r="E23">
        <v>91</v>
      </c>
      <c r="F23" s="157">
        <v>352</v>
      </c>
      <c r="G23">
        <v>350</v>
      </c>
      <c r="H23" s="169" t="s">
        <v>274</v>
      </c>
      <c r="I23">
        <v>1255</v>
      </c>
      <c r="J23" s="169" t="s">
        <v>274</v>
      </c>
      <c r="K23" s="169" t="s">
        <v>274</v>
      </c>
    </row>
    <row r="24" spans="2:11" x14ac:dyDescent="0.25">
      <c r="B24" s="177" t="s">
        <v>292</v>
      </c>
      <c r="C24" s="226"/>
      <c r="E24">
        <v>76</v>
      </c>
      <c r="F24" s="157">
        <v>353</v>
      </c>
      <c r="G24">
        <v>356</v>
      </c>
      <c r="H24" s="169" t="s">
        <v>274</v>
      </c>
      <c r="I24">
        <v>1255</v>
      </c>
      <c r="J24" s="169" t="s">
        <v>274</v>
      </c>
      <c r="K24" s="169" t="s">
        <v>274</v>
      </c>
    </row>
    <row r="25" spans="2:11" x14ac:dyDescent="0.25">
      <c r="B25" s="177" t="s">
        <v>292</v>
      </c>
      <c r="C25" s="226"/>
      <c r="E25">
        <v>61</v>
      </c>
      <c r="F25" s="157">
        <v>354</v>
      </c>
      <c r="G25">
        <v>356</v>
      </c>
      <c r="H25" s="169" t="s">
        <v>274</v>
      </c>
      <c r="I25">
        <v>1255</v>
      </c>
      <c r="J25" s="169" t="s">
        <v>274</v>
      </c>
      <c r="K25" s="169" t="s">
        <v>274</v>
      </c>
    </row>
    <row r="26" spans="2:11" x14ac:dyDescent="0.25">
      <c r="B26" s="177" t="s">
        <v>303</v>
      </c>
      <c r="C26" s="227"/>
      <c r="E26">
        <v>46</v>
      </c>
      <c r="F26" s="157">
        <v>355</v>
      </c>
      <c r="G26">
        <v>356</v>
      </c>
      <c r="H26" s="169" t="s">
        <v>274</v>
      </c>
      <c r="I26">
        <v>1255</v>
      </c>
      <c r="J26" s="169" t="s">
        <v>274</v>
      </c>
      <c r="K26" s="169" t="s">
        <v>274</v>
      </c>
    </row>
    <row r="27" spans="2:11" x14ac:dyDescent="0.25">
      <c r="B27" s="157" t="s">
        <v>292</v>
      </c>
      <c r="C27" s="224" t="s">
        <v>323</v>
      </c>
      <c r="D27">
        <v>4</v>
      </c>
      <c r="E27">
        <v>106</v>
      </c>
      <c r="F27" s="157">
        <v>358</v>
      </c>
      <c r="G27">
        <v>357</v>
      </c>
      <c r="H27" s="169" t="s">
        <v>274</v>
      </c>
      <c r="I27">
        <v>1255</v>
      </c>
      <c r="J27" s="169" t="s">
        <v>274</v>
      </c>
      <c r="K27" s="169" t="s">
        <v>274</v>
      </c>
    </row>
    <row r="28" spans="2:11" x14ac:dyDescent="0.25">
      <c r="B28" s="177" t="s">
        <v>292</v>
      </c>
      <c r="C28" s="224"/>
      <c r="E28">
        <v>91</v>
      </c>
      <c r="F28" s="157">
        <v>359</v>
      </c>
      <c r="G28">
        <v>357</v>
      </c>
      <c r="H28" s="169" t="s">
        <v>274</v>
      </c>
      <c r="I28">
        <v>1255</v>
      </c>
      <c r="J28" s="169" t="s">
        <v>274</v>
      </c>
      <c r="K28" s="169" t="s">
        <v>274</v>
      </c>
    </row>
    <row r="29" spans="2:11" x14ac:dyDescent="0.25">
      <c r="B29" s="177" t="s">
        <v>292</v>
      </c>
      <c r="C29" s="224"/>
      <c r="E29">
        <v>76</v>
      </c>
      <c r="F29" s="157">
        <v>360</v>
      </c>
      <c r="G29">
        <v>363</v>
      </c>
      <c r="H29" s="169" t="s">
        <v>274</v>
      </c>
      <c r="I29">
        <v>1255</v>
      </c>
      <c r="J29" s="169" t="s">
        <v>274</v>
      </c>
      <c r="K29" s="169" t="s">
        <v>274</v>
      </c>
    </row>
    <row r="30" spans="2:11" x14ac:dyDescent="0.25">
      <c r="B30" s="177" t="s">
        <v>292</v>
      </c>
      <c r="C30" s="224"/>
      <c r="E30">
        <v>61</v>
      </c>
      <c r="F30" s="157">
        <v>361</v>
      </c>
      <c r="G30">
        <v>363</v>
      </c>
      <c r="H30" s="169" t="s">
        <v>274</v>
      </c>
      <c r="I30">
        <v>1255</v>
      </c>
      <c r="J30" s="169" t="s">
        <v>274</v>
      </c>
      <c r="K30" s="169" t="s">
        <v>274</v>
      </c>
    </row>
    <row r="31" spans="2:11" x14ac:dyDescent="0.25">
      <c r="B31" t="s">
        <v>303</v>
      </c>
      <c r="C31" s="224"/>
      <c r="E31">
        <v>46</v>
      </c>
      <c r="F31" s="157">
        <v>362</v>
      </c>
      <c r="G31">
        <v>363</v>
      </c>
      <c r="H31" s="169" t="s">
        <v>274</v>
      </c>
      <c r="I31">
        <v>1255</v>
      </c>
      <c r="J31" s="169" t="s">
        <v>274</v>
      </c>
      <c r="K31" s="169" t="s">
        <v>274</v>
      </c>
    </row>
    <row r="32" spans="2:11" x14ac:dyDescent="0.25">
      <c r="B32" s="177" t="s">
        <v>292</v>
      </c>
      <c r="C32" s="230" t="s">
        <v>324</v>
      </c>
      <c r="D32" s="157">
        <v>8</v>
      </c>
      <c r="E32">
        <v>106</v>
      </c>
      <c r="F32" s="157">
        <v>365</v>
      </c>
      <c r="G32">
        <v>364</v>
      </c>
      <c r="H32" s="169" t="s">
        <v>274</v>
      </c>
      <c r="I32">
        <v>1255</v>
      </c>
      <c r="J32" s="169" t="s">
        <v>274</v>
      </c>
      <c r="K32" s="169" t="s">
        <v>274</v>
      </c>
    </row>
    <row r="33" spans="2:11" x14ac:dyDescent="0.25">
      <c r="B33" s="177" t="s">
        <v>292</v>
      </c>
      <c r="C33" s="230"/>
      <c r="D33" s="41"/>
      <c r="E33">
        <v>91</v>
      </c>
      <c r="F33" s="157">
        <v>366</v>
      </c>
      <c r="G33">
        <v>364</v>
      </c>
      <c r="H33" s="169" t="s">
        <v>274</v>
      </c>
      <c r="I33">
        <v>1255</v>
      </c>
      <c r="J33" s="169" t="s">
        <v>274</v>
      </c>
      <c r="K33" s="169" t="s">
        <v>274</v>
      </c>
    </row>
    <row r="34" spans="2:11" x14ac:dyDescent="0.25">
      <c r="B34" s="157" t="s">
        <v>292</v>
      </c>
      <c r="C34" s="230"/>
      <c r="D34" s="41"/>
      <c r="E34">
        <v>76</v>
      </c>
      <c r="F34" s="157">
        <v>367</v>
      </c>
      <c r="G34">
        <v>370</v>
      </c>
      <c r="H34" s="169" t="s">
        <v>274</v>
      </c>
      <c r="I34">
        <v>1255</v>
      </c>
      <c r="J34" s="169" t="s">
        <v>274</v>
      </c>
      <c r="K34" s="169" t="s">
        <v>274</v>
      </c>
    </row>
    <row r="35" spans="2:11" x14ac:dyDescent="0.25">
      <c r="B35" s="157" t="s">
        <v>292</v>
      </c>
      <c r="C35" s="230"/>
      <c r="D35" s="41"/>
      <c r="E35">
        <v>61</v>
      </c>
      <c r="F35" s="157">
        <v>368</v>
      </c>
      <c r="G35">
        <v>370</v>
      </c>
      <c r="H35" s="169" t="s">
        <v>274</v>
      </c>
      <c r="I35">
        <v>1255</v>
      </c>
      <c r="J35" s="169" t="s">
        <v>274</v>
      </c>
      <c r="K35" s="169" t="s">
        <v>274</v>
      </c>
    </row>
    <row r="36" spans="2:11" x14ac:dyDescent="0.25">
      <c r="B36" s="157" t="s">
        <v>303</v>
      </c>
      <c r="C36" s="231"/>
      <c r="D36" s="41"/>
      <c r="E36">
        <v>46</v>
      </c>
      <c r="F36" s="157">
        <v>369</v>
      </c>
      <c r="G36">
        <v>370</v>
      </c>
      <c r="H36" s="169" t="s">
        <v>274</v>
      </c>
      <c r="I36">
        <v>1255</v>
      </c>
      <c r="J36" s="169" t="s">
        <v>274</v>
      </c>
      <c r="K36" s="169" t="s">
        <v>274</v>
      </c>
    </row>
    <row r="37" spans="2:11" x14ac:dyDescent="0.25">
      <c r="B37" s="157" t="s">
        <v>292</v>
      </c>
      <c r="C37" s="234" t="s">
        <v>325</v>
      </c>
      <c r="D37">
        <v>16</v>
      </c>
      <c r="E37">
        <v>106</v>
      </c>
      <c r="F37" s="157">
        <v>372</v>
      </c>
      <c r="G37">
        <v>371</v>
      </c>
      <c r="H37" s="169" t="s">
        <v>274</v>
      </c>
      <c r="I37">
        <v>1255</v>
      </c>
      <c r="J37" s="169" t="s">
        <v>274</v>
      </c>
      <c r="K37" s="169" t="s">
        <v>274</v>
      </c>
    </row>
    <row r="38" spans="2:11" x14ac:dyDescent="0.25">
      <c r="B38" s="157" t="s">
        <v>292</v>
      </c>
      <c r="C38" s="234"/>
      <c r="E38">
        <v>91</v>
      </c>
      <c r="F38" s="157">
        <v>373</v>
      </c>
      <c r="G38">
        <v>371</v>
      </c>
      <c r="H38" s="169" t="s">
        <v>274</v>
      </c>
      <c r="I38">
        <v>1255</v>
      </c>
      <c r="J38" s="169" t="s">
        <v>274</v>
      </c>
      <c r="K38" s="169" t="s">
        <v>274</v>
      </c>
    </row>
    <row r="39" spans="2:11" x14ac:dyDescent="0.25">
      <c r="B39" s="157" t="s">
        <v>292</v>
      </c>
      <c r="C39" s="234"/>
      <c r="E39">
        <v>76</v>
      </c>
      <c r="F39" s="157">
        <v>374</v>
      </c>
      <c r="G39">
        <v>377</v>
      </c>
      <c r="H39" s="169" t="s">
        <v>274</v>
      </c>
      <c r="I39">
        <v>1255</v>
      </c>
      <c r="J39" s="169" t="s">
        <v>274</v>
      </c>
      <c r="K39" s="169" t="s">
        <v>274</v>
      </c>
    </row>
    <row r="40" spans="2:11" x14ac:dyDescent="0.25">
      <c r="B40" s="157" t="s">
        <v>292</v>
      </c>
      <c r="C40" s="234"/>
      <c r="E40">
        <v>61</v>
      </c>
      <c r="F40" s="157">
        <v>375</v>
      </c>
      <c r="G40">
        <v>377</v>
      </c>
      <c r="H40" s="169" t="s">
        <v>274</v>
      </c>
      <c r="I40">
        <v>1255</v>
      </c>
      <c r="J40" s="169" t="s">
        <v>274</v>
      </c>
      <c r="K40" s="169" t="s">
        <v>274</v>
      </c>
    </row>
    <row r="41" spans="2:11" x14ac:dyDescent="0.25">
      <c r="B41" s="157" t="s">
        <v>303</v>
      </c>
      <c r="C41" s="234"/>
      <c r="E41">
        <v>46</v>
      </c>
      <c r="F41" s="157">
        <v>376</v>
      </c>
      <c r="G41">
        <v>377</v>
      </c>
      <c r="H41" s="169" t="s">
        <v>274</v>
      </c>
      <c r="I41">
        <v>1255</v>
      </c>
      <c r="J41" s="169" t="s">
        <v>274</v>
      </c>
      <c r="K41" s="169" t="s">
        <v>274</v>
      </c>
    </row>
    <row r="43" spans="2:11" x14ac:dyDescent="0.25">
      <c r="G43" s="155" t="s">
        <v>188</v>
      </c>
    </row>
    <row r="44" spans="2:11" x14ac:dyDescent="0.25">
      <c r="G44" s="223" t="s">
        <v>284</v>
      </c>
      <c r="H44" s="223"/>
      <c r="I44" s="223"/>
      <c r="J44" s="223"/>
      <c r="K44" s="223"/>
    </row>
  </sheetData>
  <mergeCells count="8">
    <mergeCell ref="G44:K44"/>
    <mergeCell ref="C7:C11"/>
    <mergeCell ref="C12:C16"/>
    <mergeCell ref="C17:C21"/>
    <mergeCell ref="C22:C26"/>
    <mergeCell ref="C27:C31"/>
    <mergeCell ref="C32:C36"/>
    <mergeCell ref="C37:C4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EA411-7605-407A-8D18-9A728ED5B2EE}">
  <sheetPr>
    <tabColor rgb="FF92D050"/>
  </sheetPr>
  <dimension ref="B2:V22"/>
  <sheetViews>
    <sheetView zoomScale="70" zoomScaleNormal="70" workbookViewId="0">
      <selection activeCell="F28" sqref="F28"/>
    </sheetView>
  </sheetViews>
  <sheetFormatPr defaultRowHeight="15" x14ac:dyDescent="0.25"/>
  <cols>
    <col min="1" max="1" width="2.85546875" customWidth="1"/>
    <col min="2" max="2" width="39.42578125" bestFit="1" customWidth="1"/>
    <col min="3" max="3" width="15.7109375" style="142" customWidth="1"/>
    <col min="4" max="4" width="33.42578125" bestFit="1" customWidth="1"/>
    <col min="5" max="5" width="21.140625" bestFit="1" customWidth="1"/>
    <col min="6" max="6" width="170.140625" customWidth="1"/>
    <col min="7" max="7" width="69.140625" customWidth="1"/>
    <col min="8" max="20" width="15.7109375" customWidth="1"/>
  </cols>
  <sheetData>
    <row r="2" spans="2:22" s="1" customFormat="1" x14ac:dyDescent="0.25">
      <c r="B2" s="7" t="s">
        <v>119</v>
      </c>
      <c r="C2" s="140" t="s">
        <v>120</v>
      </c>
      <c r="D2" s="7" t="s">
        <v>122</v>
      </c>
      <c r="E2" s="7" t="s">
        <v>123</v>
      </c>
      <c r="F2" s="7" t="s">
        <v>140</v>
      </c>
      <c r="G2" s="7" t="s">
        <v>124</v>
      </c>
      <c r="V2" s="52"/>
    </row>
    <row r="3" spans="2:22" x14ac:dyDescent="0.25">
      <c r="B3" s="53" t="s">
        <v>30</v>
      </c>
      <c r="C3" s="141">
        <v>2.35</v>
      </c>
      <c r="D3" s="8">
        <v>-32.909999999999997</v>
      </c>
      <c r="E3" s="8">
        <v>1.6E-2</v>
      </c>
      <c r="F3" s="8" t="s">
        <v>231</v>
      </c>
      <c r="G3" s="8"/>
      <c r="V3" s="51"/>
    </row>
    <row r="4" spans="2:22" x14ac:dyDescent="0.25">
      <c r="B4" s="54" t="s">
        <v>36</v>
      </c>
      <c r="C4" s="141">
        <v>2.4</v>
      </c>
      <c r="D4" s="8"/>
      <c r="E4" s="8"/>
      <c r="F4" s="8"/>
      <c r="G4" s="8"/>
    </row>
    <row r="5" spans="2:22" x14ac:dyDescent="0.25">
      <c r="B5" s="55" t="s">
        <v>40</v>
      </c>
      <c r="C5" s="141">
        <v>2.41</v>
      </c>
      <c r="D5" s="8"/>
      <c r="E5" s="8"/>
      <c r="G5" s="8"/>
    </row>
    <row r="6" spans="2:22" x14ac:dyDescent="0.25">
      <c r="B6" s="55" t="s">
        <v>43</v>
      </c>
      <c r="C6" s="141">
        <v>2.4300000000000002</v>
      </c>
      <c r="D6" s="8"/>
      <c r="E6" s="8"/>
      <c r="F6" s="8" t="s">
        <v>240</v>
      </c>
      <c r="G6" s="8"/>
    </row>
    <row r="7" spans="2:22" x14ac:dyDescent="0.25">
      <c r="B7" s="56" t="s">
        <v>52</v>
      </c>
      <c r="C7" s="141">
        <v>3.12</v>
      </c>
      <c r="D7" s="8">
        <v>32.409999999999997</v>
      </c>
      <c r="E7" s="8">
        <v>0.84</v>
      </c>
      <c r="F7" s="8"/>
      <c r="G7" s="8"/>
    </row>
    <row r="8" spans="2:22" x14ac:dyDescent="0.25">
      <c r="B8" s="55" t="s">
        <v>59</v>
      </c>
      <c r="C8" s="141">
        <v>3.15</v>
      </c>
      <c r="D8" s="8"/>
      <c r="E8" s="8"/>
      <c r="F8" s="8" t="s">
        <v>248</v>
      </c>
      <c r="G8" s="8"/>
    </row>
    <row r="9" spans="2:22" x14ac:dyDescent="0.25">
      <c r="B9" s="56" t="s">
        <v>67</v>
      </c>
      <c r="C9" s="141">
        <v>3.5</v>
      </c>
      <c r="D9" s="8">
        <v>-31.91</v>
      </c>
      <c r="E9" s="8">
        <v>1.37</v>
      </c>
      <c r="F9" s="8"/>
      <c r="G9" s="8"/>
    </row>
    <row r="10" spans="2:22" x14ac:dyDescent="0.25">
      <c r="B10" s="55" t="s">
        <v>68</v>
      </c>
      <c r="C10" s="141">
        <v>3.53</v>
      </c>
      <c r="D10" s="8"/>
      <c r="E10" s="8"/>
      <c r="F10" s="8" t="s">
        <v>249</v>
      </c>
      <c r="G10" s="163"/>
    </row>
    <row r="11" spans="2:22" x14ac:dyDescent="0.25">
      <c r="B11" s="56" t="s">
        <v>75</v>
      </c>
      <c r="C11" s="141">
        <v>4.24</v>
      </c>
      <c r="D11" s="8">
        <v>-30.91</v>
      </c>
      <c r="E11" s="8">
        <v>1.82</v>
      </c>
      <c r="F11" s="8"/>
      <c r="G11" s="163"/>
    </row>
    <row r="12" spans="2:22" x14ac:dyDescent="0.25">
      <c r="B12" s="55" t="s">
        <v>78</v>
      </c>
      <c r="C12" s="141">
        <v>4.26</v>
      </c>
      <c r="D12" s="8"/>
      <c r="E12" s="8"/>
      <c r="F12" s="8" t="s">
        <v>241</v>
      </c>
      <c r="G12" s="163" t="s">
        <v>246</v>
      </c>
    </row>
    <row r="13" spans="2:22" x14ac:dyDescent="0.25">
      <c r="B13" s="56" t="s">
        <v>83</v>
      </c>
      <c r="C13" s="141">
        <v>5.04</v>
      </c>
      <c r="D13" s="8">
        <v>-28.91</v>
      </c>
      <c r="E13" s="8">
        <v>1.75</v>
      </c>
      <c r="F13" s="8"/>
      <c r="G13" s="167"/>
    </row>
    <row r="14" spans="2:22" x14ac:dyDescent="0.25">
      <c r="B14" s="55" t="s">
        <v>85</v>
      </c>
      <c r="C14" s="141">
        <v>5.0599999999999996</v>
      </c>
      <c r="D14" s="8"/>
      <c r="E14" s="8"/>
      <c r="F14" s="8" t="s">
        <v>243</v>
      </c>
      <c r="G14" s="163" t="s">
        <v>244</v>
      </c>
    </row>
    <row r="15" spans="2:22" x14ac:dyDescent="0.25">
      <c r="B15" s="56" t="s">
        <v>92</v>
      </c>
      <c r="C15" s="141">
        <v>6.22</v>
      </c>
      <c r="D15" s="8">
        <v>-24.91</v>
      </c>
      <c r="E15" s="8">
        <v>1.56</v>
      </c>
      <c r="F15" s="8"/>
      <c r="G15" s="167"/>
    </row>
    <row r="16" spans="2:22" x14ac:dyDescent="0.25">
      <c r="B16" s="55" t="s">
        <v>93</v>
      </c>
      <c r="C16" s="141">
        <v>6.23</v>
      </c>
      <c r="E16" s="8"/>
      <c r="F16" s="8" t="s">
        <v>245</v>
      </c>
      <c r="G16" s="163"/>
    </row>
    <row r="17" spans="2:7" x14ac:dyDescent="0.25">
      <c r="B17" s="56" t="s">
        <v>96</v>
      </c>
      <c r="C17" s="141">
        <v>6.54</v>
      </c>
      <c r="D17" s="8">
        <v>-16.91</v>
      </c>
      <c r="E17" s="8">
        <v>0.97</v>
      </c>
      <c r="F17" s="8"/>
      <c r="G17" s="163"/>
    </row>
    <row r="18" spans="2:7" x14ac:dyDescent="0.25">
      <c r="B18" s="55" t="s">
        <v>100</v>
      </c>
      <c r="C18" s="141">
        <v>6.56</v>
      </c>
      <c r="D18" s="8"/>
      <c r="E18" s="8"/>
      <c r="F18" s="8" t="s">
        <v>247</v>
      </c>
      <c r="G18" s="163" t="s">
        <v>246</v>
      </c>
    </row>
    <row r="19" spans="2:7" x14ac:dyDescent="0.25">
      <c r="B19" s="58" t="s">
        <v>108</v>
      </c>
      <c r="C19" s="141">
        <v>7.3</v>
      </c>
      <c r="D19" s="8">
        <v>-0.91</v>
      </c>
      <c r="E19" s="8">
        <v>0.06</v>
      </c>
      <c r="F19" s="8"/>
      <c r="G19" s="163"/>
    </row>
    <row r="20" spans="2:7" x14ac:dyDescent="0.25">
      <c r="B20" s="59" t="s">
        <v>112</v>
      </c>
      <c r="C20" s="141">
        <v>7.32</v>
      </c>
      <c r="D20" s="8"/>
      <c r="E20" s="8"/>
      <c r="F20" s="8" t="s">
        <v>250</v>
      </c>
      <c r="G20" s="163" t="s">
        <v>259</v>
      </c>
    </row>
    <row r="21" spans="2:7" x14ac:dyDescent="0.25">
      <c r="B21" s="54" t="s">
        <v>36</v>
      </c>
      <c r="C21" s="141"/>
      <c r="D21" s="8"/>
      <c r="E21" s="8"/>
      <c r="F21" s="8"/>
      <c r="G21" s="163" t="s">
        <v>258</v>
      </c>
    </row>
    <row r="22" spans="2:7" x14ac:dyDescent="0.25">
      <c r="B22" s="61" t="s">
        <v>118</v>
      </c>
      <c r="C22" s="141"/>
      <c r="D22" s="8"/>
      <c r="E22" s="8"/>
      <c r="F22" s="8"/>
      <c r="G22" s="8"/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3DB5-EA3E-4A50-B086-FA24D1F1F32F}">
  <sheetPr>
    <tabColor rgb="FFFFC000"/>
  </sheetPr>
  <dimension ref="B2:V48"/>
  <sheetViews>
    <sheetView zoomScale="80" zoomScaleNormal="80" workbookViewId="0">
      <selection activeCell="F31" sqref="F31"/>
    </sheetView>
  </sheetViews>
  <sheetFormatPr defaultRowHeight="15" x14ac:dyDescent="0.25"/>
  <cols>
    <col min="1" max="1" width="2.140625" customWidth="1"/>
    <col min="2" max="2" width="14" customWidth="1"/>
    <col min="3" max="3" width="16.140625" customWidth="1"/>
    <col min="4" max="4" width="18.7109375" bestFit="1" customWidth="1"/>
    <col min="5" max="5" width="13.140625" bestFit="1" customWidth="1"/>
    <col min="6" max="6" width="25.7109375" bestFit="1" customWidth="1"/>
    <col min="8" max="8" width="3" customWidth="1"/>
    <col min="9" max="9" width="10.7109375" customWidth="1"/>
    <col min="11" max="11" width="20.7109375" bestFit="1" customWidth="1"/>
    <col min="12" max="12" width="13.140625" bestFit="1" customWidth="1"/>
    <col min="13" max="13" width="24.5703125" bestFit="1" customWidth="1"/>
    <col min="15" max="15" width="11.7109375" customWidth="1"/>
    <col min="17" max="17" width="35.85546875" style="165" customWidth="1"/>
    <col min="18" max="18" width="29.85546875" style="169" bestFit="1" customWidth="1"/>
    <col min="19" max="19" width="11.7109375" bestFit="1" customWidth="1"/>
    <col min="20" max="20" width="28.7109375" style="169" bestFit="1" customWidth="1"/>
    <col min="21" max="21" width="19.140625" style="169" bestFit="1" customWidth="1"/>
  </cols>
  <sheetData>
    <row r="2" spans="2:22" x14ac:dyDescent="0.25">
      <c r="B2" t="s">
        <v>175</v>
      </c>
      <c r="F2" s="167" t="s">
        <v>211</v>
      </c>
      <c r="I2" t="s">
        <v>175</v>
      </c>
      <c r="M2" s="1" t="s">
        <v>212</v>
      </c>
      <c r="V2" t="s">
        <v>215</v>
      </c>
    </row>
    <row r="3" spans="2:22" x14ac:dyDescent="0.25">
      <c r="F3" s="41"/>
    </row>
    <row r="4" spans="2:22" x14ac:dyDescent="0.25">
      <c r="B4" t="s">
        <v>204</v>
      </c>
      <c r="F4" s="41"/>
      <c r="I4" t="s">
        <v>204</v>
      </c>
    </row>
    <row r="5" spans="2:22" x14ac:dyDescent="0.25">
      <c r="F5" s="167" t="s">
        <v>264</v>
      </c>
      <c r="M5" s="1" t="s">
        <v>212</v>
      </c>
    </row>
    <row r="6" spans="2:22" x14ac:dyDescent="0.25">
      <c r="B6" s="1" t="s">
        <v>291</v>
      </c>
      <c r="D6" s="41" t="s">
        <v>176</v>
      </c>
      <c r="E6" s="41" t="s">
        <v>177</v>
      </c>
      <c r="F6" s="41" t="s">
        <v>178</v>
      </c>
      <c r="G6" s="41" t="s">
        <v>207</v>
      </c>
      <c r="H6" s="41"/>
      <c r="K6" t="s">
        <v>176</v>
      </c>
      <c r="L6" t="s">
        <v>177</v>
      </c>
      <c r="M6" t="s">
        <v>178</v>
      </c>
      <c r="N6" s="169" t="s">
        <v>271</v>
      </c>
      <c r="R6" s="169" t="s">
        <v>272</v>
      </c>
      <c r="S6" t="s">
        <v>207</v>
      </c>
      <c r="T6" s="169" t="s">
        <v>275</v>
      </c>
      <c r="U6" s="169" t="s">
        <v>277</v>
      </c>
    </row>
    <row r="7" spans="2:22" x14ac:dyDescent="0.25">
      <c r="B7" t="s">
        <v>292</v>
      </c>
      <c r="C7" s="233" t="s">
        <v>326</v>
      </c>
      <c r="D7" s="41">
        <v>0</v>
      </c>
      <c r="E7" s="41">
        <v>111</v>
      </c>
      <c r="F7" s="41">
        <v>26</v>
      </c>
      <c r="G7" s="41">
        <v>1257</v>
      </c>
      <c r="H7" s="41"/>
      <c r="K7">
        <v>0</v>
      </c>
      <c r="L7">
        <v>106</v>
      </c>
      <c r="M7" s="157">
        <v>379</v>
      </c>
      <c r="N7">
        <v>378</v>
      </c>
      <c r="R7" s="169" t="s">
        <v>274</v>
      </c>
      <c r="S7">
        <v>1255</v>
      </c>
      <c r="T7" s="169" t="s">
        <v>274</v>
      </c>
      <c r="U7" s="169" t="s">
        <v>274</v>
      </c>
    </row>
    <row r="8" spans="2:22" x14ac:dyDescent="0.25">
      <c r="B8" s="157" t="s">
        <v>292</v>
      </c>
      <c r="C8" s="230"/>
      <c r="D8" s="41"/>
      <c r="E8" s="41">
        <v>96</v>
      </c>
      <c r="F8" s="41">
        <v>28</v>
      </c>
      <c r="G8" s="41">
        <v>1258</v>
      </c>
      <c r="H8" s="41"/>
      <c r="L8">
        <v>91</v>
      </c>
      <c r="M8" s="157">
        <v>380</v>
      </c>
      <c r="N8">
        <v>378</v>
      </c>
      <c r="R8" s="169" t="s">
        <v>274</v>
      </c>
      <c r="S8">
        <v>1255</v>
      </c>
      <c r="T8" s="169" t="s">
        <v>274</v>
      </c>
      <c r="U8" s="169" t="s">
        <v>274</v>
      </c>
    </row>
    <row r="9" spans="2:22" x14ac:dyDescent="0.25">
      <c r="B9" s="157" t="s">
        <v>292</v>
      </c>
      <c r="C9" s="230"/>
      <c r="D9" s="41"/>
      <c r="E9" s="41">
        <v>81</v>
      </c>
      <c r="F9" s="41">
        <v>30</v>
      </c>
      <c r="G9" s="41"/>
      <c r="H9" s="41"/>
      <c r="L9">
        <v>76</v>
      </c>
      <c r="M9" s="157">
        <v>381</v>
      </c>
      <c r="N9">
        <v>384</v>
      </c>
      <c r="R9" s="169" t="s">
        <v>274</v>
      </c>
      <c r="S9">
        <v>1255</v>
      </c>
      <c r="T9" s="169" t="s">
        <v>274</v>
      </c>
      <c r="U9" s="169" t="s">
        <v>274</v>
      </c>
    </row>
    <row r="10" spans="2:22" x14ac:dyDescent="0.25">
      <c r="B10" t="s">
        <v>292</v>
      </c>
      <c r="C10" s="230"/>
      <c r="D10" s="41"/>
      <c r="E10" s="41">
        <v>66</v>
      </c>
      <c r="F10" s="41">
        <v>32</v>
      </c>
      <c r="G10" s="41"/>
      <c r="H10" s="41"/>
      <c r="L10">
        <v>61</v>
      </c>
      <c r="M10" s="157">
        <v>382</v>
      </c>
      <c r="N10">
        <v>384</v>
      </c>
      <c r="R10" s="169" t="s">
        <v>274</v>
      </c>
      <c r="S10">
        <v>1255</v>
      </c>
      <c r="T10" s="169" t="s">
        <v>274</v>
      </c>
      <c r="U10" s="169" t="s">
        <v>274</v>
      </c>
    </row>
    <row r="11" spans="2:22" x14ac:dyDescent="0.25">
      <c r="B11" t="s">
        <v>303</v>
      </c>
      <c r="C11" s="230"/>
      <c r="D11" s="41"/>
      <c r="E11" s="41">
        <v>51</v>
      </c>
      <c r="F11" s="41">
        <v>34</v>
      </c>
      <c r="G11" s="41"/>
      <c r="H11" s="41"/>
      <c r="L11">
        <v>46</v>
      </c>
      <c r="M11" s="157">
        <v>383</v>
      </c>
      <c r="N11">
        <v>384</v>
      </c>
      <c r="R11" s="169" t="s">
        <v>274</v>
      </c>
      <c r="S11">
        <v>1255</v>
      </c>
      <c r="T11" s="169" t="s">
        <v>274</v>
      </c>
      <c r="U11" s="169" t="s">
        <v>274</v>
      </c>
    </row>
    <row r="12" spans="2:22" x14ac:dyDescent="0.25">
      <c r="B12" t="s">
        <v>292</v>
      </c>
      <c r="C12" s="232" t="s">
        <v>330</v>
      </c>
      <c r="D12" s="41">
        <v>0.5</v>
      </c>
      <c r="E12" s="41">
        <v>111</v>
      </c>
      <c r="F12" s="41">
        <v>36</v>
      </c>
      <c r="G12" s="41"/>
      <c r="H12" s="41"/>
      <c r="K12">
        <v>0.5</v>
      </c>
      <c r="L12">
        <v>106</v>
      </c>
      <c r="M12" s="157">
        <v>386</v>
      </c>
      <c r="N12">
        <v>385</v>
      </c>
      <c r="R12" s="169" t="s">
        <v>274</v>
      </c>
      <c r="S12">
        <v>1255</v>
      </c>
      <c r="T12" s="169" t="s">
        <v>274</v>
      </c>
      <c r="U12" s="169" t="s">
        <v>274</v>
      </c>
    </row>
    <row r="13" spans="2:22" x14ac:dyDescent="0.25">
      <c r="B13" t="s">
        <v>292</v>
      </c>
      <c r="C13" s="232"/>
      <c r="D13" s="41"/>
      <c r="E13" s="41">
        <v>96</v>
      </c>
      <c r="F13" s="41">
        <v>38</v>
      </c>
      <c r="G13" s="41"/>
      <c r="H13" s="41"/>
      <c r="L13">
        <v>91</v>
      </c>
      <c r="M13" s="157">
        <v>387</v>
      </c>
      <c r="N13">
        <v>385</v>
      </c>
      <c r="R13" s="169" t="s">
        <v>274</v>
      </c>
      <c r="S13">
        <v>1255</v>
      </c>
      <c r="T13" s="169" t="s">
        <v>274</v>
      </c>
      <c r="U13" s="169" t="s">
        <v>274</v>
      </c>
    </row>
    <row r="14" spans="2:22" x14ac:dyDescent="0.25">
      <c r="B14" t="s">
        <v>292</v>
      </c>
      <c r="C14" s="232"/>
      <c r="D14" s="41"/>
      <c r="E14" s="41">
        <v>81</v>
      </c>
      <c r="F14" s="41">
        <v>40</v>
      </c>
      <c r="G14" s="41"/>
      <c r="H14" s="41"/>
      <c r="L14">
        <v>76</v>
      </c>
      <c r="M14" s="41">
        <v>388</v>
      </c>
      <c r="N14" s="41">
        <v>391</v>
      </c>
      <c r="O14" s="41"/>
      <c r="P14" s="235" t="s">
        <v>289</v>
      </c>
      <c r="Q14" s="235"/>
      <c r="R14" s="169" t="s">
        <v>274</v>
      </c>
      <c r="S14">
        <v>1255</v>
      </c>
      <c r="T14" s="169" t="s">
        <v>274</v>
      </c>
      <c r="U14" s="169" t="s">
        <v>274</v>
      </c>
    </row>
    <row r="15" spans="2:22" x14ac:dyDescent="0.25">
      <c r="B15" s="41" t="s">
        <v>329</v>
      </c>
      <c r="C15" s="232"/>
      <c r="D15" s="41"/>
      <c r="E15" s="41">
        <v>66</v>
      </c>
      <c r="F15" s="41">
        <v>42</v>
      </c>
      <c r="G15" s="41"/>
      <c r="H15" s="41"/>
      <c r="L15">
        <v>61</v>
      </c>
      <c r="M15" s="41">
        <v>389</v>
      </c>
      <c r="N15" s="41">
        <v>391</v>
      </c>
      <c r="O15" s="41"/>
      <c r="P15" s="235" t="s">
        <v>328</v>
      </c>
      <c r="Q15" s="235"/>
      <c r="R15" s="169" t="s">
        <v>274</v>
      </c>
      <c r="S15">
        <v>1255</v>
      </c>
      <c r="T15" s="169" t="s">
        <v>274</v>
      </c>
      <c r="U15" s="169" t="s">
        <v>274</v>
      </c>
    </row>
    <row r="16" spans="2:22" x14ac:dyDescent="0.25">
      <c r="B16" s="157" t="s">
        <v>292</v>
      </c>
      <c r="C16" s="232"/>
      <c r="D16" s="41"/>
      <c r="E16" s="41">
        <v>51</v>
      </c>
      <c r="F16" s="41">
        <v>44</v>
      </c>
      <c r="G16" s="41"/>
      <c r="H16" s="41"/>
      <c r="L16">
        <v>46</v>
      </c>
      <c r="M16" s="41">
        <v>390</v>
      </c>
      <c r="N16" s="41">
        <v>391</v>
      </c>
      <c r="O16" s="41"/>
      <c r="P16" s="235" t="s">
        <v>328</v>
      </c>
      <c r="Q16" s="235"/>
      <c r="R16" s="169" t="s">
        <v>274</v>
      </c>
      <c r="S16">
        <v>1255</v>
      </c>
      <c r="T16" s="169" t="s">
        <v>274</v>
      </c>
      <c r="U16" s="169" t="s">
        <v>274</v>
      </c>
    </row>
    <row r="17" spans="2:21" x14ac:dyDescent="0.25">
      <c r="B17" s="157" t="s">
        <v>292</v>
      </c>
      <c r="C17" s="215" t="s">
        <v>327</v>
      </c>
      <c r="D17" s="41">
        <v>1</v>
      </c>
      <c r="E17" s="41">
        <v>111</v>
      </c>
      <c r="F17" s="41">
        <v>46</v>
      </c>
      <c r="G17" s="41"/>
      <c r="H17" s="41"/>
      <c r="K17">
        <v>1</v>
      </c>
      <c r="L17">
        <v>106</v>
      </c>
      <c r="M17" s="157">
        <v>393</v>
      </c>
      <c r="N17">
        <v>392</v>
      </c>
      <c r="R17" s="169" t="s">
        <v>274</v>
      </c>
      <c r="S17">
        <v>1255</v>
      </c>
      <c r="T17" s="169" t="s">
        <v>274</v>
      </c>
      <c r="U17" s="169" t="s">
        <v>274</v>
      </c>
    </row>
    <row r="18" spans="2:21" x14ac:dyDescent="0.25">
      <c r="B18" t="s">
        <v>292</v>
      </c>
      <c r="C18" s="215"/>
      <c r="D18" s="41"/>
      <c r="E18" s="41">
        <v>96</v>
      </c>
      <c r="F18" s="41">
        <v>48</v>
      </c>
      <c r="G18" s="41"/>
      <c r="H18" s="41"/>
      <c r="L18">
        <v>91</v>
      </c>
      <c r="M18" s="157">
        <v>394</v>
      </c>
      <c r="N18">
        <v>392</v>
      </c>
      <c r="R18" s="169" t="s">
        <v>274</v>
      </c>
      <c r="S18">
        <v>1255</v>
      </c>
      <c r="T18" s="169" t="s">
        <v>274</v>
      </c>
      <c r="U18" s="169" t="s">
        <v>274</v>
      </c>
    </row>
    <row r="19" spans="2:21" x14ac:dyDescent="0.25">
      <c r="B19" s="157" t="s">
        <v>292</v>
      </c>
      <c r="C19" s="215"/>
      <c r="D19" s="41"/>
      <c r="E19" s="41">
        <v>81</v>
      </c>
      <c r="F19" s="41">
        <v>50</v>
      </c>
      <c r="G19" s="41"/>
      <c r="H19" s="41"/>
      <c r="L19">
        <v>76</v>
      </c>
      <c r="M19" s="157">
        <v>395</v>
      </c>
      <c r="N19">
        <v>398</v>
      </c>
      <c r="R19" s="169" t="s">
        <v>274</v>
      </c>
      <c r="S19">
        <v>1255</v>
      </c>
      <c r="T19" s="169" t="s">
        <v>274</v>
      </c>
      <c r="U19" s="169" t="s">
        <v>274</v>
      </c>
    </row>
    <row r="20" spans="2:21" x14ac:dyDescent="0.25">
      <c r="B20" s="157" t="s">
        <v>292</v>
      </c>
      <c r="C20" s="215"/>
      <c r="D20" s="41"/>
      <c r="E20" s="41">
        <v>66</v>
      </c>
      <c r="F20" s="41">
        <v>52</v>
      </c>
      <c r="G20" s="41"/>
      <c r="H20" s="41"/>
      <c r="L20">
        <v>61</v>
      </c>
      <c r="M20" s="157">
        <v>396</v>
      </c>
      <c r="N20">
        <v>398</v>
      </c>
      <c r="R20" s="169" t="s">
        <v>274</v>
      </c>
      <c r="S20">
        <v>1255</v>
      </c>
      <c r="T20" s="169" t="s">
        <v>274</v>
      </c>
      <c r="U20" s="169" t="s">
        <v>274</v>
      </c>
    </row>
    <row r="21" spans="2:21" x14ac:dyDescent="0.25">
      <c r="B21" s="157" t="s">
        <v>303</v>
      </c>
      <c r="C21" s="216"/>
      <c r="D21" s="41"/>
      <c r="E21" s="41">
        <v>51</v>
      </c>
      <c r="F21" s="41">
        <v>54</v>
      </c>
      <c r="G21" s="41"/>
      <c r="H21" s="41"/>
      <c r="L21">
        <v>46</v>
      </c>
      <c r="M21" s="157">
        <v>397</v>
      </c>
      <c r="N21">
        <v>398</v>
      </c>
      <c r="R21" s="169" t="s">
        <v>274</v>
      </c>
      <c r="S21">
        <v>1255</v>
      </c>
      <c r="T21" s="169" t="s">
        <v>274</v>
      </c>
      <c r="U21" s="169" t="s">
        <v>274</v>
      </c>
    </row>
    <row r="22" spans="2:21" x14ac:dyDescent="0.25">
      <c r="B22" s="157" t="s">
        <v>292</v>
      </c>
      <c r="C22" s="220" t="s">
        <v>332</v>
      </c>
      <c r="D22" s="41"/>
      <c r="E22" s="41"/>
      <c r="F22" s="167" t="s">
        <v>242</v>
      </c>
      <c r="G22" s="41"/>
      <c r="H22" s="41"/>
      <c r="K22">
        <v>2</v>
      </c>
      <c r="L22">
        <v>106</v>
      </c>
      <c r="M22" s="157">
        <v>400</v>
      </c>
      <c r="N22">
        <v>399</v>
      </c>
      <c r="R22" s="169" t="s">
        <v>274</v>
      </c>
      <c r="S22">
        <v>1255</v>
      </c>
      <c r="T22" s="169" t="s">
        <v>274</v>
      </c>
      <c r="U22" s="169" t="s">
        <v>274</v>
      </c>
    </row>
    <row r="23" spans="2:21" x14ac:dyDescent="0.25">
      <c r="B23" s="41" t="s">
        <v>331</v>
      </c>
      <c r="C23" s="221"/>
      <c r="L23">
        <v>91</v>
      </c>
      <c r="M23" s="41">
        <v>401</v>
      </c>
      <c r="N23" s="41" t="s">
        <v>252</v>
      </c>
      <c r="R23" s="169" t="s">
        <v>274</v>
      </c>
      <c r="S23">
        <v>1255</v>
      </c>
      <c r="T23" s="169" t="s">
        <v>274</v>
      </c>
      <c r="U23" s="169" t="s">
        <v>274</v>
      </c>
    </row>
    <row r="24" spans="2:21" x14ac:dyDescent="0.25">
      <c r="B24" s="177" t="s">
        <v>292</v>
      </c>
      <c r="C24" s="221"/>
      <c r="E24" s="41"/>
      <c r="F24" s="156"/>
      <c r="L24">
        <v>76</v>
      </c>
      <c r="M24" s="159">
        <v>402</v>
      </c>
      <c r="N24">
        <v>405</v>
      </c>
      <c r="R24" s="169" t="s">
        <v>274</v>
      </c>
      <c r="S24">
        <v>1255</v>
      </c>
      <c r="T24" s="169" t="s">
        <v>274</v>
      </c>
      <c r="U24" s="169" t="s">
        <v>274</v>
      </c>
    </row>
    <row r="25" spans="2:21" x14ac:dyDescent="0.25">
      <c r="B25" s="177" t="s">
        <v>292</v>
      </c>
      <c r="C25" s="221"/>
      <c r="L25">
        <v>61</v>
      </c>
      <c r="M25" s="157">
        <v>403</v>
      </c>
      <c r="N25">
        <v>405</v>
      </c>
      <c r="R25" s="169" t="s">
        <v>274</v>
      </c>
      <c r="S25">
        <v>1255</v>
      </c>
      <c r="T25" s="169" t="s">
        <v>274</v>
      </c>
      <c r="U25" s="169" t="s">
        <v>274</v>
      </c>
    </row>
    <row r="26" spans="2:21" x14ac:dyDescent="0.25">
      <c r="B26" s="177" t="s">
        <v>303</v>
      </c>
      <c r="C26" s="222"/>
      <c r="E26" s="41"/>
      <c r="F26" s="156"/>
      <c r="L26">
        <v>46</v>
      </c>
      <c r="M26" s="159">
        <v>404</v>
      </c>
      <c r="N26">
        <v>405</v>
      </c>
      <c r="R26" s="169" t="s">
        <v>274</v>
      </c>
      <c r="S26">
        <v>1255</v>
      </c>
      <c r="T26" s="169" t="s">
        <v>274</v>
      </c>
      <c r="U26" s="169" t="s">
        <v>274</v>
      </c>
    </row>
    <row r="27" spans="2:21" x14ac:dyDescent="0.25">
      <c r="B27" s="157" t="s">
        <v>292</v>
      </c>
      <c r="C27" s="232" t="s">
        <v>333</v>
      </c>
      <c r="D27" s="157"/>
      <c r="E27" s="157"/>
      <c r="F27" s="157"/>
      <c r="K27" s="157">
        <v>4</v>
      </c>
      <c r="L27">
        <v>106</v>
      </c>
      <c r="M27" s="157">
        <v>414</v>
      </c>
      <c r="N27">
        <v>413</v>
      </c>
      <c r="R27" s="169" t="s">
        <v>274</v>
      </c>
      <c r="S27">
        <v>1255</v>
      </c>
      <c r="T27" s="169" t="s">
        <v>274</v>
      </c>
      <c r="U27" s="169" t="s">
        <v>274</v>
      </c>
    </row>
    <row r="28" spans="2:21" x14ac:dyDescent="0.25">
      <c r="B28" s="178" t="s">
        <v>308</v>
      </c>
      <c r="C28" s="232"/>
      <c r="D28" s="157"/>
      <c r="E28" s="157"/>
      <c r="F28" s="157"/>
      <c r="K28" s="157"/>
      <c r="L28">
        <v>91</v>
      </c>
      <c r="M28" s="41">
        <v>415</v>
      </c>
      <c r="N28">
        <v>413</v>
      </c>
      <c r="R28" s="169" t="s">
        <v>274</v>
      </c>
      <c r="S28">
        <v>1255</v>
      </c>
      <c r="T28" s="169" t="s">
        <v>274</v>
      </c>
      <c r="U28" s="169" t="s">
        <v>274</v>
      </c>
    </row>
    <row r="29" spans="2:21" x14ac:dyDescent="0.25">
      <c r="B29" s="177" t="s">
        <v>292</v>
      </c>
      <c r="C29" s="232"/>
      <c r="D29" s="157"/>
      <c r="E29" s="157"/>
      <c r="F29" s="157"/>
      <c r="K29" s="157"/>
      <c r="L29">
        <v>76</v>
      </c>
      <c r="M29" s="157">
        <v>416</v>
      </c>
      <c r="N29">
        <v>419</v>
      </c>
      <c r="R29" s="169" t="s">
        <v>274</v>
      </c>
      <c r="S29">
        <v>1255</v>
      </c>
      <c r="T29" s="169" t="s">
        <v>274</v>
      </c>
      <c r="U29" s="169" t="s">
        <v>274</v>
      </c>
    </row>
    <row r="30" spans="2:21" x14ac:dyDescent="0.25">
      <c r="B30" s="177" t="s">
        <v>292</v>
      </c>
      <c r="C30" s="232"/>
      <c r="D30" s="157"/>
      <c r="E30" s="157"/>
      <c r="F30" s="157"/>
      <c r="K30" s="157"/>
      <c r="L30">
        <v>61</v>
      </c>
      <c r="M30" s="157">
        <v>417</v>
      </c>
      <c r="N30">
        <v>419</v>
      </c>
      <c r="R30" s="169" t="s">
        <v>274</v>
      </c>
      <c r="S30">
        <v>1255</v>
      </c>
      <c r="T30" s="169" t="s">
        <v>274</v>
      </c>
      <c r="U30" s="169" t="s">
        <v>274</v>
      </c>
    </row>
    <row r="31" spans="2:21" x14ac:dyDescent="0.25">
      <c r="B31" s="177" t="s">
        <v>303</v>
      </c>
      <c r="C31" s="232"/>
      <c r="D31" s="157"/>
      <c r="E31" s="157"/>
      <c r="F31" s="157"/>
      <c r="K31" s="157"/>
      <c r="L31">
        <v>46</v>
      </c>
      <c r="M31" s="157">
        <v>418</v>
      </c>
      <c r="N31">
        <v>419</v>
      </c>
      <c r="R31" s="169" t="s">
        <v>274</v>
      </c>
      <c r="S31">
        <v>1255</v>
      </c>
      <c r="T31" s="169" t="s">
        <v>274</v>
      </c>
      <c r="U31" s="169" t="s">
        <v>274</v>
      </c>
    </row>
    <row r="32" spans="2:21" x14ac:dyDescent="0.25">
      <c r="B32" s="177" t="s">
        <v>292</v>
      </c>
      <c r="C32" s="230" t="s">
        <v>334</v>
      </c>
      <c r="D32" s="157"/>
      <c r="E32" s="157"/>
      <c r="F32" s="157"/>
      <c r="K32" s="157">
        <v>8</v>
      </c>
      <c r="L32">
        <v>106</v>
      </c>
      <c r="M32" s="157">
        <v>421</v>
      </c>
      <c r="N32">
        <v>420</v>
      </c>
      <c r="R32" s="169" t="s">
        <v>274</v>
      </c>
      <c r="S32">
        <v>1255</v>
      </c>
      <c r="T32" s="169" t="s">
        <v>274</v>
      </c>
      <c r="U32" s="169" t="s">
        <v>274</v>
      </c>
    </row>
    <row r="33" spans="2:21" x14ac:dyDescent="0.25">
      <c r="B33" s="177" t="s">
        <v>292</v>
      </c>
      <c r="C33" s="230"/>
      <c r="D33" s="157"/>
      <c r="E33" s="157"/>
      <c r="F33" s="157"/>
      <c r="K33" s="157"/>
      <c r="L33">
        <v>91</v>
      </c>
      <c r="M33" s="157">
        <v>422</v>
      </c>
      <c r="N33">
        <v>420</v>
      </c>
      <c r="R33" s="169" t="s">
        <v>274</v>
      </c>
      <c r="S33">
        <v>1255</v>
      </c>
      <c r="T33" s="169" t="s">
        <v>274</v>
      </c>
      <c r="U33" s="169" t="s">
        <v>274</v>
      </c>
    </row>
    <row r="34" spans="2:21" x14ac:dyDescent="0.25">
      <c r="B34" s="157" t="s">
        <v>292</v>
      </c>
      <c r="C34" s="230"/>
      <c r="D34" s="157"/>
      <c r="E34" s="157"/>
      <c r="F34" s="157"/>
      <c r="K34" s="157"/>
      <c r="L34">
        <v>76</v>
      </c>
      <c r="M34" s="157">
        <v>423</v>
      </c>
      <c r="N34">
        <v>426</v>
      </c>
      <c r="R34" s="169" t="s">
        <v>274</v>
      </c>
      <c r="S34">
        <v>1255</v>
      </c>
      <c r="T34" s="169" t="s">
        <v>274</v>
      </c>
      <c r="U34" s="169" t="s">
        <v>274</v>
      </c>
    </row>
    <row r="35" spans="2:21" x14ac:dyDescent="0.25">
      <c r="B35" s="157" t="s">
        <v>292</v>
      </c>
      <c r="C35" s="230"/>
      <c r="D35" s="157"/>
      <c r="E35" s="157"/>
      <c r="F35" s="157"/>
      <c r="K35" s="157"/>
      <c r="L35">
        <v>61</v>
      </c>
      <c r="M35" s="157">
        <v>424</v>
      </c>
      <c r="N35">
        <v>426</v>
      </c>
      <c r="R35" s="169" t="s">
        <v>274</v>
      </c>
      <c r="S35">
        <v>1255</v>
      </c>
      <c r="T35" s="169" t="s">
        <v>274</v>
      </c>
      <c r="U35" s="169" t="s">
        <v>274</v>
      </c>
    </row>
    <row r="36" spans="2:21" x14ac:dyDescent="0.25">
      <c r="B36" s="157" t="s">
        <v>303</v>
      </c>
      <c r="C36" s="231"/>
      <c r="D36" s="157"/>
      <c r="E36" s="157"/>
      <c r="F36" s="157"/>
      <c r="K36" s="157"/>
      <c r="L36">
        <v>46</v>
      </c>
      <c r="M36" s="157">
        <v>425</v>
      </c>
      <c r="N36">
        <v>426</v>
      </c>
      <c r="R36" s="169" t="s">
        <v>274</v>
      </c>
      <c r="S36">
        <v>1255</v>
      </c>
      <c r="T36" s="169" t="s">
        <v>274</v>
      </c>
      <c r="U36" s="169" t="s">
        <v>274</v>
      </c>
    </row>
    <row r="37" spans="2:21" x14ac:dyDescent="0.25">
      <c r="B37" s="157" t="s">
        <v>292</v>
      </c>
      <c r="C37" s="232" t="s">
        <v>336</v>
      </c>
      <c r="D37" s="157"/>
      <c r="E37" s="157"/>
      <c r="F37" s="157"/>
      <c r="K37" s="157">
        <v>16</v>
      </c>
      <c r="L37">
        <v>106</v>
      </c>
      <c r="M37" s="157">
        <v>428</v>
      </c>
      <c r="N37">
        <v>427</v>
      </c>
      <c r="R37" s="169" t="s">
        <v>274</v>
      </c>
      <c r="S37">
        <v>1255</v>
      </c>
      <c r="T37" s="169" t="s">
        <v>274</v>
      </c>
      <c r="U37" s="169" t="s">
        <v>274</v>
      </c>
    </row>
    <row r="38" spans="2:21" x14ac:dyDescent="0.25">
      <c r="B38" s="41" t="s">
        <v>335</v>
      </c>
      <c r="C38" s="232"/>
      <c r="L38">
        <v>91</v>
      </c>
      <c r="M38" s="41">
        <v>429</v>
      </c>
      <c r="N38" s="41" t="s">
        <v>251</v>
      </c>
      <c r="O38" s="41"/>
      <c r="P38" s="41"/>
      <c r="Q38" s="179"/>
      <c r="R38" s="169" t="s">
        <v>274</v>
      </c>
      <c r="S38">
        <v>1255</v>
      </c>
      <c r="T38" s="169" t="s">
        <v>274</v>
      </c>
      <c r="U38" s="169" t="s">
        <v>274</v>
      </c>
    </row>
    <row r="39" spans="2:21" x14ac:dyDescent="0.25">
      <c r="B39" s="157" t="s">
        <v>292</v>
      </c>
      <c r="C39" s="232"/>
      <c r="L39">
        <v>76</v>
      </c>
      <c r="M39" s="157">
        <v>430</v>
      </c>
      <c r="N39">
        <v>433</v>
      </c>
      <c r="R39" s="169" t="s">
        <v>274</v>
      </c>
      <c r="S39">
        <v>1255</v>
      </c>
      <c r="T39" s="169" t="s">
        <v>274</v>
      </c>
      <c r="U39" s="169" t="s">
        <v>274</v>
      </c>
    </row>
    <row r="40" spans="2:21" x14ac:dyDescent="0.25">
      <c r="B40" s="157" t="s">
        <v>292</v>
      </c>
      <c r="C40" s="232"/>
      <c r="L40">
        <v>61</v>
      </c>
      <c r="M40" s="157">
        <v>431</v>
      </c>
      <c r="N40">
        <v>433</v>
      </c>
      <c r="R40" s="169" t="s">
        <v>274</v>
      </c>
      <c r="S40">
        <v>1255</v>
      </c>
      <c r="T40" s="169" t="s">
        <v>274</v>
      </c>
      <c r="U40" s="169" t="s">
        <v>274</v>
      </c>
    </row>
    <row r="41" spans="2:21" x14ac:dyDescent="0.25">
      <c r="B41" s="157" t="s">
        <v>292</v>
      </c>
      <c r="C41" s="232"/>
      <c r="L41">
        <v>46</v>
      </c>
      <c r="M41" s="157">
        <v>432</v>
      </c>
      <c r="N41">
        <v>433</v>
      </c>
      <c r="R41" s="169" t="s">
        <v>274</v>
      </c>
      <c r="S41">
        <v>1255</v>
      </c>
      <c r="T41" s="169" t="s">
        <v>274</v>
      </c>
      <c r="U41" s="169" t="s">
        <v>274</v>
      </c>
    </row>
    <row r="42" spans="2:21" x14ac:dyDescent="0.25">
      <c r="B42" s="157" t="s">
        <v>292</v>
      </c>
      <c r="C42" s="220" t="s">
        <v>337</v>
      </c>
      <c r="K42">
        <v>32</v>
      </c>
      <c r="L42">
        <v>106</v>
      </c>
      <c r="M42" s="157">
        <v>435</v>
      </c>
      <c r="N42">
        <v>434</v>
      </c>
      <c r="R42" s="169" t="s">
        <v>274</v>
      </c>
      <c r="S42">
        <v>1255</v>
      </c>
      <c r="T42" s="169" t="s">
        <v>274</v>
      </c>
      <c r="U42" s="169" t="s">
        <v>274</v>
      </c>
    </row>
    <row r="43" spans="2:21" x14ac:dyDescent="0.25">
      <c r="B43" s="177" t="s">
        <v>292</v>
      </c>
      <c r="C43" s="221"/>
      <c r="L43">
        <v>91</v>
      </c>
      <c r="M43" s="157">
        <v>436</v>
      </c>
      <c r="N43">
        <v>434</v>
      </c>
      <c r="R43" s="169" t="s">
        <v>274</v>
      </c>
      <c r="S43">
        <v>1255</v>
      </c>
      <c r="T43" s="169" t="s">
        <v>274</v>
      </c>
      <c r="U43" s="169" t="s">
        <v>274</v>
      </c>
    </row>
    <row r="44" spans="2:21" x14ac:dyDescent="0.25">
      <c r="B44" s="178" t="s">
        <v>338</v>
      </c>
      <c r="C44" s="221"/>
      <c r="L44">
        <v>76</v>
      </c>
      <c r="M44" s="41">
        <v>437</v>
      </c>
      <c r="N44" s="41">
        <v>440</v>
      </c>
      <c r="O44" s="41" t="s">
        <v>290</v>
      </c>
      <c r="P44" s="41"/>
      <c r="Q44" s="179"/>
      <c r="R44" s="169" t="s">
        <v>274</v>
      </c>
      <c r="S44">
        <v>1255</v>
      </c>
      <c r="T44" s="169" t="s">
        <v>274</v>
      </c>
      <c r="U44" s="169" t="s">
        <v>274</v>
      </c>
    </row>
    <row r="45" spans="2:21" x14ac:dyDescent="0.25">
      <c r="B45" s="178" t="s">
        <v>338</v>
      </c>
      <c r="C45" s="221"/>
      <c r="L45">
        <v>61</v>
      </c>
      <c r="M45" s="41">
        <v>438</v>
      </c>
      <c r="N45" s="41">
        <v>440</v>
      </c>
      <c r="O45" s="41" t="s">
        <v>290</v>
      </c>
      <c r="P45" s="41"/>
      <c r="Q45" s="179"/>
      <c r="R45" s="169" t="s">
        <v>274</v>
      </c>
      <c r="S45">
        <v>1255</v>
      </c>
      <c r="T45" s="169" t="s">
        <v>274</v>
      </c>
      <c r="U45" s="169" t="s">
        <v>274</v>
      </c>
    </row>
    <row r="46" spans="2:21" x14ac:dyDescent="0.25">
      <c r="B46" s="178" t="s">
        <v>339</v>
      </c>
      <c r="C46" s="221"/>
      <c r="L46">
        <v>46</v>
      </c>
      <c r="M46" s="41">
        <v>439</v>
      </c>
      <c r="N46" s="41" t="s">
        <v>261</v>
      </c>
      <c r="O46" s="41"/>
      <c r="P46" s="41"/>
      <c r="Q46" s="179"/>
      <c r="R46" s="169" t="s">
        <v>274</v>
      </c>
      <c r="S46">
        <v>1255</v>
      </c>
      <c r="T46" s="169" t="s">
        <v>274</v>
      </c>
      <c r="U46" s="169" t="s">
        <v>274</v>
      </c>
    </row>
    <row r="47" spans="2:21" x14ac:dyDescent="0.25">
      <c r="N47" s="166" t="s">
        <v>188</v>
      </c>
    </row>
    <row r="48" spans="2:21" x14ac:dyDescent="0.25">
      <c r="N48" s="223" t="s">
        <v>284</v>
      </c>
      <c r="O48" s="223"/>
      <c r="P48" s="223"/>
      <c r="Q48" s="223"/>
      <c r="R48" s="223"/>
    </row>
  </sheetData>
  <mergeCells count="12">
    <mergeCell ref="P14:Q14"/>
    <mergeCell ref="P15:Q15"/>
    <mergeCell ref="P16:Q16"/>
    <mergeCell ref="N48:R48"/>
    <mergeCell ref="C7:C11"/>
    <mergeCell ref="C12:C16"/>
    <mergeCell ref="C17:C21"/>
    <mergeCell ref="C22:C26"/>
    <mergeCell ref="C27:C31"/>
    <mergeCell ref="C32:C36"/>
    <mergeCell ref="C37:C41"/>
    <mergeCell ref="C42:C46"/>
  </mergeCells>
  <pageMargins left="0.7" right="0.7" top="0.75" bottom="0.75" header="0.3" footer="0.3"/>
  <pageSetup paperSize="9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6C57D-669B-4F20-AA93-E5402B461615}">
  <sheetPr>
    <tabColor rgb="FF00B0F0"/>
  </sheetPr>
  <dimension ref="B2:B19"/>
  <sheetViews>
    <sheetView workbookViewId="0">
      <selection activeCell="B21" sqref="B21"/>
    </sheetView>
  </sheetViews>
  <sheetFormatPr defaultRowHeight="15" x14ac:dyDescent="0.25"/>
  <sheetData>
    <row r="2" spans="2:2" x14ac:dyDescent="0.25">
      <c r="B2" t="s">
        <v>253</v>
      </c>
    </row>
    <row r="4" spans="2:2" x14ac:dyDescent="0.25">
      <c r="B4" t="s">
        <v>257</v>
      </c>
    </row>
    <row r="6" spans="2:2" x14ac:dyDescent="0.25">
      <c r="B6" t="s">
        <v>255</v>
      </c>
    </row>
    <row r="7" spans="2:2" x14ac:dyDescent="0.25">
      <c r="B7" t="s">
        <v>254</v>
      </c>
    </row>
    <row r="9" spans="2:2" x14ac:dyDescent="0.25">
      <c r="B9" t="s">
        <v>256</v>
      </c>
    </row>
    <row r="10" spans="2:2" x14ac:dyDescent="0.25">
      <c r="B10" t="s">
        <v>260</v>
      </c>
    </row>
    <row r="12" spans="2:2" x14ac:dyDescent="0.25">
      <c r="B12" t="s">
        <v>262</v>
      </c>
    </row>
    <row r="14" spans="2:2" x14ac:dyDescent="0.25">
      <c r="B14" t="s">
        <v>278</v>
      </c>
    </row>
    <row r="15" spans="2:2" x14ac:dyDescent="0.25">
      <c r="B15" t="s">
        <v>279</v>
      </c>
    </row>
    <row r="17" spans="2:2" x14ac:dyDescent="0.25">
      <c r="B17" t="s">
        <v>282</v>
      </c>
    </row>
    <row r="18" spans="2:2" x14ac:dyDescent="0.25">
      <c r="B18" t="s">
        <v>280</v>
      </c>
    </row>
    <row r="19" spans="2:2" x14ac:dyDescent="0.25">
      <c r="B19" t="s">
        <v>281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A72D9-23C2-48D6-B6D4-4820F3076DBE}">
  <dimension ref="A2:AE15"/>
  <sheetViews>
    <sheetView tabSelected="1" zoomScale="70" zoomScaleNormal="70" workbookViewId="0">
      <selection activeCell="I49" sqref="I49"/>
    </sheetView>
  </sheetViews>
  <sheetFormatPr defaultRowHeight="15" x14ac:dyDescent="0.25"/>
  <cols>
    <col min="1" max="1" width="14.28515625" bestFit="1" customWidth="1"/>
    <col min="2" max="2" width="17.7109375" bestFit="1" customWidth="1"/>
    <col min="3" max="3" width="10" bestFit="1" customWidth="1"/>
    <col min="5" max="5" width="11" bestFit="1" customWidth="1"/>
    <col min="6" max="6" width="11" customWidth="1"/>
    <col min="7" max="7" width="6.140625" customWidth="1"/>
    <col min="11" max="11" width="11.140625" bestFit="1" customWidth="1"/>
    <col min="12" max="12" width="5.5703125" customWidth="1"/>
    <col min="16" max="16" width="11.140625" bestFit="1" customWidth="1"/>
    <col min="17" max="17" width="5.5703125" customWidth="1"/>
    <col min="21" max="21" width="11.140625" bestFit="1" customWidth="1"/>
    <col min="22" max="22" width="5.5703125" customWidth="1"/>
    <col min="26" max="26" width="11.140625" bestFit="1" customWidth="1"/>
    <col min="27" max="27" width="14.28515625" bestFit="1" customWidth="1"/>
    <col min="30" max="30" width="9.5703125" bestFit="1" customWidth="1"/>
  </cols>
  <sheetData>
    <row r="2" spans="1:31" x14ac:dyDescent="0.25">
      <c r="E2" s="148" t="s">
        <v>350</v>
      </c>
      <c r="F2" s="148"/>
      <c r="G2" s="148"/>
      <c r="J2" s="148" t="s">
        <v>350</v>
      </c>
      <c r="K2" s="148"/>
      <c r="L2" s="148"/>
      <c r="O2" s="148" t="s">
        <v>350</v>
      </c>
      <c r="P2" s="148"/>
      <c r="Q2" s="148"/>
      <c r="T2" s="148" t="s">
        <v>350</v>
      </c>
      <c r="U2" s="148"/>
      <c r="V2" s="148"/>
      <c r="Y2" s="148" t="s">
        <v>350</v>
      </c>
      <c r="Z2" s="148"/>
    </row>
    <row r="3" spans="1:31" x14ac:dyDescent="0.25">
      <c r="C3" s="236" t="s">
        <v>29</v>
      </c>
      <c r="D3" s="236"/>
      <c r="E3" s="171">
        <v>900</v>
      </c>
      <c r="F3" s="171"/>
      <c r="G3" s="171"/>
      <c r="H3" s="236" t="s">
        <v>39</v>
      </c>
      <c r="I3" s="236"/>
      <c r="J3" s="171">
        <v>799</v>
      </c>
      <c r="K3" s="171"/>
      <c r="L3" s="171"/>
      <c r="M3" s="236" t="s">
        <v>42</v>
      </c>
      <c r="N3" s="236"/>
      <c r="O3" s="171">
        <v>898</v>
      </c>
      <c r="P3" s="171"/>
      <c r="Q3" s="171"/>
      <c r="R3" s="236" t="s">
        <v>47</v>
      </c>
      <c r="S3" s="236"/>
      <c r="T3" s="171">
        <v>816</v>
      </c>
      <c r="U3" s="171"/>
      <c r="V3" s="171"/>
      <c r="W3" s="236" t="s">
        <v>35</v>
      </c>
      <c r="X3" s="236"/>
      <c r="Y3" s="171">
        <v>900</v>
      </c>
      <c r="Z3" s="171"/>
      <c r="AD3" t="s">
        <v>359</v>
      </c>
      <c r="AE3" t="s">
        <v>358</v>
      </c>
    </row>
    <row r="4" spans="1:31" x14ac:dyDescent="0.25">
      <c r="A4" s="186" t="s">
        <v>356</v>
      </c>
      <c r="C4" s="186" t="s">
        <v>346</v>
      </c>
      <c r="D4" s="186" t="s">
        <v>347</v>
      </c>
      <c r="E4" s="186" t="s">
        <v>353</v>
      </c>
      <c r="F4" s="186" t="s">
        <v>354</v>
      </c>
      <c r="H4" s="186" t="s">
        <v>346</v>
      </c>
      <c r="I4" s="186" t="s">
        <v>347</v>
      </c>
      <c r="J4" s="186" t="s">
        <v>353</v>
      </c>
      <c r="K4" s="186" t="s">
        <v>354</v>
      </c>
      <c r="L4" s="186"/>
      <c r="M4" s="186" t="s">
        <v>346</v>
      </c>
      <c r="N4" s="186" t="s">
        <v>347</v>
      </c>
      <c r="O4" s="186" t="s">
        <v>353</v>
      </c>
      <c r="P4" s="186" t="s">
        <v>354</v>
      </c>
      <c r="Q4" s="186"/>
      <c r="R4" s="186" t="s">
        <v>346</v>
      </c>
      <c r="S4" s="186" t="s">
        <v>347</v>
      </c>
      <c r="T4" s="186" t="s">
        <v>353</v>
      </c>
      <c r="U4" s="186" t="s">
        <v>354</v>
      </c>
      <c r="V4" s="186"/>
      <c r="W4" s="186" t="s">
        <v>346</v>
      </c>
      <c r="X4" s="186" t="s">
        <v>347</v>
      </c>
      <c r="Y4" s="186" t="s">
        <v>353</v>
      </c>
      <c r="Z4" s="186" t="s">
        <v>354</v>
      </c>
      <c r="AA4" s="186"/>
      <c r="AD4" t="s">
        <v>360</v>
      </c>
      <c r="AE4" t="s">
        <v>357</v>
      </c>
    </row>
    <row r="5" spans="1:31" x14ac:dyDescent="0.25">
      <c r="A5" s="186"/>
      <c r="C5" s="186" t="s">
        <v>349</v>
      </c>
      <c r="D5" s="186" t="s">
        <v>348</v>
      </c>
      <c r="E5" s="186"/>
      <c r="F5" s="186" t="s">
        <v>355</v>
      </c>
      <c r="H5" s="186" t="s">
        <v>349</v>
      </c>
      <c r="I5" s="186" t="s">
        <v>348</v>
      </c>
      <c r="J5" s="186"/>
      <c r="K5" s="186" t="s">
        <v>355</v>
      </c>
      <c r="L5" s="186"/>
      <c r="M5" s="186" t="s">
        <v>349</v>
      </c>
      <c r="N5" s="186" t="s">
        <v>348</v>
      </c>
      <c r="O5" s="186"/>
      <c r="P5" s="186" t="s">
        <v>355</v>
      </c>
      <c r="Q5" s="186"/>
      <c r="R5" s="186" t="s">
        <v>349</v>
      </c>
      <c r="S5" s="186" t="s">
        <v>348</v>
      </c>
      <c r="T5" s="186"/>
      <c r="U5" s="186" t="s">
        <v>355</v>
      </c>
      <c r="V5" s="186"/>
      <c r="W5" s="186" t="s">
        <v>349</v>
      </c>
      <c r="X5" s="186" t="s">
        <v>348</v>
      </c>
      <c r="Z5" s="186" t="s">
        <v>355</v>
      </c>
      <c r="AC5" t="s">
        <v>39</v>
      </c>
      <c r="AD5">
        <f>H14</f>
        <v>1.92</v>
      </c>
      <c r="AE5" s="142">
        <f>H15</f>
        <v>2.4030037546933669</v>
      </c>
    </row>
    <row r="6" spans="1:31" x14ac:dyDescent="0.25">
      <c r="A6" s="148">
        <f t="shared" ref="A6:A12" si="0">E6*10^6</f>
        <v>0</v>
      </c>
      <c r="C6" s="148">
        <v>0.04</v>
      </c>
      <c r="D6" s="148">
        <v>0</v>
      </c>
      <c r="E6" s="148">
        <f>D6/50</f>
        <v>0</v>
      </c>
      <c r="F6" s="147">
        <f>(C6*10^3)/$E$3</f>
        <v>4.4444444444444446E-2</v>
      </c>
      <c r="H6" s="148">
        <v>0.04</v>
      </c>
      <c r="I6" s="148">
        <v>0</v>
      </c>
      <c r="J6" s="148">
        <f>I6/50</f>
        <v>0</v>
      </c>
      <c r="K6" s="147">
        <f t="shared" ref="K6:K12" si="1">(H6*10^3)/$J$3</f>
        <v>5.0062578222778473E-2</v>
      </c>
      <c r="L6" s="148"/>
      <c r="M6" s="148">
        <v>0.04</v>
      </c>
      <c r="N6" s="148">
        <v>0</v>
      </c>
      <c r="O6" s="148">
        <f>N6/50</f>
        <v>0</v>
      </c>
      <c r="P6" s="147">
        <f t="shared" ref="P6:P12" si="2">(M6*10^3)/$O$3</f>
        <v>4.4543429844097995E-2</v>
      </c>
      <c r="Q6" s="148"/>
      <c r="R6" s="148">
        <v>0.04</v>
      </c>
      <c r="S6" s="148">
        <v>0</v>
      </c>
      <c r="T6" s="148">
        <f>S6/$T$14</f>
        <v>0</v>
      </c>
      <c r="U6" s="147">
        <f t="shared" ref="U6:U12" si="3">(R6*10^3)/$T$3</f>
        <v>4.9019607843137254E-2</v>
      </c>
      <c r="V6" s="148"/>
      <c r="W6" s="148">
        <v>0.04</v>
      </c>
      <c r="X6" s="148">
        <v>0</v>
      </c>
      <c r="Y6" s="148">
        <f>X6/50</f>
        <v>0</v>
      </c>
      <c r="Z6" s="147">
        <f t="shared" ref="Z6:Z12" si="4">(W6*10^3)/$Y$3</f>
        <v>4.4444444444444446E-2</v>
      </c>
      <c r="AC6" t="s">
        <v>42</v>
      </c>
      <c r="AD6">
        <f>M14</f>
        <v>3.13</v>
      </c>
      <c r="AE6" s="142">
        <f>M15</f>
        <v>3.485523385300668</v>
      </c>
    </row>
    <row r="7" spans="1:31" x14ac:dyDescent="0.25">
      <c r="A7" s="148">
        <f t="shared" si="0"/>
        <v>10000</v>
      </c>
      <c r="C7" s="148">
        <v>0.71</v>
      </c>
      <c r="D7" s="148">
        <v>0.5</v>
      </c>
      <c r="E7" s="148">
        <f t="shared" ref="E7:E12" si="5">D7/50</f>
        <v>0.01</v>
      </c>
      <c r="F7" s="147">
        <f t="shared" ref="F7:F12" si="6">(C7*10^3)/$E$3</f>
        <v>0.78888888888888886</v>
      </c>
      <c r="H7" s="148">
        <v>0.75</v>
      </c>
      <c r="I7" s="148">
        <v>0.5</v>
      </c>
      <c r="J7" s="148">
        <f t="shared" ref="J7:J12" si="7">I7/50</f>
        <v>0.01</v>
      </c>
      <c r="K7" s="147">
        <f t="shared" si="1"/>
        <v>0.93867334167709637</v>
      </c>
      <c r="L7" s="148"/>
      <c r="M7" s="148">
        <v>0.47599999999999998</v>
      </c>
      <c r="N7" s="148">
        <v>0.5</v>
      </c>
      <c r="O7" s="148">
        <f t="shared" ref="O7:O12" si="8">N7/50</f>
        <v>0.01</v>
      </c>
      <c r="P7" s="147">
        <f t="shared" si="2"/>
        <v>0.53006681514476617</v>
      </c>
      <c r="Q7" s="148"/>
      <c r="R7" s="148">
        <v>0.4</v>
      </c>
      <c r="S7" s="148">
        <v>0.5</v>
      </c>
      <c r="T7" s="148">
        <f t="shared" ref="T7:T12" si="9">S7/$T$14</f>
        <v>1.1312217194570135E-2</v>
      </c>
      <c r="U7" s="147">
        <f t="shared" si="3"/>
        <v>0.49019607843137253</v>
      </c>
      <c r="V7" s="148"/>
      <c r="W7" s="148">
        <v>0.84</v>
      </c>
      <c r="X7" s="148">
        <v>0.5</v>
      </c>
      <c r="Y7" s="148">
        <f t="shared" ref="Y7:Y12" si="10">X7/50</f>
        <v>0.01</v>
      </c>
      <c r="Z7" s="147">
        <f t="shared" si="4"/>
        <v>0.93333333333333335</v>
      </c>
      <c r="AC7" t="s">
        <v>47</v>
      </c>
      <c r="AD7">
        <f>R14</f>
        <v>0.71</v>
      </c>
      <c r="AE7" s="142">
        <f>R15</f>
        <v>0.87009803921568629</v>
      </c>
    </row>
    <row r="8" spans="1:31" x14ac:dyDescent="0.25">
      <c r="A8" s="186">
        <f t="shared" si="0"/>
        <v>20000</v>
      </c>
      <c r="C8" s="186">
        <v>1.48</v>
      </c>
      <c r="D8" s="186">
        <v>1</v>
      </c>
      <c r="E8" s="186">
        <f t="shared" si="5"/>
        <v>0.02</v>
      </c>
      <c r="F8" s="187">
        <f t="shared" si="6"/>
        <v>1.6444444444444444</v>
      </c>
      <c r="G8" s="1"/>
      <c r="H8" s="186">
        <v>1.92</v>
      </c>
      <c r="I8" s="186">
        <v>1</v>
      </c>
      <c r="J8" s="186">
        <f t="shared" si="7"/>
        <v>0.02</v>
      </c>
      <c r="K8" s="187">
        <f t="shared" si="1"/>
        <v>2.4030037546933669</v>
      </c>
      <c r="L8" s="148"/>
      <c r="M8" s="148">
        <v>1.54</v>
      </c>
      <c r="N8" s="148">
        <v>1</v>
      </c>
      <c r="O8" s="148">
        <f t="shared" si="8"/>
        <v>0.02</v>
      </c>
      <c r="P8" s="147">
        <f t="shared" si="2"/>
        <v>1.7149220489977728</v>
      </c>
      <c r="Q8" s="148"/>
      <c r="R8" s="148">
        <v>0.42</v>
      </c>
      <c r="S8" s="148">
        <v>1</v>
      </c>
      <c r="T8" s="148">
        <f t="shared" si="9"/>
        <v>2.2624434389140271E-2</v>
      </c>
      <c r="U8" s="147">
        <f t="shared" si="3"/>
        <v>0.51470588235294112</v>
      </c>
      <c r="V8" s="148"/>
      <c r="W8" s="148">
        <v>1.37</v>
      </c>
      <c r="X8" s="148">
        <v>1</v>
      </c>
      <c r="Y8" s="148">
        <f t="shared" si="10"/>
        <v>0.02</v>
      </c>
      <c r="Z8" s="147">
        <f t="shared" si="4"/>
        <v>1.5222222222222221</v>
      </c>
      <c r="AC8" t="s">
        <v>29</v>
      </c>
      <c r="AD8">
        <f>C14</f>
        <v>1.48</v>
      </c>
      <c r="AE8" s="142">
        <f>C15</f>
        <v>1.6444444444444444</v>
      </c>
    </row>
    <row r="9" spans="1:31" x14ac:dyDescent="0.25">
      <c r="A9" s="148">
        <f t="shared" si="0"/>
        <v>40000</v>
      </c>
      <c r="C9" s="148">
        <v>1.123</v>
      </c>
      <c r="D9" s="148">
        <v>2</v>
      </c>
      <c r="E9" s="148">
        <f t="shared" si="5"/>
        <v>0.04</v>
      </c>
      <c r="F9" s="147">
        <f t="shared" si="6"/>
        <v>1.2477777777777779</v>
      </c>
      <c r="H9" s="148">
        <v>1.6</v>
      </c>
      <c r="I9" s="148">
        <v>2</v>
      </c>
      <c r="J9" s="148">
        <f t="shared" si="7"/>
        <v>0.04</v>
      </c>
      <c r="K9" s="147">
        <f t="shared" si="1"/>
        <v>2.002503128911139</v>
      </c>
      <c r="L9" s="148"/>
      <c r="M9" s="186">
        <v>3.13</v>
      </c>
      <c r="N9" s="186">
        <v>2</v>
      </c>
      <c r="O9" s="186">
        <f t="shared" si="8"/>
        <v>0.04</v>
      </c>
      <c r="P9" s="187">
        <f t="shared" si="2"/>
        <v>3.485523385300668</v>
      </c>
      <c r="Q9" s="148"/>
      <c r="R9" s="148">
        <v>0.54</v>
      </c>
      <c r="S9" s="148">
        <v>2</v>
      </c>
      <c r="T9" s="148">
        <f t="shared" si="9"/>
        <v>4.5248868778280542E-2</v>
      </c>
      <c r="U9" s="147">
        <f t="shared" si="3"/>
        <v>0.66176470588235292</v>
      </c>
      <c r="V9" s="148"/>
      <c r="W9" s="186">
        <v>1.82</v>
      </c>
      <c r="X9" s="186">
        <v>2</v>
      </c>
      <c r="Y9" s="186">
        <f t="shared" si="10"/>
        <v>0.04</v>
      </c>
      <c r="Z9" s="187">
        <f t="shared" si="4"/>
        <v>2.0222222222222221</v>
      </c>
      <c r="AC9" t="s">
        <v>35</v>
      </c>
      <c r="AD9">
        <f>W14</f>
        <v>1.82</v>
      </c>
      <c r="AE9" s="142">
        <f>W15</f>
        <v>2.0222222222222221</v>
      </c>
    </row>
    <row r="10" spans="1:31" x14ac:dyDescent="0.25">
      <c r="A10" s="148">
        <f t="shared" si="0"/>
        <v>80000</v>
      </c>
      <c r="C10" s="148">
        <v>1.113</v>
      </c>
      <c r="D10" s="148">
        <v>4</v>
      </c>
      <c r="E10" s="148">
        <f t="shared" si="5"/>
        <v>0.08</v>
      </c>
      <c r="F10" s="147">
        <f t="shared" si="6"/>
        <v>1.2366666666666666</v>
      </c>
      <c r="H10" s="148">
        <v>0.80700000000000005</v>
      </c>
      <c r="I10" s="148">
        <v>4</v>
      </c>
      <c r="J10" s="148">
        <f t="shared" si="7"/>
        <v>0.08</v>
      </c>
      <c r="K10" s="147">
        <f t="shared" si="1"/>
        <v>1.0100125156445556</v>
      </c>
      <c r="L10" s="148"/>
      <c r="M10" s="148">
        <v>2.61</v>
      </c>
      <c r="N10" s="148">
        <v>4</v>
      </c>
      <c r="O10" s="148">
        <f t="shared" si="8"/>
        <v>0.08</v>
      </c>
      <c r="P10" s="147">
        <f t="shared" si="2"/>
        <v>2.9064587973273941</v>
      </c>
      <c r="Q10" s="148"/>
      <c r="R10" s="186">
        <v>0.71</v>
      </c>
      <c r="S10" s="186">
        <v>4</v>
      </c>
      <c r="T10" s="148">
        <f t="shared" si="9"/>
        <v>9.0497737556561084E-2</v>
      </c>
      <c r="U10" s="187">
        <f t="shared" si="3"/>
        <v>0.87009803921568629</v>
      </c>
      <c r="V10" s="148"/>
      <c r="W10" s="148">
        <v>1.75</v>
      </c>
      <c r="X10" s="148">
        <v>4</v>
      </c>
      <c r="Y10" s="148">
        <f t="shared" si="10"/>
        <v>0.08</v>
      </c>
      <c r="Z10" s="147">
        <f t="shared" si="4"/>
        <v>1.9444444444444444</v>
      </c>
    </row>
    <row r="11" spans="1:31" x14ac:dyDescent="0.25">
      <c r="A11" s="148">
        <f t="shared" si="0"/>
        <v>160000</v>
      </c>
      <c r="C11" s="148">
        <v>1</v>
      </c>
      <c r="D11" s="148">
        <v>8</v>
      </c>
      <c r="E11" s="148">
        <f t="shared" si="5"/>
        <v>0.16</v>
      </c>
      <c r="F11" s="147">
        <f t="shared" si="6"/>
        <v>1.1111111111111112</v>
      </c>
      <c r="H11" s="148">
        <v>0.70699999999999996</v>
      </c>
      <c r="I11" s="148">
        <v>8</v>
      </c>
      <c r="J11" s="148">
        <f t="shared" si="7"/>
        <v>0.16</v>
      </c>
      <c r="K11" s="147">
        <f t="shared" si="1"/>
        <v>0.88485607008760947</v>
      </c>
      <c r="L11" s="148"/>
      <c r="M11" s="148">
        <v>1.04</v>
      </c>
      <c r="N11" s="148">
        <v>8</v>
      </c>
      <c r="O11" s="148">
        <f t="shared" si="8"/>
        <v>0.16</v>
      </c>
      <c r="P11" s="147">
        <f t="shared" si="2"/>
        <v>1.158129175946548</v>
      </c>
      <c r="Q11" s="148"/>
      <c r="R11" s="148">
        <v>0.63</v>
      </c>
      <c r="S11" s="148">
        <v>8</v>
      </c>
      <c r="T11" s="148">
        <f t="shared" si="9"/>
        <v>0.18099547511312217</v>
      </c>
      <c r="U11" s="147">
        <f t="shared" si="3"/>
        <v>0.7720588235294118</v>
      </c>
      <c r="V11" s="148"/>
      <c r="W11" s="148">
        <v>1.56</v>
      </c>
      <c r="X11" s="148">
        <v>8</v>
      </c>
      <c r="Y11" s="148">
        <f t="shared" si="10"/>
        <v>0.16</v>
      </c>
      <c r="Z11" s="147">
        <f t="shared" si="4"/>
        <v>1.7333333333333334</v>
      </c>
    </row>
    <row r="12" spans="1:31" x14ac:dyDescent="0.25">
      <c r="A12" s="148">
        <f t="shared" si="0"/>
        <v>320000</v>
      </c>
      <c r="C12" s="148">
        <v>1.4E-2</v>
      </c>
      <c r="D12" s="148">
        <v>16</v>
      </c>
      <c r="E12" s="148">
        <f t="shared" si="5"/>
        <v>0.32</v>
      </c>
      <c r="F12" s="147">
        <f t="shared" si="6"/>
        <v>1.5555555555555555E-2</v>
      </c>
      <c r="H12" s="148">
        <v>0.27600000000000002</v>
      </c>
      <c r="I12" s="148">
        <v>16</v>
      </c>
      <c r="J12" s="148">
        <f t="shared" si="7"/>
        <v>0.32</v>
      </c>
      <c r="K12" s="147">
        <f t="shared" si="1"/>
        <v>0.34543178973717148</v>
      </c>
      <c r="L12" s="148"/>
      <c r="M12" s="148">
        <v>0.19</v>
      </c>
      <c r="N12" s="148">
        <v>16</v>
      </c>
      <c r="O12" s="148">
        <f t="shared" si="8"/>
        <v>0.32</v>
      </c>
      <c r="P12" s="147">
        <f t="shared" si="2"/>
        <v>0.21158129175946547</v>
      </c>
      <c r="Q12" s="148"/>
      <c r="R12" s="148">
        <v>1.7999999999999999E-2</v>
      </c>
      <c r="S12" s="148">
        <v>16</v>
      </c>
      <c r="T12" s="148">
        <f t="shared" si="9"/>
        <v>0.36199095022624433</v>
      </c>
      <c r="U12" s="147">
        <f t="shared" si="3"/>
        <v>2.2058823529411766E-2</v>
      </c>
      <c r="V12" s="148"/>
      <c r="W12" s="148">
        <v>0.97</v>
      </c>
      <c r="X12" s="148">
        <v>16</v>
      </c>
      <c r="Y12" s="148">
        <f t="shared" si="10"/>
        <v>0.32</v>
      </c>
      <c r="Z12" s="147">
        <f t="shared" si="4"/>
        <v>1.0777777777777777</v>
      </c>
    </row>
    <row r="13" spans="1:31" x14ac:dyDescent="0.25"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</row>
    <row r="14" spans="1:31" x14ac:dyDescent="0.25">
      <c r="B14" s="186" t="s">
        <v>352</v>
      </c>
      <c r="C14" s="186">
        <f>MAX(C6:C12)</f>
        <v>1.48</v>
      </c>
      <c r="D14" s="186"/>
      <c r="E14" s="186"/>
      <c r="F14" s="186"/>
      <c r="G14" s="186"/>
      <c r="H14" s="186">
        <f>MAX(H6:H12)</f>
        <v>1.92</v>
      </c>
      <c r="I14" s="186"/>
      <c r="J14" s="186"/>
      <c r="K14" s="186"/>
      <c r="L14" s="186"/>
      <c r="M14" s="186">
        <f>MAX(M6:M12)</f>
        <v>3.13</v>
      </c>
      <c r="N14" s="186"/>
      <c r="O14" s="186"/>
      <c r="P14" s="186"/>
      <c r="Q14" s="186"/>
      <c r="R14" s="186">
        <f>MAX(R6:R12)</f>
        <v>0.71</v>
      </c>
      <c r="S14" s="186"/>
      <c r="T14" s="186">
        <v>44.2</v>
      </c>
      <c r="U14" s="186"/>
      <c r="V14" s="186"/>
      <c r="W14" s="186">
        <f>MAX(W6:W12)</f>
        <v>1.82</v>
      </c>
      <c r="X14" s="148"/>
    </row>
    <row r="15" spans="1:31" x14ac:dyDescent="0.25">
      <c r="B15" s="1" t="s">
        <v>351</v>
      </c>
      <c r="C15" s="187">
        <f>(C14*10^3)/E3</f>
        <v>1.6444444444444444</v>
      </c>
      <c r="D15" s="1"/>
      <c r="E15" s="1"/>
      <c r="F15" s="1"/>
      <c r="G15" s="1"/>
      <c r="H15" s="187">
        <f>(H14*10^3)/J3</f>
        <v>2.4030037546933669</v>
      </c>
      <c r="I15" s="1"/>
      <c r="J15" s="1"/>
      <c r="K15" s="1"/>
      <c r="L15" s="1"/>
      <c r="M15" s="187">
        <f>(M14*10^3)/O3</f>
        <v>3.485523385300668</v>
      </c>
      <c r="N15" s="1"/>
      <c r="O15" s="1"/>
      <c r="P15" s="1"/>
      <c r="Q15" s="1"/>
      <c r="R15" s="187">
        <f>(R14*10^3)/T3</f>
        <v>0.87009803921568629</v>
      </c>
      <c r="S15" s="1"/>
      <c r="T15" s="1"/>
      <c r="U15" s="1"/>
      <c r="V15" s="1"/>
      <c r="W15" s="187">
        <f>(W14*10^3)/Y3</f>
        <v>2.0222222222222221</v>
      </c>
    </row>
  </sheetData>
  <mergeCells count="5">
    <mergeCell ref="C3:D3"/>
    <mergeCell ref="H3:I3"/>
    <mergeCell ref="M3:N3"/>
    <mergeCell ref="R3:S3"/>
    <mergeCell ref="W3:X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5A511-F10D-4B63-8C18-74A2CB1DD030}">
  <dimension ref="B1:X51"/>
  <sheetViews>
    <sheetView topLeftCell="K1" zoomScale="78" zoomScaleNormal="78" workbookViewId="0">
      <selection activeCell="T19" sqref="T19"/>
    </sheetView>
  </sheetViews>
  <sheetFormatPr defaultRowHeight="14.25" x14ac:dyDescent="0.2"/>
  <cols>
    <col min="1" max="1" width="3" style="63" customWidth="1"/>
    <col min="2" max="2" width="12.28515625" style="63" bestFit="1" customWidth="1"/>
    <col min="3" max="3" width="7.7109375" style="63" bestFit="1" customWidth="1"/>
    <col min="4" max="4" width="10.42578125" style="63" bestFit="1" customWidth="1"/>
    <col min="5" max="5" width="8.42578125" style="63" customWidth="1"/>
    <col min="6" max="6" width="10.85546875" style="63" bestFit="1" customWidth="1"/>
    <col min="7" max="7" width="3" style="63" customWidth="1"/>
    <col min="8" max="8" width="3.5703125" style="63" customWidth="1"/>
    <col min="9" max="9" width="56.28515625" style="63" bestFit="1" customWidth="1"/>
    <col min="10" max="10" width="8.7109375" style="63" bestFit="1" customWidth="1"/>
    <col min="11" max="11" width="13.5703125" style="63" customWidth="1"/>
    <col min="12" max="12" width="31.7109375" style="63" customWidth="1"/>
    <col min="13" max="13" width="46" style="63" bestFit="1" customWidth="1"/>
    <col min="14" max="14" width="38.5703125" style="63" bestFit="1" customWidth="1"/>
    <col min="15" max="15" width="63.5703125" style="63" bestFit="1" customWidth="1"/>
    <col min="16" max="16" width="10.42578125" style="63" customWidth="1"/>
    <col min="17" max="17" width="9" style="63" customWidth="1"/>
    <col min="18" max="18" width="12.140625" style="63" bestFit="1" customWidth="1"/>
    <col min="19" max="19" width="7.5703125" style="63" bestFit="1" customWidth="1"/>
    <col min="20" max="20" width="10.28515625" style="63" bestFit="1" customWidth="1"/>
    <col min="21" max="21" width="8.5703125" style="63" bestFit="1" customWidth="1"/>
    <col min="22" max="22" width="7.7109375" style="63" bestFit="1" customWidth="1"/>
    <col min="23" max="23" width="9.140625" style="63"/>
    <col min="24" max="24" width="11" style="63" bestFit="1" customWidth="1"/>
    <col min="25" max="16384" width="9.140625" style="63"/>
  </cols>
  <sheetData>
    <row r="1" spans="2:24" ht="6" customHeight="1" x14ac:dyDescent="0.2"/>
    <row r="2" spans="2:24" ht="15" x14ac:dyDescent="0.25">
      <c r="B2" s="62" t="s">
        <v>19</v>
      </c>
      <c r="C2" s="62"/>
      <c r="D2" s="62"/>
      <c r="E2" s="62"/>
      <c r="H2" s="198" t="s">
        <v>20</v>
      </c>
      <c r="I2" s="62" t="s">
        <v>21</v>
      </c>
      <c r="J2" s="62" t="s">
        <v>22</v>
      </c>
      <c r="L2" s="125" t="s">
        <v>23</v>
      </c>
      <c r="M2" s="126"/>
      <c r="N2" s="125" t="s">
        <v>24</v>
      </c>
      <c r="O2" s="126"/>
      <c r="R2" s="99"/>
      <c r="S2" s="180" t="s">
        <v>343</v>
      </c>
      <c r="T2" s="180" t="s">
        <v>344</v>
      </c>
      <c r="U2" s="180" t="s">
        <v>28</v>
      </c>
      <c r="V2" s="180" t="s">
        <v>345</v>
      </c>
      <c r="W2" s="180" t="s">
        <v>76</v>
      </c>
      <c r="X2" s="180" t="s">
        <v>86</v>
      </c>
    </row>
    <row r="3" spans="2:24" ht="15" x14ac:dyDescent="0.25">
      <c r="B3" s="65" t="s">
        <v>25</v>
      </c>
      <c r="C3" s="65" t="s">
        <v>26</v>
      </c>
      <c r="D3" s="65" t="s">
        <v>27</v>
      </c>
      <c r="E3" s="65" t="s">
        <v>28</v>
      </c>
      <c r="F3" s="66" t="s">
        <v>29</v>
      </c>
      <c r="G3" s="62"/>
      <c r="H3" s="198"/>
      <c r="I3" s="67" t="s">
        <v>30</v>
      </c>
      <c r="J3" s="67">
        <v>5</v>
      </c>
      <c r="L3" s="68" t="s">
        <v>31</v>
      </c>
      <c r="M3" s="113" t="s">
        <v>32</v>
      </c>
      <c r="N3" s="68" t="s">
        <v>31</v>
      </c>
      <c r="O3" s="113" t="s">
        <v>32</v>
      </c>
      <c r="R3" s="65" t="s">
        <v>25</v>
      </c>
      <c r="S3" s="180" t="s">
        <v>26</v>
      </c>
      <c r="T3" s="180" t="s">
        <v>27</v>
      </c>
      <c r="U3" s="180" t="s">
        <v>28</v>
      </c>
      <c r="V3" s="184" t="s">
        <v>29</v>
      </c>
      <c r="W3" s="181" t="s">
        <v>340</v>
      </c>
      <c r="X3" s="181" t="s">
        <v>340</v>
      </c>
    </row>
    <row r="4" spans="2:24" ht="15" x14ac:dyDescent="0.25">
      <c r="B4" s="65" t="s">
        <v>33</v>
      </c>
      <c r="C4" s="65" t="s">
        <v>38</v>
      </c>
      <c r="D4" s="65" t="s">
        <v>27</v>
      </c>
      <c r="E4" s="65" t="s">
        <v>28</v>
      </c>
      <c r="F4" s="66" t="s">
        <v>39</v>
      </c>
      <c r="G4" s="62"/>
      <c r="H4" s="198"/>
      <c r="I4" s="67" t="s">
        <v>139</v>
      </c>
      <c r="J4" s="67">
        <v>15</v>
      </c>
      <c r="L4" s="68">
        <f>(SUM(J3:J36))+J49+J50</f>
        <v>461.80000000000007</v>
      </c>
      <c r="M4" s="121">
        <f>L4/60</f>
        <v>7.6966666666666681</v>
      </c>
      <c r="N4" s="68">
        <f>(SUM(J3:J42))+J49+J50</f>
        <v>538.1</v>
      </c>
      <c r="O4" s="121">
        <f>N4/60</f>
        <v>8.9683333333333337</v>
      </c>
      <c r="R4" s="65" t="s">
        <v>33</v>
      </c>
      <c r="S4" s="180" t="s">
        <v>38</v>
      </c>
      <c r="T4" s="180" t="s">
        <v>27</v>
      </c>
      <c r="U4" s="180" t="s">
        <v>28</v>
      </c>
      <c r="V4" s="184" t="s">
        <v>39</v>
      </c>
      <c r="W4" s="181" t="s">
        <v>340</v>
      </c>
      <c r="X4" s="181" t="s">
        <v>340</v>
      </c>
    </row>
    <row r="5" spans="2:24" ht="15" x14ac:dyDescent="0.25">
      <c r="B5" s="65" t="s">
        <v>37</v>
      </c>
      <c r="C5" s="65" t="s">
        <v>38</v>
      </c>
      <c r="D5" s="65" t="s">
        <v>34</v>
      </c>
      <c r="E5" s="65" t="s">
        <v>28</v>
      </c>
      <c r="F5" s="66" t="s">
        <v>42</v>
      </c>
      <c r="G5" s="62"/>
      <c r="H5" s="198"/>
      <c r="I5" s="67" t="s">
        <v>40</v>
      </c>
      <c r="J5" s="67">
        <v>5</v>
      </c>
      <c r="L5" s="70"/>
      <c r="M5" s="114"/>
      <c r="N5" s="70"/>
      <c r="O5" s="114"/>
      <c r="R5" s="65" t="s">
        <v>37</v>
      </c>
      <c r="S5" s="180" t="s">
        <v>38</v>
      </c>
      <c r="T5" s="180" t="s">
        <v>34</v>
      </c>
      <c r="U5" s="180" t="s">
        <v>28</v>
      </c>
      <c r="V5" s="184" t="s">
        <v>42</v>
      </c>
      <c r="W5" s="181" t="s">
        <v>340</v>
      </c>
      <c r="X5" s="182" t="s">
        <v>341</v>
      </c>
    </row>
    <row r="6" spans="2:24" ht="15" x14ac:dyDescent="0.25">
      <c r="B6" s="65" t="s">
        <v>41</v>
      </c>
      <c r="C6" s="65" t="s">
        <v>26</v>
      </c>
      <c r="D6" s="65" t="s">
        <v>27</v>
      </c>
      <c r="E6" s="65" t="s">
        <v>46</v>
      </c>
      <c r="F6" s="66" t="s">
        <v>47</v>
      </c>
      <c r="G6" s="62"/>
      <c r="H6" s="198"/>
      <c r="I6" s="67" t="s">
        <v>145</v>
      </c>
      <c r="J6" s="67">
        <f>N23+N32+12</f>
        <v>57.3</v>
      </c>
      <c r="L6" s="70" t="s">
        <v>44</v>
      </c>
      <c r="M6" s="114"/>
      <c r="N6" s="70" t="s">
        <v>44</v>
      </c>
      <c r="O6" s="114"/>
      <c r="R6" s="65" t="s">
        <v>41</v>
      </c>
      <c r="S6" s="180" t="s">
        <v>26</v>
      </c>
      <c r="T6" s="180" t="s">
        <v>27</v>
      </c>
      <c r="U6" s="180" t="s">
        <v>46</v>
      </c>
      <c r="V6" s="184" t="s">
        <v>47</v>
      </c>
      <c r="W6" s="181" t="s">
        <v>340</v>
      </c>
      <c r="X6" s="182" t="s">
        <v>341</v>
      </c>
    </row>
    <row r="7" spans="2:24" ht="15" x14ac:dyDescent="0.25">
      <c r="B7" s="65" t="s">
        <v>45</v>
      </c>
      <c r="C7" s="65" t="s">
        <v>26</v>
      </c>
      <c r="D7" s="65" t="s">
        <v>34</v>
      </c>
      <c r="E7" s="65" t="s">
        <v>28</v>
      </c>
      <c r="F7" s="66" t="s">
        <v>35</v>
      </c>
      <c r="G7" s="62"/>
      <c r="H7" s="198"/>
      <c r="I7" s="89" t="s">
        <v>48</v>
      </c>
      <c r="J7" s="89">
        <v>10</v>
      </c>
      <c r="L7" s="115">
        <f>SUM(J7:J12)</f>
        <v>72.8</v>
      </c>
      <c r="M7" s="116"/>
      <c r="N7" s="115">
        <f>SUM(J7:J12)</f>
        <v>72.8</v>
      </c>
      <c r="O7" s="116"/>
      <c r="R7" s="65" t="s">
        <v>45</v>
      </c>
      <c r="S7" s="180" t="s">
        <v>26</v>
      </c>
      <c r="T7" s="180" t="s">
        <v>34</v>
      </c>
      <c r="U7" s="180" t="s">
        <v>28</v>
      </c>
      <c r="V7" s="184" t="s">
        <v>35</v>
      </c>
      <c r="W7" s="181" t="s">
        <v>340</v>
      </c>
      <c r="X7" s="182" t="s">
        <v>341</v>
      </c>
    </row>
    <row r="8" spans="2:24" ht="15.75" thickBot="1" x14ac:dyDescent="0.3">
      <c r="B8" s="73" t="s">
        <v>49</v>
      </c>
      <c r="C8" s="73" t="s">
        <v>26</v>
      </c>
      <c r="D8" s="73" t="s">
        <v>34</v>
      </c>
      <c r="E8" s="73" t="s">
        <v>46</v>
      </c>
      <c r="F8" s="74" t="s">
        <v>50</v>
      </c>
      <c r="G8" s="62"/>
      <c r="H8" s="199" t="s">
        <v>51</v>
      </c>
      <c r="I8" s="127" t="s">
        <v>52</v>
      </c>
      <c r="J8" s="75">
        <f>0.5/O13</f>
        <v>0.5</v>
      </c>
      <c r="M8" s="79"/>
      <c r="R8" s="73" t="s">
        <v>49</v>
      </c>
      <c r="S8" s="183" t="s">
        <v>26</v>
      </c>
      <c r="T8" s="183" t="s">
        <v>34</v>
      </c>
      <c r="U8" s="183" t="s">
        <v>46</v>
      </c>
      <c r="V8" s="185" t="s">
        <v>50</v>
      </c>
      <c r="W8" s="183" t="s">
        <v>342</v>
      </c>
      <c r="X8" s="183" t="s">
        <v>342</v>
      </c>
    </row>
    <row r="9" spans="2:24" ht="15" x14ac:dyDescent="0.25">
      <c r="B9" s="73" t="s">
        <v>53</v>
      </c>
      <c r="C9" s="73" t="s">
        <v>38</v>
      </c>
      <c r="D9" s="73" t="s">
        <v>27</v>
      </c>
      <c r="E9" s="73" t="s">
        <v>46</v>
      </c>
      <c r="F9" s="74" t="s">
        <v>54</v>
      </c>
      <c r="G9" s="62"/>
      <c r="H9" s="200"/>
      <c r="I9" s="76" t="s">
        <v>55</v>
      </c>
      <c r="J9" s="76">
        <v>5</v>
      </c>
      <c r="L9" s="101" t="s">
        <v>56</v>
      </c>
      <c r="M9" s="110"/>
      <c r="O9" s="63">
        <f>37*6</f>
        <v>222</v>
      </c>
      <c r="R9" s="73" t="s">
        <v>53</v>
      </c>
      <c r="S9" s="183" t="s">
        <v>38</v>
      </c>
      <c r="T9" s="183" t="s">
        <v>27</v>
      </c>
      <c r="U9" s="183" t="s">
        <v>46</v>
      </c>
      <c r="V9" s="185" t="s">
        <v>54</v>
      </c>
      <c r="W9" s="183" t="s">
        <v>342</v>
      </c>
      <c r="X9" s="183" t="s">
        <v>342</v>
      </c>
    </row>
    <row r="10" spans="2:24" ht="15" x14ac:dyDescent="0.25">
      <c r="B10" s="73" t="s">
        <v>57</v>
      </c>
      <c r="C10" s="73" t="s">
        <v>38</v>
      </c>
      <c r="D10" s="73" t="s">
        <v>34</v>
      </c>
      <c r="E10" s="73" t="s">
        <v>46</v>
      </c>
      <c r="F10" s="74" t="s">
        <v>58</v>
      </c>
      <c r="G10" s="62"/>
      <c r="H10" s="200"/>
      <c r="I10" s="76" t="s">
        <v>59</v>
      </c>
      <c r="J10" s="76">
        <f>N23</f>
        <v>21</v>
      </c>
      <c r="L10" s="124" t="s">
        <v>31</v>
      </c>
      <c r="M10" s="111" t="s">
        <v>32</v>
      </c>
      <c r="R10" s="73" t="s">
        <v>57</v>
      </c>
      <c r="S10" s="183" t="s">
        <v>38</v>
      </c>
      <c r="T10" s="183" t="s">
        <v>34</v>
      </c>
      <c r="U10" s="183" t="s">
        <v>46</v>
      </c>
      <c r="V10" s="185" t="s">
        <v>58</v>
      </c>
      <c r="W10" s="183" t="s">
        <v>342</v>
      </c>
      <c r="X10" s="183" t="s">
        <v>342</v>
      </c>
    </row>
    <row r="11" spans="2:24" ht="15" x14ac:dyDescent="0.25">
      <c r="H11" s="200"/>
      <c r="I11" s="76" t="s">
        <v>60</v>
      </c>
      <c r="J11" s="76">
        <v>12</v>
      </c>
      <c r="L11" s="102">
        <f>SUM(J3:J50)</f>
        <v>614.4</v>
      </c>
      <c r="M11" s="122">
        <f>L11/60</f>
        <v>10.24</v>
      </c>
      <c r="N11" s="109" t="s">
        <v>61</v>
      </c>
    </row>
    <row r="12" spans="2:24" x14ac:dyDescent="0.2">
      <c r="B12" s="195" t="s">
        <v>62</v>
      </c>
      <c r="C12" s="195"/>
      <c r="D12" s="195"/>
      <c r="H12" s="200"/>
      <c r="I12" s="76" t="s">
        <v>63</v>
      </c>
      <c r="J12" s="76">
        <f>N32</f>
        <v>24.3</v>
      </c>
      <c r="L12" s="102"/>
      <c r="M12" s="103"/>
      <c r="N12" s="106" t="s">
        <v>64</v>
      </c>
    </row>
    <row r="13" spans="2:24" ht="15" x14ac:dyDescent="0.25">
      <c r="H13" s="201"/>
      <c r="I13" s="90" t="s">
        <v>48</v>
      </c>
      <c r="J13" s="90">
        <v>10</v>
      </c>
      <c r="L13" s="104" t="s">
        <v>44</v>
      </c>
      <c r="M13" s="103"/>
      <c r="N13" s="107" t="s">
        <v>65</v>
      </c>
      <c r="O13" s="108">
        <v>1</v>
      </c>
    </row>
    <row r="14" spans="2:24" ht="15.75" thickBot="1" x14ac:dyDescent="0.3">
      <c r="B14" s="62"/>
      <c r="C14" s="62"/>
      <c r="H14" s="202" t="s">
        <v>66</v>
      </c>
      <c r="I14" s="128" t="s">
        <v>67</v>
      </c>
      <c r="J14" s="77">
        <f>0.5/O13</f>
        <v>0.5</v>
      </c>
      <c r="L14" s="123">
        <f>SUM(J12:J17)</f>
        <v>72.8</v>
      </c>
      <c r="M14" s="105"/>
      <c r="N14" s="107" t="s">
        <v>125</v>
      </c>
      <c r="O14" s="108">
        <v>2</v>
      </c>
    </row>
    <row r="15" spans="2:24" ht="15" x14ac:dyDescent="0.25">
      <c r="B15" s="62"/>
      <c r="H15" s="202"/>
      <c r="I15" s="78" t="s">
        <v>55</v>
      </c>
      <c r="J15" s="78">
        <v>5</v>
      </c>
      <c r="N15" s="107" t="s">
        <v>126</v>
      </c>
      <c r="O15" s="79">
        <v>4</v>
      </c>
    </row>
    <row r="16" spans="2:24" ht="15" x14ac:dyDescent="0.25">
      <c r="B16" s="62"/>
      <c r="C16" s="99"/>
      <c r="D16" s="99"/>
      <c r="E16" s="99"/>
      <c r="H16" s="202"/>
      <c r="I16" s="78" t="s">
        <v>68</v>
      </c>
      <c r="J16" s="78">
        <f>N23</f>
        <v>21</v>
      </c>
      <c r="M16" s="118" t="s">
        <v>69</v>
      </c>
      <c r="N16" s="120">
        <v>81</v>
      </c>
      <c r="O16" s="196" t="s">
        <v>70</v>
      </c>
      <c r="P16" s="64"/>
    </row>
    <row r="17" spans="2:16" ht="15" x14ac:dyDescent="0.25">
      <c r="B17" s="62"/>
      <c r="C17" s="99"/>
      <c r="D17" s="99"/>
      <c r="E17" s="99"/>
      <c r="H17" s="202"/>
      <c r="I17" s="78" t="s">
        <v>60</v>
      </c>
      <c r="J17" s="78">
        <v>12</v>
      </c>
      <c r="M17" s="119" t="s">
        <v>71</v>
      </c>
      <c r="N17" s="79">
        <v>30</v>
      </c>
      <c r="O17" s="197"/>
      <c r="P17" s="80">
        <f>151*20</f>
        <v>3020</v>
      </c>
    </row>
    <row r="18" spans="2:16" ht="15" x14ac:dyDescent="0.25">
      <c r="B18" s="62"/>
      <c r="C18" s="99"/>
      <c r="D18" s="99"/>
      <c r="E18" s="99"/>
      <c r="H18" s="202"/>
      <c r="I18" s="78" t="s">
        <v>72</v>
      </c>
      <c r="J18" s="78">
        <f>N32</f>
        <v>24.3</v>
      </c>
      <c r="M18" s="119" t="s">
        <v>73</v>
      </c>
      <c r="N18" s="79">
        <f>N16*N17</f>
        <v>2430</v>
      </c>
      <c r="P18" s="69"/>
    </row>
    <row r="19" spans="2:16" ht="15" x14ac:dyDescent="0.25">
      <c r="B19" s="62"/>
      <c r="C19" s="99"/>
      <c r="D19" s="99"/>
      <c r="E19" s="99"/>
      <c r="H19" s="203"/>
      <c r="I19" s="91" t="s">
        <v>48</v>
      </c>
      <c r="J19" s="91">
        <v>10</v>
      </c>
      <c r="M19" s="68"/>
      <c r="P19" s="69"/>
    </row>
    <row r="20" spans="2:16" ht="15" x14ac:dyDescent="0.25">
      <c r="B20" s="62"/>
      <c r="C20" s="99"/>
      <c r="D20" s="99"/>
      <c r="E20" s="99"/>
      <c r="H20" s="205" t="s">
        <v>74</v>
      </c>
      <c r="I20" s="129" t="s">
        <v>75</v>
      </c>
      <c r="J20" s="81">
        <f>1/O13</f>
        <v>1</v>
      </c>
      <c r="M20" s="117" t="s">
        <v>76</v>
      </c>
      <c r="P20" s="69"/>
    </row>
    <row r="21" spans="2:16" ht="15" x14ac:dyDescent="0.25">
      <c r="B21" s="62"/>
      <c r="C21" s="99"/>
      <c r="D21" s="99"/>
      <c r="E21" s="99"/>
      <c r="H21" s="205"/>
      <c r="I21" s="82" t="s">
        <v>55</v>
      </c>
      <c r="J21" s="82">
        <v>5</v>
      </c>
      <c r="M21" s="68" t="s">
        <v>77</v>
      </c>
      <c r="N21" s="63">
        <v>6</v>
      </c>
      <c r="O21" s="63" t="s">
        <v>144</v>
      </c>
      <c r="P21" s="69"/>
    </row>
    <row r="22" spans="2:16" ht="15" x14ac:dyDescent="0.25">
      <c r="B22" s="62"/>
      <c r="C22" s="99"/>
      <c r="D22" s="99"/>
      <c r="E22" s="99"/>
      <c r="H22" s="205"/>
      <c r="I22" s="82" t="s">
        <v>78</v>
      </c>
      <c r="J22" s="82">
        <f>N23</f>
        <v>21</v>
      </c>
      <c r="M22" s="68" t="s">
        <v>79</v>
      </c>
      <c r="N22" s="63">
        <v>3.5</v>
      </c>
      <c r="O22" s="63" t="s">
        <v>80</v>
      </c>
      <c r="P22" s="69"/>
    </row>
    <row r="23" spans="2:16" ht="15" x14ac:dyDescent="0.25">
      <c r="B23" s="62"/>
      <c r="C23" s="99"/>
      <c r="D23" s="99"/>
      <c r="E23" s="99"/>
      <c r="H23" s="205"/>
      <c r="I23" s="82" t="s">
        <v>60</v>
      </c>
      <c r="J23" s="82">
        <v>12</v>
      </c>
      <c r="M23" s="68" t="s">
        <v>127</v>
      </c>
      <c r="N23" s="62">
        <f>N21*N22</f>
        <v>21</v>
      </c>
      <c r="O23" s="62" t="s">
        <v>80</v>
      </c>
      <c r="P23" s="69"/>
    </row>
    <row r="24" spans="2:16" x14ac:dyDescent="0.2">
      <c r="H24" s="205"/>
      <c r="I24" s="82" t="s">
        <v>81</v>
      </c>
      <c r="J24" s="82">
        <f>N32</f>
        <v>24.3</v>
      </c>
      <c r="M24" s="68"/>
      <c r="P24" s="69"/>
    </row>
    <row r="25" spans="2:16" x14ac:dyDescent="0.2">
      <c r="H25" s="206"/>
      <c r="I25" s="92" t="s">
        <v>48</v>
      </c>
      <c r="J25" s="92">
        <v>10</v>
      </c>
      <c r="M25" s="68"/>
      <c r="P25" s="69"/>
    </row>
    <row r="26" spans="2:16" ht="15" x14ac:dyDescent="0.25">
      <c r="H26" s="207" t="s">
        <v>82</v>
      </c>
      <c r="I26" s="130" t="s">
        <v>83</v>
      </c>
      <c r="J26" s="83">
        <f>2/O13</f>
        <v>2</v>
      </c>
      <c r="M26" s="68"/>
      <c r="P26" s="69"/>
    </row>
    <row r="27" spans="2:16" x14ac:dyDescent="0.2">
      <c r="H27" s="207"/>
      <c r="I27" s="84" t="s">
        <v>55</v>
      </c>
      <c r="J27" s="84">
        <v>5</v>
      </c>
      <c r="M27" s="68"/>
      <c r="O27" s="63" t="s">
        <v>84</v>
      </c>
      <c r="P27" s="69"/>
    </row>
    <row r="28" spans="2:16" ht="15" x14ac:dyDescent="0.25">
      <c r="H28" s="207"/>
      <c r="I28" s="84" t="s">
        <v>85</v>
      </c>
      <c r="J28" s="84">
        <f>N23</f>
        <v>21</v>
      </c>
      <c r="M28" s="117" t="s">
        <v>86</v>
      </c>
      <c r="P28" s="69"/>
    </row>
    <row r="29" spans="2:16" x14ac:dyDescent="0.2">
      <c r="C29" s="63">
        <f>72.8*4</f>
        <v>291.2</v>
      </c>
      <c r="H29" s="207"/>
      <c r="I29" s="84" t="s">
        <v>60</v>
      </c>
      <c r="J29" s="84">
        <v>12</v>
      </c>
      <c r="M29" s="68" t="s">
        <v>143</v>
      </c>
      <c r="N29" s="106">
        <f>27*12</f>
        <v>324</v>
      </c>
      <c r="O29" s="63" t="s">
        <v>87</v>
      </c>
      <c r="P29" s="69"/>
    </row>
    <row r="30" spans="2:16" x14ac:dyDescent="0.2">
      <c r="C30" s="63">
        <f>C29/60</f>
        <v>4.8533333333333335</v>
      </c>
      <c r="H30" s="207"/>
      <c r="I30" s="84" t="s">
        <v>88</v>
      </c>
      <c r="J30" s="84">
        <f>N32</f>
        <v>24.3</v>
      </c>
      <c r="M30" s="68" t="s">
        <v>89</v>
      </c>
      <c r="N30" s="63">
        <v>4.5</v>
      </c>
      <c r="O30" s="63" t="s">
        <v>129</v>
      </c>
      <c r="P30" s="69"/>
    </row>
    <row r="31" spans="2:16" x14ac:dyDescent="0.2">
      <c r="H31" s="207"/>
      <c r="I31" s="84" t="s">
        <v>48</v>
      </c>
      <c r="J31" s="84">
        <v>10</v>
      </c>
      <c r="M31" s="68" t="s">
        <v>128</v>
      </c>
      <c r="N31" s="63">
        <f>N29*N30</f>
        <v>1458</v>
      </c>
      <c r="O31" s="63" t="s">
        <v>90</v>
      </c>
      <c r="P31" s="69"/>
    </row>
    <row r="32" spans="2:16" ht="15" x14ac:dyDescent="0.25">
      <c r="H32" s="208" t="s">
        <v>91</v>
      </c>
      <c r="I32" s="131" t="s">
        <v>92</v>
      </c>
      <c r="J32" s="95">
        <f>4/O13</f>
        <v>4</v>
      </c>
      <c r="M32" s="68" t="s">
        <v>130</v>
      </c>
      <c r="N32" s="62">
        <f>N31/60</f>
        <v>24.3</v>
      </c>
      <c r="O32" s="62" t="s">
        <v>80</v>
      </c>
      <c r="P32" s="69"/>
    </row>
    <row r="33" spans="4:16" x14ac:dyDescent="0.2">
      <c r="H33" s="209"/>
      <c r="I33" s="85" t="s">
        <v>55</v>
      </c>
      <c r="J33" s="85">
        <v>5</v>
      </c>
      <c r="M33" s="68"/>
      <c r="P33" s="69"/>
    </row>
    <row r="34" spans="4:16" x14ac:dyDescent="0.2">
      <c r="H34" s="209"/>
      <c r="I34" s="85" t="s">
        <v>93</v>
      </c>
      <c r="J34" s="85">
        <f>N23</f>
        <v>21</v>
      </c>
      <c r="M34" s="68" t="s">
        <v>149</v>
      </c>
      <c r="P34" s="69"/>
    </row>
    <row r="35" spans="4:16" x14ac:dyDescent="0.2">
      <c r="H35" s="209"/>
      <c r="I35" s="85" t="s">
        <v>60</v>
      </c>
      <c r="J35" s="85">
        <v>12</v>
      </c>
      <c r="M35" s="68"/>
      <c r="P35" s="69"/>
    </row>
    <row r="36" spans="4:16" x14ac:dyDescent="0.2">
      <c r="H36" s="209"/>
      <c r="I36" s="85" t="s">
        <v>94</v>
      </c>
      <c r="J36" s="85">
        <f>N32</f>
        <v>24.3</v>
      </c>
      <c r="M36" s="71"/>
      <c r="N36" s="86"/>
      <c r="O36" s="86"/>
      <c r="P36" s="72"/>
    </row>
    <row r="37" spans="4:16" x14ac:dyDescent="0.2">
      <c r="E37" s="94"/>
      <c r="H37" s="209"/>
      <c r="I37" s="85" t="s">
        <v>48</v>
      </c>
      <c r="J37" s="85">
        <v>10</v>
      </c>
    </row>
    <row r="38" spans="4:16" ht="15" x14ac:dyDescent="0.25">
      <c r="H38" s="210" t="s">
        <v>95</v>
      </c>
      <c r="I38" s="132" t="s">
        <v>96</v>
      </c>
      <c r="J38" s="96">
        <f>8/O14</f>
        <v>4</v>
      </c>
      <c r="N38" s="112" t="s">
        <v>97</v>
      </c>
      <c r="O38" s="64"/>
    </row>
    <row r="39" spans="4:16" x14ac:dyDescent="0.2">
      <c r="H39" s="211"/>
      <c r="I39" s="87" t="s">
        <v>55</v>
      </c>
      <c r="J39" s="87">
        <v>5</v>
      </c>
      <c r="N39" s="68" t="s">
        <v>98</v>
      </c>
      <c r="O39" s="69" t="s">
        <v>99</v>
      </c>
    </row>
    <row r="40" spans="4:16" x14ac:dyDescent="0.2">
      <c r="H40" s="211"/>
      <c r="I40" s="87" t="s">
        <v>100</v>
      </c>
      <c r="J40" s="87">
        <f>N23</f>
        <v>21</v>
      </c>
      <c r="N40" s="68" t="s">
        <v>101</v>
      </c>
      <c r="O40" s="69" t="s">
        <v>102</v>
      </c>
    </row>
    <row r="41" spans="4:16" ht="15" customHeight="1" x14ac:dyDescent="0.2">
      <c r="D41" s="93"/>
      <c r="H41" s="211"/>
      <c r="I41" s="87" t="s">
        <v>60</v>
      </c>
      <c r="J41" s="87">
        <v>12</v>
      </c>
      <c r="L41" s="204" t="s">
        <v>131</v>
      </c>
      <c r="N41" s="68" t="s">
        <v>98</v>
      </c>
      <c r="O41" s="69" t="s">
        <v>103</v>
      </c>
    </row>
    <row r="42" spans="4:16" x14ac:dyDescent="0.2">
      <c r="H42" s="211"/>
      <c r="I42" s="87" t="s">
        <v>104</v>
      </c>
      <c r="J42" s="87">
        <f>N32</f>
        <v>24.3</v>
      </c>
      <c r="L42" s="204"/>
      <c r="N42" s="68" t="s">
        <v>101</v>
      </c>
      <c r="O42" s="69" t="s">
        <v>105</v>
      </c>
    </row>
    <row r="43" spans="4:16" ht="14.25" customHeight="1" x14ac:dyDescent="0.2">
      <c r="H43" s="211"/>
      <c r="I43" s="87" t="s">
        <v>48</v>
      </c>
      <c r="J43" s="87">
        <v>10</v>
      </c>
      <c r="L43" s="204"/>
      <c r="N43" s="68" t="s">
        <v>101</v>
      </c>
      <c r="O43" s="69" t="s">
        <v>106</v>
      </c>
    </row>
    <row r="44" spans="4:16" ht="15" x14ac:dyDescent="0.25">
      <c r="H44" s="212" t="s">
        <v>107</v>
      </c>
      <c r="I44" s="133" t="s">
        <v>108</v>
      </c>
      <c r="J44" s="97">
        <f>16/O15</f>
        <v>4</v>
      </c>
      <c r="L44" s="204"/>
      <c r="N44" s="70" t="s">
        <v>109</v>
      </c>
      <c r="O44" s="113" t="s">
        <v>110</v>
      </c>
    </row>
    <row r="45" spans="4:16" x14ac:dyDescent="0.2">
      <c r="H45" s="213"/>
      <c r="I45" s="88" t="s">
        <v>55</v>
      </c>
      <c r="J45" s="88">
        <v>5</v>
      </c>
      <c r="L45" s="204"/>
      <c r="N45" s="68" t="s">
        <v>98</v>
      </c>
      <c r="O45" s="69" t="s">
        <v>111</v>
      </c>
    </row>
    <row r="46" spans="4:16" ht="15" x14ac:dyDescent="0.25">
      <c r="H46" s="213"/>
      <c r="I46" s="88" t="s">
        <v>112</v>
      </c>
      <c r="J46" s="88">
        <f>N23</f>
        <v>21</v>
      </c>
      <c r="L46" s="204"/>
      <c r="N46" s="70" t="s">
        <v>113</v>
      </c>
      <c r="O46" s="113" t="s">
        <v>114</v>
      </c>
    </row>
    <row r="47" spans="4:16" x14ac:dyDescent="0.2">
      <c r="H47" s="213"/>
      <c r="I47" s="88" t="s">
        <v>60</v>
      </c>
      <c r="J47" s="88">
        <v>12</v>
      </c>
      <c r="N47" s="71" t="s">
        <v>115</v>
      </c>
      <c r="O47" s="72" t="s">
        <v>116</v>
      </c>
    </row>
    <row r="48" spans="4:16" x14ac:dyDescent="0.2">
      <c r="H48" s="213"/>
      <c r="I48" s="88" t="s">
        <v>117</v>
      </c>
      <c r="J48" s="88">
        <f>N32</f>
        <v>24.3</v>
      </c>
      <c r="L48" s="100"/>
    </row>
    <row r="49" spans="8:15" x14ac:dyDescent="0.2">
      <c r="H49" s="213"/>
      <c r="I49" s="88" t="s">
        <v>36</v>
      </c>
      <c r="J49" s="88">
        <v>5</v>
      </c>
      <c r="O49" s="79"/>
    </row>
    <row r="50" spans="8:15" x14ac:dyDescent="0.2">
      <c r="H50" s="214"/>
      <c r="I50" s="88" t="s">
        <v>118</v>
      </c>
      <c r="J50" s="98">
        <v>5</v>
      </c>
    </row>
    <row r="51" spans="8:15" x14ac:dyDescent="0.2">
      <c r="H51" s="93"/>
      <c r="I51" s="93"/>
    </row>
  </sheetData>
  <mergeCells count="11">
    <mergeCell ref="L41:L46"/>
    <mergeCell ref="H20:H25"/>
    <mergeCell ref="H26:H31"/>
    <mergeCell ref="H32:H37"/>
    <mergeCell ref="H38:H43"/>
    <mergeCell ref="H44:H50"/>
    <mergeCell ref="B12:D12"/>
    <mergeCell ref="O16:O17"/>
    <mergeCell ref="H2:H7"/>
    <mergeCell ref="H8:H13"/>
    <mergeCell ref="H14:H19"/>
  </mergeCells>
  <phoneticPr fontId="2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E36AD-34E8-48B5-8107-FDDE0C527ADA}">
  <sheetPr>
    <tabColor theme="4" tint="0.59999389629810485"/>
  </sheetPr>
  <dimension ref="A2:D8"/>
  <sheetViews>
    <sheetView workbookViewId="0">
      <selection activeCell="B8" sqref="B8"/>
    </sheetView>
  </sheetViews>
  <sheetFormatPr defaultRowHeight="15" x14ac:dyDescent="0.25"/>
  <sheetData>
    <row r="2" spans="1:4" x14ac:dyDescent="0.25">
      <c r="A2" t="s">
        <v>76</v>
      </c>
      <c r="B2" t="s">
        <v>132</v>
      </c>
    </row>
    <row r="3" spans="1:4" x14ac:dyDescent="0.25">
      <c r="B3" t="s">
        <v>133</v>
      </c>
    </row>
    <row r="4" spans="1:4" x14ac:dyDescent="0.25">
      <c r="B4" t="s">
        <v>134</v>
      </c>
    </row>
    <row r="5" spans="1:4" x14ac:dyDescent="0.25">
      <c r="B5" t="s">
        <v>135</v>
      </c>
      <c r="D5" t="s">
        <v>137</v>
      </c>
    </row>
    <row r="6" spans="1:4" x14ac:dyDescent="0.25">
      <c r="B6" t="s">
        <v>136</v>
      </c>
      <c r="D6" t="s">
        <v>138</v>
      </c>
    </row>
    <row r="8" spans="1:4" x14ac:dyDescent="0.25">
      <c r="A8" t="s">
        <v>86</v>
      </c>
      <c r="B8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44F7A-75B1-4A1D-9BCF-C8375DB68F90}">
  <sheetPr>
    <tabColor rgb="FFFF0000"/>
  </sheetPr>
  <dimension ref="B2:X44"/>
  <sheetViews>
    <sheetView zoomScale="80" zoomScaleNormal="80" workbookViewId="0">
      <selection activeCell="H19" sqref="H19"/>
    </sheetView>
  </sheetViews>
  <sheetFormatPr defaultRowHeight="15" x14ac:dyDescent="0.25"/>
  <cols>
    <col min="1" max="1" width="2.85546875" customWidth="1"/>
    <col min="2" max="2" width="41" bestFit="1" customWidth="1"/>
    <col min="3" max="3" width="10.5703125" bestFit="1" customWidth="1"/>
    <col min="4" max="5" width="15.7109375" style="147" customWidth="1"/>
    <col min="6" max="6" width="33.42578125" style="148" bestFit="1" customWidth="1"/>
    <col min="7" max="7" width="21.140625" style="148" bestFit="1" customWidth="1"/>
    <col min="8" max="8" width="170.140625" customWidth="1"/>
    <col min="9" max="9" width="69.140625" customWidth="1"/>
    <col min="10" max="22" width="15.7109375" customWidth="1"/>
  </cols>
  <sheetData>
    <row r="2" spans="2:24" s="1" customFormat="1" x14ac:dyDescent="0.25">
      <c r="B2" s="7" t="s">
        <v>119</v>
      </c>
      <c r="C2" s="7" t="s">
        <v>22</v>
      </c>
      <c r="D2" s="143" t="s">
        <v>120</v>
      </c>
      <c r="E2" s="143" t="s">
        <v>121</v>
      </c>
      <c r="F2" s="144" t="s">
        <v>122</v>
      </c>
      <c r="G2" s="144" t="s">
        <v>123</v>
      </c>
      <c r="H2" s="7" t="s">
        <v>140</v>
      </c>
      <c r="I2" s="7" t="s">
        <v>124</v>
      </c>
      <c r="X2" s="52"/>
    </row>
    <row r="3" spans="2:24" x14ac:dyDescent="0.25">
      <c r="B3" s="53" t="s">
        <v>30</v>
      </c>
      <c r="C3" s="53"/>
      <c r="D3" s="145">
        <v>23.5</v>
      </c>
      <c r="E3" s="145">
        <v>23.57</v>
      </c>
      <c r="F3" s="146">
        <v>-32.887</v>
      </c>
      <c r="G3" s="146"/>
      <c r="H3" s="8"/>
      <c r="I3" s="8"/>
      <c r="X3" s="51"/>
    </row>
    <row r="4" spans="2:24" x14ac:dyDescent="0.25">
      <c r="B4" s="54" t="s">
        <v>141</v>
      </c>
      <c r="C4" s="54"/>
      <c r="D4" s="145">
        <v>23.58</v>
      </c>
      <c r="E4" s="145">
        <v>0.09</v>
      </c>
      <c r="F4" s="146"/>
      <c r="G4" s="146"/>
      <c r="H4" s="8"/>
      <c r="I4" s="8"/>
    </row>
    <row r="5" spans="2:24" x14ac:dyDescent="0.25">
      <c r="B5" s="55" t="s">
        <v>40</v>
      </c>
      <c r="C5" s="55"/>
      <c r="D5" s="145">
        <v>0.09</v>
      </c>
      <c r="E5" s="145">
        <v>0.22</v>
      </c>
      <c r="F5" s="146"/>
      <c r="G5" s="146"/>
      <c r="H5" s="8"/>
      <c r="I5" s="8"/>
    </row>
    <row r="6" spans="2:24" ht="30" customHeight="1" x14ac:dyDescent="0.25">
      <c r="B6" s="55" t="s">
        <v>43</v>
      </c>
      <c r="C6" s="55"/>
      <c r="D6" s="145">
        <v>0.23</v>
      </c>
      <c r="E6" s="145">
        <v>2.2000000000000002</v>
      </c>
      <c r="F6" s="146"/>
      <c r="G6" s="146"/>
      <c r="H6" s="139" t="s">
        <v>146</v>
      </c>
      <c r="I6" s="8" t="s">
        <v>142</v>
      </c>
    </row>
    <row r="7" spans="2:24" ht="30" customHeight="1" x14ac:dyDescent="0.25">
      <c r="B7" s="55" t="s">
        <v>148</v>
      </c>
      <c r="C7" s="55"/>
      <c r="D7" s="145">
        <v>2.2200000000000002</v>
      </c>
      <c r="E7" s="145">
        <v>3.05</v>
      </c>
      <c r="F7" s="146"/>
      <c r="G7" s="146"/>
      <c r="H7" s="57" t="s">
        <v>150</v>
      </c>
      <c r="I7" s="8"/>
    </row>
    <row r="8" spans="2:24" x14ac:dyDescent="0.25">
      <c r="B8" s="56" t="s">
        <v>151</v>
      </c>
      <c r="C8" s="56"/>
      <c r="D8" s="145">
        <v>3.09</v>
      </c>
      <c r="E8" s="145">
        <v>3.1</v>
      </c>
      <c r="F8" s="146"/>
      <c r="G8" s="146"/>
      <c r="H8" s="8"/>
      <c r="I8" s="8"/>
    </row>
    <row r="9" spans="2:24" x14ac:dyDescent="0.25">
      <c r="B9" s="56" t="s">
        <v>52</v>
      </c>
      <c r="C9" s="56"/>
      <c r="D9" s="145">
        <v>3.1</v>
      </c>
      <c r="E9" s="145">
        <v>3.11</v>
      </c>
      <c r="F9" s="146">
        <v>-32.387</v>
      </c>
      <c r="G9" s="146">
        <v>0.54</v>
      </c>
      <c r="H9" s="8"/>
      <c r="I9" s="8"/>
    </row>
    <row r="10" spans="2:24" x14ac:dyDescent="0.25">
      <c r="B10" s="57" t="s">
        <v>63</v>
      </c>
      <c r="C10" s="57"/>
      <c r="D10" s="145">
        <v>3.11</v>
      </c>
      <c r="E10" s="145">
        <v>3.36</v>
      </c>
      <c r="F10" s="146"/>
      <c r="G10" s="146"/>
      <c r="H10" s="57" t="s">
        <v>152</v>
      </c>
      <c r="I10" s="8"/>
    </row>
    <row r="11" spans="2:24" x14ac:dyDescent="0.25">
      <c r="B11" s="55" t="s">
        <v>55</v>
      </c>
      <c r="C11" s="55"/>
      <c r="D11" s="145">
        <v>3.36</v>
      </c>
      <c r="E11" s="145">
        <v>3.53</v>
      </c>
      <c r="F11" s="146"/>
      <c r="G11" s="146"/>
      <c r="H11" s="8"/>
      <c r="I11" s="8"/>
    </row>
    <row r="12" spans="2:24" x14ac:dyDescent="0.25">
      <c r="B12" s="55" t="s">
        <v>59</v>
      </c>
      <c r="C12" s="55"/>
      <c r="D12" s="145">
        <v>3.53</v>
      </c>
      <c r="E12" s="145">
        <v>4.2699999999999996</v>
      </c>
      <c r="F12" s="146"/>
      <c r="G12" s="146"/>
      <c r="H12" s="8" t="s">
        <v>153</v>
      </c>
      <c r="I12" s="8"/>
    </row>
    <row r="13" spans="2:24" x14ac:dyDescent="0.25">
      <c r="B13" s="56" t="s">
        <v>151</v>
      </c>
      <c r="C13" s="56"/>
      <c r="D13" s="145">
        <v>4.2699999999999996</v>
      </c>
      <c r="E13" s="145">
        <v>4.3</v>
      </c>
      <c r="F13" s="146"/>
      <c r="G13" s="146"/>
      <c r="H13" s="8"/>
      <c r="I13" s="8"/>
    </row>
    <row r="14" spans="2:24" x14ac:dyDescent="0.25">
      <c r="B14" s="56" t="s">
        <v>67</v>
      </c>
      <c r="C14" s="56"/>
      <c r="D14" s="145">
        <v>4.3</v>
      </c>
      <c r="E14" s="145">
        <v>4.3099999999999996</v>
      </c>
      <c r="F14" s="146">
        <v>-31.884</v>
      </c>
      <c r="G14" s="146">
        <v>1.59</v>
      </c>
      <c r="H14" s="8"/>
      <c r="I14" s="8"/>
    </row>
    <row r="15" spans="2:24" x14ac:dyDescent="0.25">
      <c r="B15" s="55" t="s">
        <v>68</v>
      </c>
      <c r="C15" s="55"/>
      <c r="D15" s="145">
        <v>4.45</v>
      </c>
      <c r="E15" s="145">
        <v>5.2</v>
      </c>
      <c r="F15" s="146"/>
      <c r="G15" s="146"/>
      <c r="H15" s="8" t="s">
        <v>154</v>
      </c>
      <c r="I15" s="8"/>
    </row>
    <row r="16" spans="2:24" x14ac:dyDescent="0.25">
      <c r="B16" s="57" t="s">
        <v>60</v>
      </c>
      <c r="C16" s="57"/>
      <c r="D16" s="145">
        <v>5.25</v>
      </c>
      <c r="E16" s="145">
        <v>6.29</v>
      </c>
      <c r="F16" s="146"/>
      <c r="G16" s="146"/>
      <c r="H16" s="8"/>
      <c r="I16" s="8" t="s">
        <v>155</v>
      </c>
    </row>
    <row r="17" spans="2:10" x14ac:dyDescent="0.25">
      <c r="B17" s="57" t="s">
        <v>72</v>
      </c>
      <c r="C17" s="57"/>
      <c r="D17" s="145">
        <v>6.29</v>
      </c>
      <c r="E17" s="145">
        <v>6.54</v>
      </c>
      <c r="H17" s="57" t="s">
        <v>156</v>
      </c>
      <c r="I17" s="8"/>
    </row>
    <row r="18" spans="2:10" x14ac:dyDescent="0.25">
      <c r="B18" s="56" t="s">
        <v>151</v>
      </c>
      <c r="C18" s="56"/>
      <c r="D18" s="145"/>
      <c r="E18" s="145"/>
      <c r="F18" s="146"/>
      <c r="G18" s="146"/>
      <c r="H18" s="8"/>
      <c r="I18" s="8"/>
    </row>
    <row r="19" spans="2:10" x14ac:dyDescent="0.25">
      <c r="B19" s="56" t="s">
        <v>75</v>
      </c>
      <c r="C19" s="56"/>
      <c r="D19" s="145">
        <v>6.58</v>
      </c>
      <c r="E19" s="145">
        <v>7</v>
      </c>
      <c r="F19" s="146">
        <v>-30.885000000000002</v>
      </c>
      <c r="G19" s="146">
        <v>2.23</v>
      </c>
      <c r="H19" s="8" t="s">
        <v>158</v>
      </c>
      <c r="I19" s="8" t="s">
        <v>157</v>
      </c>
      <c r="J19" t="s">
        <v>159</v>
      </c>
    </row>
    <row r="20" spans="2:10" x14ac:dyDescent="0.25">
      <c r="B20" s="57" t="s">
        <v>81</v>
      </c>
      <c r="C20" s="57"/>
      <c r="D20" s="145">
        <v>7</v>
      </c>
      <c r="E20" s="145"/>
      <c r="F20" s="146"/>
      <c r="G20" s="146"/>
      <c r="H20" s="8"/>
      <c r="I20" s="8"/>
    </row>
    <row r="21" spans="2:10" x14ac:dyDescent="0.25">
      <c r="B21" s="55" t="s">
        <v>55</v>
      </c>
      <c r="C21" s="55"/>
      <c r="D21" s="145"/>
      <c r="E21" s="145"/>
      <c r="F21" s="146"/>
      <c r="G21" s="146"/>
      <c r="H21" s="8" t="s">
        <v>161</v>
      </c>
      <c r="I21" s="8"/>
    </row>
    <row r="22" spans="2:10" x14ac:dyDescent="0.25">
      <c r="B22" s="55" t="s">
        <v>78</v>
      </c>
      <c r="C22" s="55"/>
      <c r="D22" s="145"/>
      <c r="E22" s="145"/>
      <c r="F22" s="146"/>
      <c r="G22" s="146"/>
      <c r="H22" s="8"/>
      <c r="I22" s="8"/>
    </row>
    <row r="23" spans="2:10" x14ac:dyDescent="0.25">
      <c r="B23" s="56" t="s">
        <v>151</v>
      </c>
      <c r="C23" s="56"/>
      <c r="D23" s="145"/>
      <c r="E23" s="145"/>
      <c r="F23" s="146"/>
      <c r="G23" s="146"/>
      <c r="H23" s="8"/>
      <c r="I23" s="8"/>
    </row>
    <row r="24" spans="2:10" x14ac:dyDescent="0.25">
      <c r="B24" s="56" t="s">
        <v>83</v>
      </c>
      <c r="C24" s="56"/>
      <c r="D24" s="145"/>
      <c r="E24" s="145"/>
      <c r="F24" s="146"/>
      <c r="G24" s="146"/>
      <c r="H24" s="8"/>
      <c r="I24" s="8"/>
    </row>
    <row r="25" spans="2:10" x14ac:dyDescent="0.25">
      <c r="B25" s="55" t="s">
        <v>85</v>
      </c>
      <c r="C25" s="55"/>
      <c r="D25" s="145"/>
      <c r="E25" s="145"/>
      <c r="F25" s="146"/>
      <c r="G25" s="146"/>
      <c r="H25" s="163" t="s">
        <v>288</v>
      </c>
      <c r="I25" s="8"/>
    </row>
    <row r="26" spans="2:10" x14ac:dyDescent="0.25">
      <c r="B26" s="57" t="s">
        <v>60</v>
      </c>
      <c r="C26" s="57"/>
      <c r="D26" s="145"/>
      <c r="E26" s="145"/>
      <c r="F26" s="146"/>
      <c r="G26" s="146"/>
      <c r="H26" s="8"/>
      <c r="I26" s="8"/>
    </row>
    <row r="27" spans="2:10" x14ac:dyDescent="0.25">
      <c r="B27" s="57" t="s">
        <v>88</v>
      </c>
      <c r="C27" s="57"/>
      <c r="D27" s="145"/>
      <c r="E27" s="145"/>
      <c r="F27" s="146"/>
      <c r="G27" s="146"/>
      <c r="H27" s="8"/>
      <c r="I27" s="8"/>
    </row>
    <row r="28" spans="2:10" x14ac:dyDescent="0.25">
      <c r="B28" s="56" t="s">
        <v>151</v>
      </c>
      <c r="C28" s="56"/>
      <c r="D28" s="145"/>
      <c r="E28" s="145"/>
      <c r="F28" s="146"/>
      <c r="G28" s="146"/>
      <c r="H28" s="8"/>
      <c r="I28" s="8"/>
    </row>
    <row r="29" spans="2:10" x14ac:dyDescent="0.25">
      <c r="B29" s="56" t="s">
        <v>92</v>
      </c>
      <c r="C29" s="56"/>
      <c r="D29" s="145"/>
      <c r="E29" s="145"/>
      <c r="F29" s="146"/>
      <c r="G29" s="146"/>
      <c r="H29" s="8"/>
      <c r="I29" s="8"/>
    </row>
    <row r="30" spans="2:10" x14ac:dyDescent="0.25">
      <c r="B30" s="57" t="s">
        <v>94</v>
      </c>
      <c r="C30" s="57"/>
      <c r="D30" s="145"/>
      <c r="E30" s="145"/>
      <c r="F30" s="146"/>
      <c r="G30" s="146"/>
      <c r="H30" s="8"/>
      <c r="I30" s="8"/>
    </row>
    <row r="31" spans="2:10" x14ac:dyDescent="0.25">
      <c r="B31" s="55" t="s">
        <v>55</v>
      </c>
      <c r="C31" s="55"/>
      <c r="D31" s="145"/>
      <c r="E31" s="145"/>
      <c r="F31" s="146"/>
      <c r="G31" s="146"/>
      <c r="H31" s="8"/>
      <c r="I31" s="8"/>
    </row>
    <row r="32" spans="2:10" x14ac:dyDescent="0.25">
      <c r="B32" s="55" t="s">
        <v>93</v>
      </c>
      <c r="C32" s="55"/>
      <c r="D32" s="145"/>
      <c r="E32" s="145"/>
      <c r="F32" s="146"/>
      <c r="G32" s="146"/>
      <c r="H32" s="8"/>
      <c r="I32" s="8"/>
    </row>
    <row r="33" spans="2:9" x14ac:dyDescent="0.25">
      <c r="B33" s="56" t="s">
        <v>151</v>
      </c>
      <c r="C33" s="56"/>
      <c r="D33" s="145"/>
      <c r="E33" s="145"/>
      <c r="F33" s="146"/>
      <c r="G33" s="146"/>
      <c r="H33" s="8"/>
      <c r="I33" s="8"/>
    </row>
    <row r="34" spans="2:9" x14ac:dyDescent="0.25">
      <c r="B34" s="56" t="s">
        <v>96</v>
      </c>
      <c r="C34" s="56"/>
      <c r="D34" s="145"/>
      <c r="E34" s="145"/>
      <c r="F34" s="146"/>
      <c r="G34" s="146"/>
      <c r="H34" s="8"/>
      <c r="I34" s="8"/>
    </row>
    <row r="35" spans="2:9" x14ac:dyDescent="0.25">
      <c r="B35" s="55" t="s">
        <v>100</v>
      </c>
      <c r="C35" s="55"/>
      <c r="D35" s="145"/>
      <c r="E35" s="145"/>
      <c r="F35" s="146"/>
      <c r="G35" s="146"/>
      <c r="H35" s="8"/>
      <c r="I35" s="8"/>
    </row>
    <row r="36" spans="2:9" x14ac:dyDescent="0.25">
      <c r="B36" s="57" t="s">
        <v>60</v>
      </c>
      <c r="C36" s="57"/>
      <c r="D36" s="145"/>
      <c r="E36" s="145"/>
      <c r="F36" s="146"/>
      <c r="G36" s="146"/>
      <c r="H36" s="8"/>
      <c r="I36" s="8"/>
    </row>
    <row r="37" spans="2:9" x14ac:dyDescent="0.25">
      <c r="B37" s="57" t="s">
        <v>104</v>
      </c>
      <c r="C37" s="57"/>
      <c r="D37" s="145"/>
      <c r="E37" s="145"/>
      <c r="F37" s="146"/>
      <c r="G37" s="146"/>
      <c r="H37" s="8"/>
      <c r="I37" s="8"/>
    </row>
    <row r="38" spans="2:9" x14ac:dyDescent="0.25">
      <c r="B38" s="56" t="s">
        <v>151</v>
      </c>
      <c r="C38" s="58"/>
      <c r="D38" s="145"/>
      <c r="E38" s="145"/>
      <c r="F38" s="146"/>
      <c r="G38" s="146"/>
      <c r="H38" s="8"/>
      <c r="I38" s="8"/>
    </row>
    <row r="39" spans="2:9" x14ac:dyDescent="0.25">
      <c r="B39" s="149" t="s">
        <v>108</v>
      </c>
      <c r="C39" s="58"/>
      <c r="D39" s="145"/>
      <c r="E39" s="145"/>
      <c r="F39" s="146"/>
      <c r="G39" s="146"/>
      <c r="H39" s="8"/>
      <c r="I39" s="8"/>
    </row>
    <row r="40" spans="2:9" x14ac:dyDescent="0.25">
      <c r="B40" s="150" t="s">
        <v>117</v>
      </c>
      <c r="C40" s="60"/>
      <c r="D40" s="145"/>
      <c r="E40" s="145"/>
      <c r="F40" s="146"/>
      <c r="G40" s="146"/>
      <c r="H40" s="8"/>
      <c r="I40" s="8"/>
    </row>
    <row r="41" spans="2:9" x14ac:dyDescent="0.25">
      <c r="B41" s="151" t="s">
        <v>55</v>
      </c>
      <c r="C41" s="59"/>
      <c r="D41" s="145"/>
      <c r="E41" s="145"/>
      <c r="F41" s="146"/>
      <c r="G41" s="146"/>
      <c r="H41" s="8"/>
      <c r="I41" s="8"/>
    </row>
    <row r="42" spans="2:9" x14ac:dyDescent="0.25">
      <c r="B42" s="151" t="s">
        <v>112</v>
      </c>
      <c r="C42" s="59"/>
      <c r="D42" s="145"/>
      <c r="E42" s="145"/>
      <c r="F42" s="146"/>
      <c r="G42" s="146"/>
      <c r="H42" s="8"/>
      <c r="I42" s="8"/>
    </row>
    <row r="43" spans="2:9" x14ac:dyDescent="0.25">
      <c r="B43" s="54" t="s">
        <v>36</v>
      </c>
      <c r="C43" s="54"/>
      <c r="D43" s="145"/>
      <c r="E43" s="145"/>
      <c r="F43" s="146"/>
      <c r="G43" s="146"/>
      <c r="H43" s="8"/>
      <c r="I43" s="8"/>
    </row>
    <row r="44" spans="2:9" x14ac:dyDescent="0.25">
      <c r="B44" s="61" t="s">
        <v>118</v>
      </c>
      <c r="C44" s="61"/>
      <c r="D44" s="145"/>
      <c r="E44" s="145"/>
      <c r="F44" s="146"/>
      <c r="G44" s="146"/>
      <c r="H44" s="8"/>
      <c r="I44" s="8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3EB87-1DB0-4553-98A6-AEC1A35E2D4B}">
  <sheetPr>
    <tabColor rgb="FF92D050"/>
  </sheetPr>
  <dimension ref="B2:W37"/>
  <sheetViews>
    <sheetView zoomScale="70" zoomScaleNormal="70" workbookViewId="0">
      <selection activeCell="G40" sqref="G40"/>
    </sheetView>
  </sheetViews>
  <sheetFormatPr defaultRowHeight="15" x14ac:dyDescent="0.25"/>
  <cols>
    <col min="1" max="1" width="2.85546875" customWidth="1"/>
    <col min="2" max="2" width="59.140625" bestFit="1" customWidth="1"/>
    <col min="3" max="3" width="15.7109375" style="142" customWidth="1"/>
    <col min="4" max="4" width="15.7109375" customWidth="1"/>
    <col min="5" max="5" width="33.42578125" bestFit="1" customWidth="1"/>
    <col min="6" max="6" width="21.140625" bestFit="1" customWidth="1"/>
    <col min="7" max="7" width="170.140625" customWidth="1"/>
    <col min="8" max="8" width="69.140625" customWidth="1"/>
    <col min="9" max="21" width="15.7109375" customWidth="1"/>
  </cols>
  <sheetData>
    <row r="2" spans="2:23" s="1" customFormat="1" x14ac:dyDescent="0.25">
      <c r="B2" s="7" t="s">
        <v>119</v>
      </c>
      <c r="C2" s="140" t="s">
        <v>120</v>
      </c>
      <c r="D2" s="7" t="s">
        <v>121</v>
      </c>
      <c r="E2" s="7" t="s">
        <v>122</v>
      </c>
      <c r="F2" s="7" t="s">
        <v>123</v>
      </c>
      <c r="G2" s="7" t="s">
        <v>140</v>
      </c>
      <c r="H2" s="7" t="s">
        <v>124</v>
      </c>
      <c r="W2" s="52"/>
    </row>
    <row r="3" spans="2:23" x14ac:dyDescent="0.25">
      <c r="B3" s="53" t="s">
        <v>30</v>
      </c>
      <c r="C3" s="141">
        <v>12.51</v>
      </c>
      <c r="D3" s="8"/>
      <c r="E3" s="8">
        <v>-33.200000000000003</v>
      </c>
      <c r="F3" s="8"/>
      <c r="G3" s="8" t="s">
        <v>226</v>
      </c>
      <c r="H3" s="8"/>
      <c r="W3" s="51"/>
    </row>
    <row r="4" spans="2:23" x14ac:dyDescent="0.25">
      <c r="B4" s="54" t="s">
        <v>36</v>
      </c>
      <c r="C4" s="141">
        <v>12.51</v>
      </c>
      <c r="D4" s="8"/>
      <c r="E4" s="8"/>
      <c r="F4" s="8"/>
      <c r="G4" s="8"/>
      <c r="H4" s="8"/>
    </row>
    <row r="5" spans="2:23" x14ac:dyDescent="0.25">
      <c r="B5" s="55" t="s">
        <v>40</v>
      </c>
      <c r="C5" s="141">
        <v>12.51</v>
      </c>
      <c r="D5" s="8"/>
      <c r="E5" s="8"/>
      <c r="F5" s="8"/>
      <c r="G5" s="8" t="s">
        <v>163</v>
      </c>
      <c r="H5" s="8"/>
    </row>
    <row r="6" spans="2:23" x14ac:dyDescent="0.25">
      <c r="B6" s="55" t="s">
        <v>43</v>
      </c>
      <c r="C6" s="141">
        <v>12.51</v>
      </c>
      <c r="D6" s="8"/>
      <c r="E6" s="8"/>
      <c r="F6" s="8"/>
      <c r="G6" s="8"/>
      <c r="H6" s="8"/>
    </row>
    <row r="7" spans="2:23" x14ac:dyDescent="0.25">
      <c r="B7" s="57" t="s">
        <v>60</v>
      </c>
      <c r="C7" s="141">
        <v>12.53</v>
      </c>
      <c r="D7" s="8"/>
      <c r="E7" s="8"/>
      <c r="F7" s="8"/>
      <c r="G7" s="8"/>
      <c r="H7" s="8"/>
    </row>
    <row r="8" spans="2:23" x14ac:dyDescent="0.25">
      <c r="B8" s="57" t="s">
        <v>160</v>
      </c>
      <c r="C8" s="141">
        <v>12.55</v>
      </c>
      <c r="D8" s="8"/>
      <c r="E8" s="8"/>
      <c r="F8" s="8"/>
      <c r="G8" s="57" t="s">
        <v>162</v>
      </c>
      <c r="H8" s="8"/>
    </row>
    <row r="9" spans="2:23" x14ac:dyDescent="0.25">
      <c r="B9" s="56" t="s">
        <v>151</v>
      </c>
      <c r="C9" s="141">
        <v>13.45</v>
      </c>
      <c r="D9" s="8"/>
      <c r="E9" s="8"/>
      <c r="F9" s="8"/>
      <c r="G9" s="8"/>
      <c r="H9" s="8"/>
    </row>
    <row r="10" spans="2:23" x14ac:dyDescent="0.25">
      <c r="B10" s="56" t="s">
        <v>52</v>
      </c>
      <c r="C10" s="141">
        <v>13.5</v>
      </c>
      <c r="D10" s="8"/>
      <c r="E10" s="8">
        <v>-32.700000000000003</v>
      </c>
      <c r="F10" s="8"/>
      <c r="G10" s="8"/>
      <c r="H10" s="8"/>
    </row>
    <row r="11" spans="2:23" x14ac:dyDescent="0.25">
      <c r="B11" s="57" t="s">
        <v>63</v>
      </c>
      <c r="C11" s="141">
        <v>13.51</v>
      </c>
      <c r="D11" s="8"/>
      <c r="E11" s="8"/>
      <c r="F11" s="8"/>
      <c r="G11" s="57" t="s">
        <v>164</v>
      </c>
      <c r="H11" s="8"/>
    </row>
    <row r="12" spans="2:23" x14ac:dyDescent="0.25">
      <c r="B12" s="55" t="s">
        <v>55</v>
      </c>
      <c r="C12" s="141">
        <v>14.17</v>
      </c>
      <c r="D12" s="8"/>
      <c r="E12" s="8"/>
      <c r="F12" s="8"/>
      <c r="G12" s="8"/>
      <c r="H12" s="8" t="s">
        <v>165</v>
      </c>
    </row>
    <row r="13" spans="2:23" x14ac:dyDescent="0.25">
      <c r="B13" s="55" t="s">
        <v>59</v>
      </c>
      <c r="C13" s="141">
        <v>14.48</v>
      </c>
      <c r="D13" s="8"/>
      <c r="E13" s="8"/>
      <c r="F13" s="8"/>
      <c r="G13" s="8" t="s">
        <v>174</v>
      </c>
      <c r="H13" s="8"/>
    </row>
    <row r="14" spans="2:23" x14ac:dyDescent="0.25">
      <c r="B14" s="56" t="s">
        <v>151</v>
      </c>
      <c r="C14" s="141"/>
      <c r="D14" s="8"/>
      <c r="E14" s="8"/>
      <c r="F14" s="8"/>
      <c r="G14" s="8"/>
      <c r="H14" s="8"/>
    </row>
    <row r="15" spans="2:23" x14ac:dyDescent="0.25">
      <c r="B15" s="56" t="s">
        <v>67</v>
      </c>
      <c r="C15" s="141">
        <v>15.22</v>
      </c>
      <c r="D15" s="8"/>
      <c r="E15" s="8">
        <v>-32.200000000000003</v>
      </c>
      <c r="F15" s="8" t="s">
        <v>166</v>
      </c>
      <c r="G15" s="8"/>
      <c r="H15" s="8"/>
    </row>
    <row r="16" spans="2:23" x14ac:dyDescent="0.25">
      <c r="B16" s="55" t="s">
        <v>68</v>
      </c>
      <c r="C16" s="141">
        <v>15.23</v>
      </c>
      <c r="D16" s="8"/>
      <c r="E16" s="8"/>
      <c r="F16" s="8"/>
      <c r="G16" s="8" t="s">
        <v>173</v>
      </c>
      <c r="H16" s="8"/>
    </row>
    <row r="17" spans="2:8" x14ac:dyDescent="0.25">
      <c r="B17" s="57" t="s">
        <v>60</v>
      </c>
      <c r="C17" s="141">
        <v>16</v>
      </c>
      <c r="D17" s="8"/>
      <c r="E17" s="8"/>
      <c r="F17" s="8"/>
      <c r="G17" s="8"/>
      <c r="H17" s="8"/>
    </row>
    <row r="18" spans="2:8" x14ac:dyDescent="0.25">
      <c r="B18" s="57" t="s">
        <v>72</v>
      </c>
      <c r="C18" s="141">
        <v>16.12</v>
      </c>
      <c r="D18" s="8"/>
      <c r="E18" s="8"/>
      <c r="F18" s="8"/>
      <c r="G18" s="57" t="s">
        <v>167</v>
      </c>
      <c r="H18" s="8"/>
    </row>
    <row r="19" spans="2:8" x14ac:dyDescent="0.25">
      <c r="B19" s="56" t="s">
        <v>151</v>
      </c>
      <c r="C19" s="141"/>
      <c r="D19" s="8"/>
      <c r="E19" s="8"/>
      <c r="F19" s="8"/>
      <c r="G19" s="8"/>
      <c r="H19" s="8"/>
    </row>
    <row r="20" spans="2:8" x14ac:dyDescent="0.25">
      <c r="B20" s="56" t="s">
        <v>75</v>
      </c>
      <c r="C20" s="141">
        <v>16.38</v>
      </c>
      <c r="D20" s="8"/>
      <c r="E20" s="8">
        <v>-31.2</v>
      </c>
      <c r="F20" s="7" t="s">
        <v>168</v>
      </c>
      <c r="G20" s="8"/>
      <c r="H20" s="8"/>
    </row>
    <row r="21" spans="2:8" x14ac:dyDescent="0.25">
      <c r="B21" s="57" t="s">
        <v>81</v>
      </c>
      <c r="C21" s="141">
        <v>16.39</v>
      </c>
      <c r="D21" s="8"/>
      <c r="E21" s="8"/>
      <c r="F21" s="8"/>
      <c r="G21" s="57" t="s">
        <v>169</v>
      </c>
      <c r="H21" s="8"/>
    </row>
    <row r="22" spans="2:8" x14ac:dyDescent="0.25">
      <c r="B22" s="55" t="s">
        <v>55</v>
      </c>
      <c r="C22" s="141">
        <v>17.05</v>
      </c>
      <c r="D22" s="8"/>
      <c r="E22" s="8">
        <v>-31.2</v>
      </c>
      <c r="F22" s="8" t="s">
        <v>170</v>
      </c>
      <c r="G22" s="8"/>
      <c r="H22" s="8"/>
    </row>
    <row r="23" spans="2:8" x14ac:dyDescent="0.25">
      <c r="B23" s="55" t="s">
        <v>78</v>
      </c>
      <c r="C23" s="141">
        <v>17.149999999999999</v>
      </c>
      <c r="D23" s="8"/>
      <c r="E23" s="8">
        <v>-31.2</v>
      </c>
      <c r="F23" s="8" t="s">
        <v>171</v>
      </c>
      <c r="G23" s="8" t="s">
        <v>185</v>
      </c>
      <c r="H23" s="8" t="s">
        <v>181</v>
      </c>
    </row>
    <row r="24" spans="2:8" x14ac:dyDescent="0.25">
      <c r="B24" s="56" t="s">
        <v>151</v>
      </c>
      <c r="C24" s="141"/>
      <c r="D24" s="8"/>
      <c r="E24" s="8"/>
      <c r="F24" s="8"/>
      <c r="G24" s="8"/>
      <c r="H24" s="8"/>
    </row>
    <row r="25" spans="2:8" x14ac:dyDescent="0.25">
      <c r="B25" s="56" t="s">
        <v>83</v>
      </c>
      <c r="C25" s="141">
        <v>17.36</v>
      </c>
      <c r="D25" s="8"/>
      <c r="E25" s="8">
        <v>-29.2</v>
      </c>
      <c r="F25" s="8" t="s">
        <v>172</v>
      </c>
      <c r="H25" s="8"/>
    </row>
    <row r="26" spans="2:8" x14ac:dyDescent="0.25">
      <c r="B26" s="55" t="s">
        <v>85</v>
      </c>
      <c r="C26" s="141">
        <v>18.48</v>
      </c>
      <c r="D26" s="8"/>
      <c r="E26" s="8"/>
      <c r="F26" s="8"/>
      <c r="G26" s="8" t="s">
        <v>183</v>
      </c>
      <c r="H26" s="8"/>
    </row>
    <row r="27" spans="2:8" x14ac:dyDescent="0.25">
      <c r="B27" s="57" t="s">
        <v>60</v>
      </c>
      <c r="C27" s="141">
        <v>19.21</v>
      </c>
      <c r="D27" s="8"/>
      <c r="E27" s="8"/>
      <c r="F27" s="8">
        <v>1.1299999999999999</v>
      </c>
      <c r="G27" s="8"/>
      <c r="H27" s="8"/>
    </row>
    <row r="28" spans="2:8" x14ac:dyDescent="0.25">
      <c r="B28" s="57" t="s">
        <v>88</v>
      </c>
      <c r="C28" s="141">
        <v>19.350000000000001</v>
      </c>
      <c r="D28" s="8"/>
      <c r="E28" s="8">
        <v>-29.2</v>
      </c>
      <c r="F28" s="8">
        <v>1.1299999999999999</v>
      </c>
      <c r="G28" s="57" t="s">
        <v>179</v>
      </c>
      <c r="H28" s="8"/>
    </row>
    <row r="29" spans="2:8" x14ac:dyDescent="0.25">
      <c r="B29" s="56" t="s">
        <v>151</v>
      </c>
      <c r="C29" s="141"/>
      <c r="D29" s="8"/>
      <c r="F29" s="8"/>
      <c r="G29" s="8"/>
      <c r="H29" s="8"/>
    </row>
    <row r="30" spans="2:8" x14ac:dyDescent="0.25">
      <c r="B30" s="56" t="s">
        <v>92</v>
      </c>
      <c r="C30" s="141">
        <v>19.2</v>
      </c>
      <c r="D30" s="8"/>
      <c r="E30" s="8">
        <v>-25.2</v>
      </c>
      <c r="F30" s="8"/>
      <c r="G30" s="8"/>
      <c r="H30" s="8"/>
    </row>
    <row r="31" spans="2:8" x14ac:dyDescent="0.25">
      <c r="B31" s="57" t="s">
        <v>94</v>
      </c>
      <c r="C31" s="141">
        <v>19.22</v>
      </c>
      <c r="D31" s="8"/>
      <c r="E31" s="8"/>
      <c r="F31" s="8">
        <v>1.4E-2</v>
      </c>
      <c r="G31" s="57" t="s">
        <v>180</v>
      </c>
      <c r="H31" s="8"/>
    </row>
    <row r="32" spans="2:8" x14ac:dyDescent="0.25">
      <c r="B32" s="55" t="s">
        <v>55</v>
      </c>
      <c r="C32" s="141">
        <v>20</v>
      </c>
      <c r="D32" s="8"/>
      <c r="E32" s="8"/>
      <c r="F32" s="8"/>
      <c r="G32" s="8"/>
      <c r="H32" s="8"/>
    </row>
    <row r="33" spans="2:8" x14ac:dyDescent="0.25">
      <c r="B33" s="55" t="s">
        <v>93</v>
      </c>
      <c r="C33" s="141">
        <v>20.38</v>
      </c>
      <c r="D33" s="8"/>
      <c r="E33" s="8"/>
      <c r="F33" s="8"/>
      <c r="G33" s="8"/>
      <c r="H33" s="8"/>
    </row>
    <row r="34" spans="2:8" x14ac:dyDescent="0.25">
      <c r="B34" s="56" t="s">
        <v>151</v>
      </c>
      <c r="C34" s="141">
        <v>21.05</v>
      </c>
      <c r="D34" s="8"/>
      <c r="E34" s="8"/>
      <c r="F34" s="8"/>
      <c r="G34" s="8" t="s">
        <v>184</v>
      </c>
      <c r="H34" s="8"/>
    </row>
    <row r="35" spans="2:8" s="154" customFormat="1" x14ac:dyDescent="0.25">
      <c r="B35" s="152" t="s">
        <v>213</v>
      </c>
      <c r="C35" s="153">
        <v>21.3</v>
      </c>
      <c r="D35" s="152"/>
      <c r="E35" s="152"/>
      <c r="F35" s="152"/>
      <c r="G35" s="152"/>
      <c r="H35" s="152"/>
    </row>
    <row r="36" spans="2:8" x14ac:dyDescent="0.25">
      <c r="B36" s="54" t="s">
        <v>36</v>
      </c>
      <c r="C36" s="141"/>
      <c r="D36" s="8"/>
      <c r="E36" s="8"/>
      <c r="F36" s="8"/>
      <c r="G36" s="8"/>
      <c r="H36" s="8"/>
    </row>
    <row r="37" spans="2:8" x14ac:dyDescent="0.25">
      <c r="B37" s="61" t="s">
        <v>118</v>
      </c>
      <c r="C37" s="141"/>
      <c r="D37" s="8"/>
      <c r="E37" s="8"/>
      <c r="F37" s="8"/>
      <c r="G37" s="8"/>
      <c r="H37" s="8"/>
    </row>
  </sheetData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B620E-2A1D-40B5-A7E5-AD683428837D}">
  <sheetPr>
    <tabColor rgb="FFFFC000"/>
  </sheetPr>
  <dimension ref="B2:Q39"/>
  <sheetViews>
    <sheetView zoomScale="80" zoomScaleNormal="80" workbookViewId="0">
      <selection activeCell="P38" sqref="P38"/>
    </sheetView>
  </sheetViews>
  <sheetFormatPr defaultRowHeight="15" x14ac:dyDescent="0.25"/>
  <cols>
    <col min="2" max="2" width="13.28515625" customWidth="1"/>
    <col min="3" max="3" width="20.7109375" customWidth="1"/>
    <col min="4" max="4" width="18.7109375" bestFit="1" customWidth="1"/>
    <col min="5" max="5" width="12.140625" bestFit="1" customWidth="1"/>
    <col min="6" max="6" width="24.5703125" bestFit="1" customWidth="1"/>
    <col min="7" max="7" width="9.85546875" bestFit="1" customWidth="1"/>
    <col min="11" max="11" width="30.140625" style="148" customWidth="1"/>
    <col min="12" max="12" width="11.7109375" bestFit="1" customWidth="1"/>
    <col min="13" max="13" width="33.140625" style="169" bestFit="1" customWidth="1"/>
    <col min="14" max="14" width="19.140625" style="170" bestFit="1" customWidth="1"/>
    <col min="15" max="15" width="4.28515625" customWidth="1"/>
    <col min="17" max="17" width="9.140625" style="169"/>
    <col min="18" max="18" width="77" customWidth="1"/>
  </cols>
  <sheetData>
    <row r="2" spans="2:17" x14ac:dyDescent="0.25">
      <c r="B2" t="s">
        <v>175</v>
      </c>
    </row>
    <row r="3" spans="2:17" x14ac:dyDescent="0.25">
      <c r="P3" t="s">
        <v>86</v>
      </c>
    </row>
    <row r="4" spans="2:17" x14ac:dyDescent="0.25">
      <c r="B4" t="s">
        <v>204</v>
      </c>
    </row>
    <row r="6" spans="2:17" x14ac:dyDescent="0.25">
      <c r="B6" s="1" t="s">
        <v>291</v>
      </c>
      <c r="D6" t="s">
        <v>176</v>
      </c>
      <c r="E6" t="s">
        <v>177</v>
      </c>
      <c r="F6" t="s">
        <v>178</v>
      </c>
      <c r="G6" t="s">
        <v>266</v>
      </c>
      <c r="K6" s="148" t="s">
        <v>272</v>
      </c>
      <c r="L6" t="s">
        <v>207</v>
      </c>
      <c r="M6" s="169" t="s">
        <v>276</v>
      </c>
      <c r="N6" s="170" t="s">
        <v>277</v>
      </c>
    </row>
    <row r="7" spans="2:17" x14ac:dyDescent="0.25">
      <c r="B7" t="s">
        <v>292</v>
      </c>
      <c r="C7" s="217" t="s">
        <v>295</v>
      </c>
      <c r="D7">
        <v>0</v>
      </c>
      <c r="E7">
        <v>111</v>
      </c>
      <c r="F7">
        <v>56</v>
      </c>
      <c r="G7">
        <v>57</v>
      </c>
      <c r="K7" s="148" t="s">
        <v>274</v>
      </c>
      <c r="L7">
        <v>1256</v>
      </c>
      <c r="M7" s="169" t="s">
        <v>274</v>
      </c>
      <c r="N7" s="170" t="s">
        <v>274</v>
      </c>
      <c r="P7" s="169">
        <v>146053</v>
      </c>
      <c r="Q7" t="s">
        <v>287</v>
      </c>
    </row>
    <row r="8" spans="2:17" x14ac:dyDescent="0.25">
      <c r="B8" t="s">
        <v>292</v>
      </c>
      <c r="C8" s="218"/>
      <c r="E8">
        <v>96</v>
      </c>
      <c r="F8">
        <v>58</v>
      </c>
      <c r="G8">
        <v>59</v>
      </c>
      <c r="K8" s="148" t="s">
        <v>274</v>
      </c>
      <c r="L8">
        <v>1255</v>
      </c>
      <c r="M8" s="169" t="s">
        <v>274</v>
      </c>
      <c r="N8" s="170" t="s">
        <v>274</v>
      </c>
    </row>
    <row r="9" spans="2:17" x14ac:dyDescent="0.25">
      <c r="B9" s="41" t="s">
        <v>293</v>
      </c>
      <c r="C9" s="218"/>
      <c r="E9">
        <v>81</v>
      </c>
      <c r="F9">
        <v>60</v>
      </c>
      <c r="G9">
        <v>61</v>
      </c>
      <c r="K9" s="148" t="s">
        <v>274</v>
      </c>
      <c r="L9">
        <v>1259</v>
      </c>
      <c r="M9" s="169" t="s">
        <v>274</v>
      </c>
      <c r="N9" s="170" t="s">
        <v>274</v>
      </c>
    </row>
    <row r="10" spans="2:17" x14ac:dyDescent="0.25">
      <c r="C10" s="218"/>
      <c r="E10">
        <v>66</v>
      </c>
      <c r="F10">
        <v>62</v>
      </c>
      <c r="G10">
        <v>63</v>
      </c>
      <c r="K10" s="148" t="s">
        <v>274</v>
      </c>
      <c r="L10">
        <v>1259</v>
      </c>
      <c r="M10" s="169" t="s">
        <v>274</v>
      </c>
      <c r="N10" s="170" t="s">
        <v>274</v>
      </c>
    </row>
    <row r="11" spans="2:17" x14ac:dyDescent="0.25">
      <c r="C11" s="218"/>
      <c r="E11">
        <v>51</v>
      </c>
      <c r="F11">
        <v>64</v>
      </c>
      <c r="G11">
        <v>65</v>
      </c>
      <c r="I11" t="s">
        <v>273</v>
      </c>
      <c r="K11" s="148" t="s">
        <v>274</v>
      </c>
      <c r="L11">
        <v>1254</v>
      </c>
      <c r="M11" s="169" t="s">
        <v>274</v>
      </c>
      <c r="N11" s="170" t="s">
        <v>274</v>
      </c>
    </row>
    <row r="12" spans="2:17" x14ac:dyDescent="0.25">
      <c r="B12" t="s">
        <v>292</v>
      </c>
      <c r="C12" s="215" t="s">
        <v>298</v>
      </c>
      <c r="D12">
        <v>0.5</v>
      </c>
      <c r="E12">
        <v>111</v>
      </c>
      <c r="F12">
        <v>67</v>
      </c>
      <c r="G12">
        <v>68</v>
      </c>
      <c r="K12" s="148" t="s">
        <v>274</v>
      </c>
      <c r="L12">
        <v>1256</v>
      </c>
      <c r="M12" s="169" t="s">
        <v>274</v>
      </c>
      <c r="N12" s="170" t="s">
        <v>274</v>
      </c>
      <c r="P12" s="169">
        <v>146054</v>
      </c>
      <c r="Q12" t="s">
        <v>287</v>
      </c>
    </row>
    <row r="13" spans="2:17" x14ac:dyDescent="0.25">
      <c r="B13" t="s">
        <v>292</v>
      </c>
      <c r="C13" s="215"/>
      <c r="E13">
        <v>96</v>
      </c>
      <c r="F13">
        <v>69</v>
      </c>
      <c r="G13">
        <v>70</v>
      </c>
      <c r="K13" s="148" t="s">
        <v>274</v>
      </c>
      <c r="L13">
        <v>1255</v>
      </c>
      <c r="M13" s="169" t="s">
        <v>274</v>
      </c>
      <c r="N13" s="170" t="s">
        <v>274</v>
      </c>
    </row>
    <row r="14" spans="2:17" x14ac:dyDescent="0.25">
      <c r="B14" t="s">
        <v>292</v>
      </c>
      <c r="C14" s="215"/>
      <c r="E14">
        <v>81</v>
      </c>
      <c r="F14">
        <v>71</v>
      </c>
      <c r="G14">
        <v>72</v>
      </c>
      <c r="K14" s="148" t="s">
        <v>274</v>
      </c>
      <c r="L14">
        <v>1254</v>
      </c>
      <c r="M14" s="169" t="s">
        <v>274</v>
      </c>
      <c r="N14" s="170" t="s">
        <v>274</v>
      </c>
    </row>
    <row r="15" spans="2:17" x14ac:dyDescent="0.25">
      <c r="B15" t="s">
        <v>292</v>
      </c>
      <c r="C15" s="215"/>
      <c r="E15">
        <v>66</v>
      </c>
      <c r="F15">
        <v>73</v>
      </c>
      <c r="G15">
        <v>74</v>
      </c>
      <c r="K15" s="148" t="s">
        <v>274</v>
      </c>
      <c r="L15">
        <v>1256</v>
      </c>
      <c r="M15" s="169" t="s">
        <v>274</v>
      </c>
      <c r="N15" s="170" t="s">
        <v>274</v>
      </c>
    </row>
    <row r="16" spans="2:17" x14ac:dyDescent="0.25">
      <c r="B16" t="s">
        <v>292</v>
      </c>
      <c r="C16" s="215"/>
      <c r="E16">
        <v>51</v>
      </c>
      <c r="F16">
        <v>75</v>
      </c>
      <c r="G16">
        <v>76</v>
      </c>
      <c r="K16" s="148" t="s">
        <v>274</v>
      </c>
      <c r="L16">
        <v>1256</v>
      </c>
      <c r="M16" s="169" t="s">
        <v>274</v>
      </c>
      <c r="N16" s="170" t="s">
        <v>274</v>
      </c>
    </row>
    <row r="17" spans="2:17" x14ac:dyDescent="0.25">
      <c r="B17" t="s">
        <v>292</v>
      </c>
      <c r="C17" s="215" t="s">
        <v>297</v>
      </c>
      <c r="D17">
        <v>1</v>
      </c>
      <c r="E17">
        <v>111</v>
      </c>
      <c r="F17">
        <v>77</v>
      </c>
      <c r="G17">
        <v>78</v>
      </c>
      <c r="K17" s="148" t="s">
        <v>274</v>
      </c>
      <c r="L17">
        <v>1253</v>
      </c>
      <c r="M17" s="169" t="s">
        <v>274</v>
      </c>
      <c r="N17" s="170" t="s">
        <v>274</v>
      </c>
      <c r="P17" s="169">
        <v>146055</v>
      </c>
      <c r="Q17" t="s">
        <v>286</v>
      </c>
    </row>
    <row r="18" spans="2:17" x14ac:dyDescent="0.25">
      <c r="B18" t="s">
        <v>292</v>
      </c>
      <c r="C18" s="215"/>
      <c r="E18">
        <v>96</v>
      </c>
      <c r="F18">
        <v>79</v>
      </c>
      <c r="G18">
        <v>80</v>
      </c>
      <c r="K18" s="148" t="s">
        <v>274</v>
      </c>
      <c r="L18">
        <v>1252</v>
      </c>
      <c r="M18" s="169" t="s">
        <v>274</v>
      </c>
      <c r="N18" s="170" t="s">
        <v>274</v>
      </c>
    </row>
    <row r="19" spans="2:17" x14ac:dyDescent="0.25">
      <c r="B19" t="s">
        <v>292</v>
      </c>
      <c r="C19" s="215"/>
      <c r="E19">
        <v>81</v>
      </c>
      <c r="F19">
        <v>81</v>
      </c>
      <c r="G19">
        <v>82</v>
      </c>
      <c r="K19" s="148" t="s">
        <v>274</v>
      </c>
      <c r="L19">
        <v>1252</v>
      </c>
      <c r="M19" s="169" t="s">
        <v>274</v>
      </c>
      <c r="N19" s="170" t="s">
        <v>274</v>
      </c>
    </row>
    <row r="20" spans="2:17" x14ac:dyDescent="0.25">
      <c r="B20" t="s">
        <v>292</v>
      </c>
      <c r="C20" s="215"/>
      <c r="E20">
        <v>66</v>
      </c>
      <c r="F20">
        <v>83</v>
      </c>
      <c r="G20">
        <v>84</v>
      </c>
      <c r="K20" s="148" t="s">
        <v>274</v>
      </c>
      <c r="L20">
        <v>1253</v>
      </c>
      <c r="M20" s="169" t="s">
        <v>274</v>
      </c>
      <c r="N20" s="170" t="s">
        <v>274</v>
      </c>
    </row>
    <row r="21" spans="2:17" x14ac:dyDescent="0.25">
      <c r="B21" t="s">
        <v>292</v>
      </c>
      <c r="C21" s="216"/>
      <c r="E21">
        <v>51</v>
      </c>
      <c r="F21">
        <v>85</v>
      </c>
      <c r="G21">
        <v>86</v>
      </c>
      <c r="K21" s="148" t="s">
        <v>274</v>
      </c>
      <c r="L21">
        <v>1257</v>
      </c>
      <c r="M21" s="169" t="s">
        <v>274</v>
      </c>
      <c r="N21" s="170" t="s">
        <v>274</v>
      </c>
    </row>
    <row r="22" spans="2:17" x14ac:dyDescent="0.25">
      <c r="B22" s="157" t="s">
        <v>300</v>
      </c>
      <c r="C22" s="220" t="s">
        <v>301</v>
      </c>
      <c r="D22">
        <v>2</v>
      </c>
      <c r="E22">
        <v>111</v>
      </c>
      <c r="F22">
        <v>87</v>
      </c>
      <c r="G22">
        <v>88</v>
      </c>
      <c r="K22" s="148" t="s">
        <v>274</v>
      </c>
      <c r="L22">
        <v>1254</v>
      </c>
      <c r="M22" s="169" t="s">
        <v>274</v>
      </c>
      <c r="N22" s="170" t="s">
        <v>274</v>
      </c>
      <c r="P22" s="169">
        <v>146056</v>
      </c>
      <c r="Q22" t="s">
        <v>286</v>
      </c>
    </row>
    <row r="23" spans="2:17" x14ac:dyDescent="0.25">
      <c r="B23" s="41" t="s">
        <v>293</v>
      </c>
      <c r="C23" s="221"/>
      <c r="E23">
        <v>96</v>
      </c>
      <c r="F23">
        <v>89</v>
      </c>
      <c r="G23">
        <v>90</v>
      </c>
      <c r="K23" s="148" t="s">
        <v>274</v>
      </c>
      <c r="L23">
        <v>1256</v>
      </c>
      <c r="M23" s="169" t="s">
        <v>274</v>
      </c>
      <c r="N23" s="170" t="s">
        <v>274</v>
      </c>
    </row>
    <row r="24" spans="2:17" x14ac:dyDescent="0.25">
      <c r="C24" s="221"/>
      <c r="E24" s="157">
        <v>81</v>
      </c>
      <c r="F24" s="159">
        <v>91</v>
      </c>
      <c r="G24" s="159">
        <v>92</v>
      </c>
      <c r="H24" s="157" t="s">
        <v>186</v>
      </c>
      <c r="I24" s="157"/>
      <c r="J24" s="157"/>
      <c r="K24" s="148" t="s">
        <v>274</v>
      </c>
      <c r="L24">
        <v>1255</v>
      </c>
      <c r="M24" s="169" t="s">
        <v>274</v>
      </c>
      <c r="N24" s="170" t="s">
        <v>274</v>
      </c>
    </row>
    <row r="25" spans="2:17" x14ac:dyDescent="0.25">
      <c r="C25" s="221"/>
      <c r="E25" s="157">
        <v>66</v>
      </c>
      <c r="F25" s="157">
        <v>93</v>
      </c>
      <c r="G25" s="157">
        <v>94</v>
      </c>
      <c r="H25" s="157" t="s">
        <v>187</v>
      </c>
      <c r="I25" s="157"/>
      <c r="J25" s="157"/>
      <c r="K25" s="148" t="s">
        <v>274</v>
      </c>
      <c r="L25">
        <v>1255</v>
      </c>
      <c r="M25" s="169" t="s">
        <v>274</v>
      </c>
      <c r="N25" s="170" t="s">
        <v>274</v>
      </c>
    </row>
    <row r="26" spans="2:17" x14ac:dyDescent="0.25">
      <c r="C26" s="222"/>
      <c r="E26" s="157">
        <v>51</v>
      </c>
      <c r="F26" s="159">
        <v>95</v>
      </c>
      <c r="G26" s="159">
        <v>96</v>
      </c>
      <c r="H26" s="157" t="s">
        <v>189</v>
      </c>
      <c r="I26" s="157"/>
      <c r="J26" s="157"/>
      <c r="K26" s="148" t="s">
        <v>265</v>
      </c>
      <c r="L26" s="168" t="s">
        <v>265</v>
      </c>
      <c r="M26" s="169" t="s">
        <v>265</v>
      </c>
      <c r="N26" s="170" t="s">
        <v>265</v>
      </c>
    </row>
    <row r="27" spans="2:17" x14ac:dyDescent="0.25">
      <c r="B27" s="157" t="s">
        <v>292</v>
      </c>
      <c r="C27" s="219" t="s">
        <v>296</v>
      </c>
      <c r="D27" s="157">
        <v>4</v>
      </c>
      <c r="E27" s="157">
        <v>111</v>
      </c>
      <c r="F27" s="157">
        <v>97</v>
      </c>
      <c r="G27" s="157">
        <v>98</v>
      </c>
      <c r="K27" s="148" t="s">
        <v>274</v>
      </c>
      <c r="L27">
        <v>1256</v>
      </c>
      <c r="M27" s="169" t="s">
        <v>274</v>
      </c>
      <c r="N27" s="170" t="s">
        <v>274</v>
      </c>
      <c r="P27" s="169">
        <v>146057</v>
      </c>
      <c r="Q27" t="s">
        <v>286</v>
      </c>
    </row>
    <row r="28" spans="2:17" x14ac:dyDescent="0.25">
      <c r="B28" t="s">
        <v>292</v>
      </c>
      <c r="C28" s="215"/>
      <c r="D28" s="157"/>
      <c r="E28" s="157">
        <v>96</v>
      </c>
      <c r="F28" s="157">
        <v>99</v>
      </c>
      <c r="G28" s="157">
        <v>100</v>
      </c>
      <c r="K28" s="148" t="s">
        <v>274</v>
      </c>
      <c r="L28">
        <v>1257</v>
      </c>
      <c r="M28" s="169" t="s">
        <v>274</v>
      </c>
      <c r="N28" s="170" t="s">
        <v>274</v>
      </c>
    </row>
    <row r="29" spans="2:17" x14ac:dyDescent="0.25">
      <c r="B29" t="s">
        <v>292</v>
      </c>
      <c r="C29" s="215"/>
      <c r="D29" s="157"/>
      <c r="E29" s="157">
        <v>81</v>
      </c>
      <c r="F29" s="157">
        <v>101</v>
      </c>
      <c r="G29" s="157">
        <v>102</v>
      </c>
      <c r="K29" s="148" t="s">
        <v>274</v>
      </c>
      <c r="L29">
        <v>1256</v>
      </c>
      <c r="M29" s="169" t="s">
        <v>274</v>
      </c>
      <c r="N29" s="170" t="s">
        <v>274</v>
      </c>
    </row>
    <row r="30" spans="2:17" x14ac:dyDescent="0.25">
      <c r="B30" t="s">
        <v>292</v>
      </c>
      <c r="C30" s="215"/>
      <c r="D30" s="157"/>
      <c r="E30" s="157">
        <v>66</v>
      </c>
      <c r="F30" s="157">
        <v>103</v>
      </c>
      <c r="G30" s="159">
        <v>104</v>
      </c>
      <c r="K30" s="148" t="s">
        <v>274</v>
      </c>
      <c r="L30">
        <v>1256</v>
      </c>
      <c r="M30" s="169" t="s">
        <v>274</v>
      </c>
      <c r="N30" s="170" t="s">
        <v>274</v>
      </c>
    </row>
    <row r="31" spans="2:17" x14ac:dyDescent="0.25">
      <c r="B31" t="s">
        <v>292</v>
      </c>
      <c r="C31" s="215"/>
      <c r="D31" s="157"/>
      <c r="E31" s="157">
        <v>51</v>
      </c>
      <c r="F31" s="157">
        <v>105</v>
      </c>
      <c r="G31" s="157">
        <v>106</v>
      </c>
      <c r="K31" s="148" t="s">
        <v>274</v>
      </c>
      <c r="L31">
        <v>1254</v>
      </c>
      <c r="M31" s="169" t="s">
        <v>274</v>
      </c>
      <c r="N31" s="170" t="s">
        <v>274</v>
      </c>
    </row>
    <row r="32" spans="2:17" x14ac:dyDescent="0.25">
      <c r="B32" t="s">
        <v>292</v>
      </c>
      <c r="C32" s="215" t="s">
        <v>299</v>
      </c>
      <c r="D32" s="157">
        <v>8</v>
      </c>
      <c r="E32" s="157">
        <v>111</v>
      </c>
      <c r="F32" s="157">
        <v>107</v>
      </c>
      <c r="G32" s="157">
        <v>108</v>
      </c>
      <c r="K32" s="148" t="s">
        <v>274</v>
      </c>
      <c r="L32">
        <v>1260</v>
      </c>
      <c r="M32" s="169" t="s">
        <v>274</v>
      </c>
      <c r="N32" s="170" t="s">
        <v>274</v>
      </c>
      <c r="P32" s="176">
        <v>146058</v>
      </c>
      <c r="Q32" s="157" t="s">
        <v>286</v>
      </c>
    </row>
    <row r="33" spans="2:14" x14ac:dyDescent="0.25">
      <c r="B33" t="s">
        <v>292</v>
      </c>
      <c r="C33" s="215"/>
      <c r="D33" s="157"/>
      <c r="E33" s="157">
        <v>96</v>
      </c>
      <c r="F33" s="157">
        <v>109</v>
      </c>
      <c r="G33" s="157">
        <v>110</v>
      </c>
      <c r="K33" s="148" t="s">
        <v>274</v>
      </c>
      <c r="L33">
        <v>1258</v>
      </c>
      <c r="M33" s="169" t="s">
        <v>274</v>
      </c>
      <c r="N33" s="170" t="s">
        <v>274</v>
      </c>
    </row>
    <row r="34" spans="2:14" x14ac:dyDescent="0.25">
      <c r="B34" t="s">
        <v>292</v>
      </c>
      <c r="C34" s="215"/>
      <c r="D34" s="157"/>
      <c r="E34" s="157">
        <v>81</v>
      </c>
      <c r="F34" s="157">
        <v>111</v>
      </c>
      <c r="G34" s="159">
        <v>112</v>
      </c>
      <c r="K34" s="148" t="s">
        <v>274</v>
      </c>
      <c r="L34">
        <v>1258</v>
      </c>
      <c r="M34" s="169" t="s">
        <v>274</v>
      </c>
      <c r="N34" s="170" t="s">
        <v>274</v>
      </c>
    </row>
    <row r="35" spans="2:14" x14ac:dyDescent="0.25">
      <c r="B35" t="s">
        <v>292</v>
      </c>
      <c r="C35" s="215"/>
      <c r="D35" s="157"/>
      <c r="E35" s="157">
        <v>66</v>
      </c>
      <c r="F35" s="157">
        <v>113</v>
      </c>
      <c r="G35" s="157">
        <v>114</v>
      </c>
      <c r="K35" s="148" t="s">
        <v>274</v>
      </c>
      <c r="L35">
        <v>1257</v>
      </c>
      <c r="M35" s="169" t="s">
        <v>274</v>
      </c>
      <c r="N35" s="170" t="s">
        <v>274</v>
      </c>
    </row>
    <row r="36" spans="2:14" x14ac:dyDescent="0.25">
      <c r="B36" t="s">
        <v>292</v>
      </c>
      <c r="C36" s="216"/>
      <c r="D36" s="157"/>
      <c r="E36" s="157">
        <v>51</v>
      </c>
      <c r="F36" s="157">
        <v>115</v>
      </c>
      <c r="G36" s="157">
        <v>116</v>
      </c>
      <c r="K36" s="148" t="s">
        <v>274</v>
      </c>
      <c r="L36">
        <v>1257</v>
      </c>
      <c r="M36" s="169" t="s">
        <v>274</v>
      </c>
      <c r="N36" s="170" t="s">
        <v>274</v>
      </c>
    </row>
    <row r="37" spans="2:14" x14ac:dyDescent="0.25">
      <c r="D37" s="157"/>
      <c r="E37" s="157"/>
      <c r="F37" s="157"/>
      <c r="G37" s="157"/>
    </row>
    <row r="38" spans="2:14" x14ac:dyDescent="0.25">
      <c r="K38" s="175" t="s">
        <v>188</v>
      </c>
    </row>
    <row r="39" spans="2:14" x14ac:dyDescent="0.25">
      <c r="K39" s="174" t="s">
        <v>284</v>
      </c>
    </row>
  </sheetData>
  <mergeCells count="6">
    <mergeCell ref="C12:C16"/>
    <mergeCell ref="C17:C21"/>
    <mergeCell ref="C7:C11"/>
    <mergeCell ref="C27:C31"/>
    <mergeCell ref="C32:C36"/>
    <mergeCell ref="C22:C2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00D0D-9D75-4CDD-87D6-67D91CF2C4D8}">
  <sheetPr>
    <tabColor rgb="FF92D050"/>
  </sheetPr>
  <dimension ref="B2:V39"/>
  <sheetViews>
    <sheetView zoomScale="70" zoomScaleNormal="70" workbookViewId="0">
      <selection activeCell="F31" sqref="F31"/>
    </sheetView>
  </sheetViews>
  <sheetFormatPr defaultRowHeight="15" x14ac:dyDescent="0.25"/>
  <cols>
    <col min="1" max="1" width="2.85546875" customWidth="1"/>
    <col min="2" max="2" width="39.85546875" bestFit="1" customWidth="1"/>
    <col min="3" max="3" width="15.7109375" style="142" customWidth="1"/>
    <col min="4" max="4" width="33.42578125" bestFit="1" customWidth="1"/>
    <col min="5" max="5" width="21.140625" bestFit="1" customWidth="1"/>
    <col min="6" max="6" width="255.7109375" bestFit="1" customWidth="1"/>
    <col min="7" max="7" width="156" bestFit="1" customWidth="1"/>
    <col min="8" max="20" width="15.7109375" customWidth="1"/>
  </cols>
  <sheetData>
    <row r="2" spans="2:22" s="1" customFormat="1" x14ac:dyDescent="0.25">
      <c r="B2" s="7" t="s">
        <v>119</v>
      </c>
      <c r="C2" s="140" t="s">
        <v>120</v>
      </c>
      <c r="D2" s="7" t="s">
        <v>122</v>
      </c>
      <c r="E2" s="7" t="s">
        <v>123</v>
      </c>
      <c r="F2" s="7" t="s">
        <v>140</v>
      </c>
      <c r="G2" s="7" t="s">
        <v>124</v>
      </c>
      <c r="V2" s="52"/>
    </row>
    <row r="3" spans="2:22" x14ac:dyDescent="0.25">
      <c r="B3" s="53" t="s">
        <v>30</v>
      </c>
      <c r="C3" s="141">
        <v>21.55</v>
      </c>
      <c r="D3" s="8">
        <v>-34.753</v>
      </c>
      <c r="E3" s="8">
        <v>1.2E-2</v>
      </c>
      <c r="F3" s="8" t="s">
        <v>225</v>
      </c>
      <c r="G3" s="8"/>
      <c r="V3" s="51"/>
    </row>
    <row r="4" spans="2:22" x14ac:dyDescent="0.25">
      <c r="B4" s="54" t="s">
        <v>36</v>
      </c>
      <c r="C4" s="141">
        <v>22</v>
      </c>
      <c r="D4" s="8"/>
      <c r="E4" s="8"/>
      <c r="F4" s="8"/>
      <c r="G4" s="8"/>
    </row>
    <row r="5" spans="2:22" x14ac:dyDescent="0.25">
      <c r="B5" s="55" t="s">
        <v>40</v>
      </c>
      <c r="C5" s="141">
        <v>22.11</v>
      </c>
      <c r="D5" s="8"/>
      <c r="E5" s="8"/>
      <c r="F5" s="8"/>
      <c r="G5" s="8"/>
    </row>
    <row r="6" spans="2:22" x14ac:dyDescent="0.25">
      <c r="B6" s="55" t="s">
        <v>43</v>
      </c>
      <c r="C6" s="141">
        <v>22.12</v>
      </c>
      <c r="D6" s="8"/>
      <c r="E6" s="8"/>
      <c r="F6" s="8" t="s">
        <v>190</v>
      </c>
      <c r="G6" s="8" t="s">
        <v>191</v>
      </c>
    </row>
    <row r="7" spans="2:22" x14ac:dyDescent="0.25">
      <c r="B7" s="57" t="s">
        <v>60</v>
      </c>
      <c r="C7" s="141">
        <v>23.56</v>
      </c>
      <c r="D7" s="8"/>
      <c r="E7" s="8"/>
      <c r="F7" s="8"/>
      <c r="G7" s="8"/>
    </row>
    <row r="8" spans="2:22" x14ac:dyDescent="0.25">
      <c r="B8" s="57" t="s">
        <v>160</v>
      </c>
      <c r="C8" s="141">
        <v>0.4</v>
      </c>
      <c r="D8" s="8"/>
      <c r="E8" s="8"/>
      <c r="F8" s="57" t="s">
        <v>192</v>
      </c>
      <c r="G8" s="8"/>
    </row>
    <row r="9" spans="2:22" x14ac:dyDescent="0.25">
      <c r="B9" s="56" t="s">
        <v>151</v>
      </c>
      <c r="C9" s="141">
        <v>0.42</v>
      </c>
      <c r="D9" s="8"/>
      <c r="E9" s="8"/>
      <c r="F9" s="8"/>
      <c r="G9" s="8"/>
    </row>
    <row r="10" spans="2:22" x14ac:dyDescent="0.25">
      <c r="B10" s="56" t="s">
        <v>52</v>
      </c>
      <c r="C10" s="141">
        <v>0.44</v>
      </c>
      <c r="D10" s="8">
        <v>-34.25</v>
      </c>
      <c r="E10" s="8">
        <v>0.75</v>
      </c>
      <c r="F10" s="8"/>
      <c r="G10" s="8"/>
    </row>
    <row r="11" spans="2:22" x14ac:dyDescent="0.25">
      <c r="B11" s="57" t="s">
        <v>63</v>
      </c>
      <c r="C11" s="141">
        <v>0.44</v>
      </c>
      <c r="D11" s="8"/>
      <c r="E11" s="8"/>
      <c r="F11" s="57" t="s">
        <v>195</v>
      </c>
      <c r="G11" s="8"/>
    </row>
    <row r="12" spans="2:22" x14ac:dyDescent="0.25">
      <c r="B12" s="55" t="s">
        <v>55</v>
      </c>
      <c r="C12" s="141">
        <v>1.1200000000000001</v>
      </c>
      <c r="D12" s="8"/>
      <c r="E12" s="8"/>
      <c r="F12" s="8"/>
      <c r="G12" s="8"/>
    </row>
    <row r="13" spans="2:22" x14ac:dyDescent="0.25">
      <c r="B13" s="55" t="s">
        <v>59</v>
      </c>
      <c r="C13" s="141">
        <v>1.25</v>
      </c>
      <c r="D13" s="8"/>
      <c r="E13" s="8"/>
      <c r="F13" s="8" t="s">
        <v>206</v>
      </c>
      <c r="G13" s="8" t="s">
        <v>193</v>
      </c>
    </row>
    <row r="14" spans="2:22" x14ac:dyDescent="0.25">
      <c r="B14" s="56" t="s">
        <v>151</v>
      </c>
      <c r="C14" s="141">
        <v>3.15</v>
      </c>
      <c r="D14" s="8"/>
      <c r="E14" s="8"/>
      <c r="F14" s="8"/>
      <c r="G14" s="8"/>
    </row>
    <row r="15" spans="2:22" x14ac:dyDescent="0.25">
      <c r="B15" s="56" t="s">
        <v>67</v>
      </c>
      <c r="C15" s="141">
        <v>3.17</v>
      </c>
      <c r="D15" s="8">
        <v>-33.75</v>
      </c>
      <c r="E15" s="7" t="s">
        <v>194</v>
      </c>
      <c r="F15" s="8"/>
      <c r="G15" s="8"/>
    </row>
    <row r="16" spans="2:22" x14ac:dyDescent="0.25">
      <c r="B16" s="55" t="s">
        <v>68</v>
      </c>
      <c r="C16" s="141">
        <v>3.2</v>
      </c>
      <c r="D16" s="8"/>
      <c r="E16" s="8"/>
      <c r="F16" s="8" t="s">
        <v>202</v>
      </c>
      <c r="G16" s="8" t="s">
        <v>197</v>
      </c>
    </row>
    <row r="17" spans="2:8" x14ac:dyDescent="0.25">
      <c r="B17" s="57" t="s">
        <v>60</v>
      </c>
      <c r="C17" s="141">
        <v>5.28</v>
      </c>
      <c r="D17" s="8"/>
      <c r="E17" s="8"/>
      <c r="F17" s="8"/>
      <c r="G17" s="8"/>
    </row>
    <row r="18" spans="2:8" x14ac:dyDescent="0.25">
      <c r="B18" s="57" t="s">
        <v>72</v>
      </c>
      <c r="C18" s="141">
        <v>5.29</v>
      </c>
      <c r="D18" s="8"/>
      <c r="E18" s="8"/>
      <c r="F18" s="57" t="s">
        <v>196</v>
      </c>
      <c r="G18" s="8"/>
    </row>
    <row r="19" spans="2:8" x14ac:dyDescent="0.25">
      <c r="B19" s="56" t="s">
        <v>151</v>
      </c>
      <c r="C19" s="141">
        <v>5.55</v>
      </c>
      <c r="D19" s="8"/>
      <c r="E19" s="8"/>
      <c r="F19" s="8"/>
      <c r="G19" s="8"/>
    </row>
    <row r="20" spans="2:8" x14ac:dyDescent="0.25">
      <c r="B20" s="56" t="s">
        <v>75</v>
      </c>
      <c r="C20" s="141">
        <v>5.56</v>
      </c>
      <c r="D20" s="8">
        <v>-32.75</v>
      </c>
      <c r="E20" s="8">
        <v>1.6</v>
      </c>
      <c r="F20" s="8"/>
      <c r="G20" s="8"/>
    </row>
    <row r="21" spans="2:8" x14ac:dyDescent="0.25">
      <c r="B21" s="57" t="s">
        <v>81</v>
      </c>
      <c r="C21" s="141">
        <v>5.58</v>
      </c>
      <c r="D21" s="8"/>
      <c r="E21" s="8"/>
      <c r="F21" s="57" t="s">
        <v>198</v>
      </c>
      <c r="G21" s="8"/>
    </row>
    <row r="22" spans="2:8" x14ac:dyDescent="0.25">
      <c r="B22" s="55" t="s">
        <v>55</v>
      </c>
      <c r="C22" s="141">
        <v>6.22</v>
      </c>
      <c r="D22" s="8" t="s">
        <v>199</v>
      </c>
      <c r="E22" s="8">
        <v>1.48</v>
      </c>
      <c r="F22" s="8"/>
      <c r="G22" s="8"/>
    </row>
    <row r="23" spans="2:8" x14ac:dyDescent="0.25">
      <c r="B23" s="55" t="s">
        <v>78</v>
      </c>
      <c r="C23" s="141">
        <v>6.36</v>
      </c>
      <c r="D23" s="8">
        <v>-32.75</v>
      </c>
      <c r="E23" s="8">
        <v>1.45</v>
      </c>
      <c r="F23" s="8" t="s">
        <v>201</v>
      </c>
      <c r="G23" s="8" t="s">
        <v>200</v>
      </c>
    </row>
    <row r="24" spans="2:8" x14ac:dyDescent="0.25">
      <c r="B24" s="56" t="s">
        <v>151</v>
      </c>
      <c r="C24" s="141">
        <v>9.06</v>
      </c>
      <c r="D24" s="8"/>
      <c r="E24" s="8"/>
      <c r="F24" s="8"/>
      <c r="G24" s="8"/>
    </row>
    <row r="25" spans="2:8" x14ac:dyDescent="0.25">
      <c r="B25" s="56" t="s">
        <v>83</v>
      </c>
      <c r="C25" s="141">
        <v>9.07</v>
      </c>
      <c r="D25" s="8">
        <v>-30.75</v>
      </c>
      <c r="E25" s="8">
        <v>0.80700000000000005</v>
      </c>
      <c r="G25" s="8"/>
    </row>
    <row r="26" spans="2:8" x14ac:dyDescent="0.25">
      <c r="B26" s="55" t="s">
        <v>85</v>
      </c>
      <c r="C26" s="141">
        <v>9.1</v>
      </c>
      <c r="D26" s="8"/>
      <c r="E26" s="8"/>
      <c r="F26" s="8" t="s">
        <v>205</v>
      </c>
      <c r="G26" s="8"/>
    </row>
    <row r="27" spans="2:8" x14ac:dyDescent="0.25">
      <c r="B27" s="57" t="s">
        <v>60</v>
      </c>
      <c r="C27" s="141">
        <v>9.51</v>
      </c>
      <c r="D27" s="8"/>
      <c r="E27" s="8"/>
      <c r="F27" s="8"/>
      <c r="G27" s="8"/>
    </row>
    <row r="28" spans="2:8" x14ac:dyDescent="0.25">
      <c r="B28" s="57" t="s">
        <v>88</v>
      </c>
      <c r="C28" s="141">
        <v>10.1</v>
      </c>
      <c r="D28" s="8"/>
      <c r="E28" s="8">
        <v>0.70699999999999996</v>
      </c>
      <c r="F28" s="57" t="s">
        <v>203</v>
      </c>
      <c r="G28" s="8"/>
    </row>
    <row r="29" spans="2:8" x14ac:dyDescent="0.25">
      <c r="B29" s="56" t="s">
        <v>151</v>
      </c>
      <c r="C29" s="141">
        <v>10.32</v>
      </c>
      <c r="D29" s="8"/>
      <c r="F29" s="8"/>
      <c r="G29" s="160"/>
      <c r="H29" s="161"/>
    </row>
    <row r="30" spans="2:8" x14ac:dyDescent="0.25">
      <c r="B30" s="56" t="s">
        <v>92</v>
      </c>
      <c r="C30" s="141">
        <v>10.33</v>
      </c>
      <c r="D30" s="8">
        <v>-26.75</v>
      </c>
      <c r="E30" s="8">
        <v>0.27600000000000002</v>
      </c>
      <c r="F30" s="8"/>
      <c r="G30" s="160"/>
      <c r="H30" s="161"/>
    </row>
    <row r="31" spans="2:8" x14ac:dyDescent="0.25">
      <c r="B31" s="57" t="s">
        <v>94</v>
      </c>
      <c r="C31" s="141">
        <v>10.35</v>
      </c>
      <c r="D31" s="8"/>
      <c r="E31" s="8"/>
      <c r="F31" s="57" t="s">
        <v>208</v>
      </c>
      <c r="G31" s="160"/>
      <c r="H31" s="161"/>
    </row>
    <row r="32" spans="2:8" x14ac:dyDescent="0.25">
      <c r="B32" s="55" t="s">
        <v>55</v>
      </c>
      <c r="C32" s="141">
        <v>11.06</v>
      </c>
      <c r="D32" s="8"/>
      <c r="E32" s="8"/>
      <c r="F32" s="8"/>
      <c r="G32" s="160"/>
      <c r="H32" s="161"/>
    </row>
    <row r="33" spans="2:8" x14ac:dyDescent="0.25">
      <c r="B33" s="55" t="s">
        <v>93</v>
      </c>
      <c r="C33" s="141">
        <v>11.2</v>
      </c>
      <c r="D33" s="8"/>
      <c r="E33" s="8"/>
      <c r="F33" s="8" t="s">
        <v>214</v>
      </c>
      <c r="G33" s="160" t="s">
        <v>210</v>
      </c>
      <c r="H33" s="161"/>
    </row>
    <row r="34" spans="2:8" x14ac:dyDescent="0.25">
      <c r="B34" s="56" t="s">
        <v>151</v>
      </c>
      <c r="C34" s="141">
        <v>13.17</v>
      </c>
      <c r="D34" s="8"/>
      <c r="E34" s="8"/>
      <c r="F34" s="8"/>
      <c r="G34" s="160"/>
      <c r="H34" s="161"/>
    </row>
    <row r="35" spans="2:8" x14ac:dyDescent="0.25">
      <c r="B35" s="56" t="s">
        <v>209</v>
      </c>
      <c r="C35" s="141">
        <v>13.18</v>
      </c>
      <c r="D35" s="8">
        <v>-18.75</v>
      </c>
      <c r="E35" s="8"/>
      <c r="F35" s="8" t="s">
        <v>216</v>
      </c>
      <c r="G35" s="8"/>
      <c r="H35" s="158"/>
    </row>
    <row r="36" spans="2:8" x14ac:dyDescent="0.25">
      <c r="B36" s="56" t="s">
        <v>100</v>
      </c>
      <c r="C36" s="141">
        <v>13.18</v>
      </c>
      <c r="D36" s="8"/>
      <c r="E36" s="8"/>
      <c r="F36" s="162"/>
      <c r="G36" s="8"/>
      <c r="H36" s="158"/>
    </row>
    <row r="37" spans="2:8" s="154" customFormat="1" x14ac:dyDescent="0.25">
      <c r="B37" s="152" t="s">
        <v>182</v>
      </c>
      <c r="C37" s="153"/>
      <c r="D37" s="152"/>
      <c r="E37" s="152"/>
      <c r="F37" s="152"/>
      <c r="G37" s="152"/>
    </row>
    <row r="38" spans="2:8" x14ac:dyDescent="0.25">
      <c r="B38" s="54" t="s">
        <v>36</v>
      </c>
      <c r="C38" s="141"/>
      <c r="D38" s="8"/>
      <c r="E38" s="8"/>
      <c r="F38" s="8"/>
      <c r="G38" s="8"/>
    </row>
    <row r="39" spans="2:8" x14ac:dyDescent="0.25">
      <c r="B39" s="61" t="s">
        <v>118</v>
      </c>
      <c r="C39" s="141"/>
      <c r="D39" s="8"/>
      <c r="E39" s="8"/>
      <c r="F39" s="8"/>
      <c r="G39" s="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52F2-3281-4B90-9A4D-8B86634FEF50}">
  <sheetPr>
    <tabColor rgb="FFFFC000"/>
  </sheetPr>
  <dimension ref="B2:R41"/>
  <sheetViews>
    <sheetView topLeftCell="C1" zoomScale="80" zoomScaleNormal="80" workbookViewId="0">
      <selection activeCell="O10" sqref="O10"/>
    </sheetView>
  </sheetViews>
  <sheetFormatPr defaultRowHeight="15" x14ac:dyDescent="0.25"/>
  <cols>
    <col min="2" max="2" width="12.28515625" customWidth="1"/>
    <col min="3" max="4" width="18.7109375" bestFit="1" customWidth="1"/>
    <col min="5" max="5" width="13.140625" bestFit="1" customWidth="1"/>
    <col min="6" max="6" width="24.5703125" bestFit="1" customWidth="1"/>
    <col min="7" max="7" width="9.85546875" bestFit="1" customWidth="1"/>
    <col min="8" max="8" width="29.85546875" style="148" bestFit="1" customWidth="1"/>
    <col min="9" max="9" width="11.7109375" bestFit="1" customWidth="1"/>
    <col min="10" max="10" width="33.140625" style="148" bestFit="1" customWidth="1"/>
    <col min="11" max="11" width="20.28515625" style="169" bestFit="1" customWidth="1"/>
    <col min="18" max="18" width="9.140625" style="169"/>
    <col min="19" max="19" width="42.42578125" customWidth="1"/>
  </cols>
  <sheetData>
    <row r="2" spans="2:18" x14ac:dyDescent="0.25">
      <c r="B2" t="s">
        <v>175</v>
      </c>
      <c r="F2" s="155"/>
    </row>
    <row r="3" spans="2:18" x14ac:dyDescent="0.25">
      <c r="Q3" t="s">
        <v>86</v>
      </c>
    </row>
    <row r="4" spans="2:18" x14ac:dyDescent="0.25">
      <c r="B4" t="s">
        <v>204</v>
      </c>
    </row>
    <row r="6" spans="2:18" x14ac:dyDescent="0.25">
      <c r="B6" s="1" t="s">
        <v>291</v>
      </c>
      <c r="D6" t="s">
        <v>176</v>
      </c>
      <c r="E6" t="s">
        <v>177</v>
      </c>
      <c r="F6" t="s">
        <v>178</v>
      </c>
      <c r="G6" t="s">
        <v>266</v>
      </c>
      <c r="H6" s="148" t="s">
        <v>272</v>
      </c>
      <c r="I6" t="s">
        <v>207</v>
      </c>
      <c r="J6" s="148" t="s">
        <v>276</v>
      </c>
      <c r="K6" s="169" t="s">
        <v>277</v>
      </c>
    </row>
    <row r="7" spans="2:18" x14ac:dyDescent="0.25">
      <c r="B7" t="s">
        <v>292</v>
      </c>
      <c r="C7" s="217" t="s">
        <v>302</v>
      </c>
      <c r="D7">
        <v>0</v>
      </c>
      <c r="E7">
        <v>115</v>
      </c>
      <c r="F7" s="157">
        <v>127</v>
      </c>
      <c r="G7">
        <v>128</v>
      </c>
      <c r="H7" s="148" t="s">
        <v>274</v>
      </c>
      <c r="I7">
        <v>1255</v>
      </c>
      <c r="J7" s="148" t="s">
        <v>274</v>
      </c>
      <c r="K7" s="169" t="s">
        <v>274</v>
      </c>
      <c r="Q7" s="176">
        <v>146059</v>
      </c>
      <c r="R7" s="157" t="s">
        <v>286</v>
      </c>
    </row>
    <row r="8" spans="2:18" x14ac:dyDescent="0.25">
      <c r="B8" t="s">
        <v>292</v>
      </c>
      <c r="C8" s="218"/>
      <c r="E8">
        <v>100</v>
      </c>
      <c r="F8" s="157">
        <v>129</v>
      </c>
      <c r="G8">
        <v>130</v>
      </c>
      <c r="H8" s="148" t="s">
        <v>274</v>
      </c>
      <c r="I8">
        <v>1255</v>
      </c>
      <c r="J8" s="148" t="s">
        <v>274</v>
      </c>
      <c r="K8" s="169" t="s">
        <v>274</v>
      </c>
    </row>
    <row r="9" spans="2:18" x14ac:dyDescent="0.25">
      <c r="B9" s="41" t="s">
        <v>292</v>
      </c>
      <c r="C9" s="218"/>
      <c r="E9">
        <v>85</v>
      </c>
      <c r="F9" s="41">
        <v>131</v>
      </c>
      <c r="G9">
        <v>132</v>
      </c>
      <c r="H9" s="148" t="s">
        <v>274</v>
      </c>
      <c r="I9">
        <v>1255</v>
      </c>
      <c r="J9" s="148" t="s">
        <v>274</v>
      </c>
      <c r="K9" s="169" t="s">
        <v>274</v>
      </c>
    </row>
    <row r="10" spans="2:18" x14ac:dyDescent="0.25">
      <c r="B10" t="s">
        <v>294</v>
      </c>
      <c r="C10" s="218"/>
      <c r="E10">
        <v>70</v>
      </c>
      <c r="F10" s="157">
        <v>133</v>
      </c>
      <c r="G10">
        <v>134</v>
      </c>
      <c r="H10" s="148" t="s">
        <v>274</v>
      </c>
      <c r="I10">
        <v>1255</v>
      </c>
      <c r="J10" s="148" t="s">
        <v>274</v>
      </c>
      <c r="K10" s="169" t="s">
        <v>274</v>
      </c>
    </row>
    <row r="11" spans="2:18" x14ac:dyDescent="0.25">
      <c r="B11" t="s">
        <v>294</v>
      </c>
      <c r="C11" s="218"/>
      <c r="E11">
        <v>55</v>
      </c>
      <c r="F11" s="157">
        <v>135</v>
      </c>
      <c r="G11">
        <v>136</v>
      </c>
      <c r="H11" s="148" t="s">
        <v>274</v>
      </c>
      <c r="I11">
        <v>1255</v>
      </c>
      <c r="J11" s="148" t="s">
        <v>274</v>
      </c>
      <c r="K11" s="169" t="s">
        <v>274</v>
      </c>
    </row>
    <row r="12" spans="2:18" x14ac:dyDescent="0.25">
      <c r="B12" t="s">
        <v>292</v>
      </c>
      <c r="C12" s="224" t="s">
        <v>306</v>
      </c>
      <c r="D12">
        <v>0.5</v>
      </c>
      <c r="E12">
        <v>115</v>
      </c>
      <c r="F12" s="157">
        <v>147</v>
      </c>
      <c r="G12">
        <v>148</v>
      </c>
      <c r="H12" s="148" t="s">
        <v>274</v>
      </c>
      <c r="I12">
        <v>1258</v>
      </c>
      <c r="J12" s="148" t="s">
        <v>274</v>
      </c>
      <c r="K12" s="169" t="s">
        <v>274</v>
      </c>
      <c r="Q12" s="176">
        <v>146060</v>
      </c>
      <c r="R12" t="s">
        <v>286</v>
      </c>
    </row>
    <row r="13" spans="2:18" x14ac:dyDescent="0.25">
      <c r="B13" t="s">
        <v>292</v>
      </c>
      <c r="C13" s="224"/>
      <c r="E13">
        <v>100</v>
      </c>
      <c r="F13" s="157">
        <v>149</v>
      </c>
      <c r="G13">
        <v>150</v>
      </c>
      <c r="H13" s="148" t="s">
        <v>274</v>
      </c>
      <c r="I13">
        <v>1256</v>
      </c>
      <c r="J13" s="148" t="s">
        <v>274</v>
      </c>
      <c r="K13" s="169" t="s">
        <v>274</v>
      </c>
    </row>
    <row r="14" spans="2:18" x14ac:dyDescent="0.25">
      <c r="B14" t="s">
        <v>292</v>
      </c>
      <c r="C14" s="224"/>
      <c r="E14">
        <v>85</v>
      </c>
      <c r="F14" s="157">
        <v>151</v>
      </c>
      <c r="G14">
        <v>152</v>
      </c>
      <c r="H14" s="148" t="s">
        <v>274</v>
      </c>
      <c r="I14">
        <v>1256</v>
      </c>
      <c r="J14" s="148" t="s">
        <v>274</v>
      </c>
      <c r="K14" s="169" t="s">
        <v>274</v>
      </c>
    </row>
    <row r="15" spans="2:18" x14ac:dyDescent="0.25">
      <c r="B15" t="s">
        <v>292</v>
      </c>
      <c r="C15" s="224"/>
      <c r="E15">
        <v>70</v>
      </c>
      <c r="F15" s="157">
        <v>153</v>
      </c>
      <c r="G15">
        <v>154</v>
      </c>
      <c r="H15" s="148" t="s">
        <v>274</v>
      </c>
      <c r="I15">
        <v>1257</v>
      </c>
      <c r="J15" s="148" t="s">
        <v>274</v>
      </c>
      <c r="K15" s="169" t="s">
        <v>274</v>
      </c>
    </row>
    <row r="16" spans="2:18" x14ac:dyDescent="0.25">
      <c r="B16" t="s">
        <v>292</v>
      </c>
      <c r="C16" s="224"/>
      <c r="E16">
        <v>55</v>
      </c>
      <c r="F16" s="157">
        <v>155</v>
      </c>
      <c r="G16">
        <v>156</v>
      </c>
      <c r="H16" s="148" t="s">
        <v>274</v>
      </c>
      <c r="I16">
        <v>1255</v>
      </c>
      <c r="J16" s="148" t="s">
        <v>274</v>
      </c>
      <c r="K16" s="169" t="s">
        <v>274</v>
      </c>
    </row>
    <row r="17" spans="2:18" x14ac:dyDescent="0.25">
      <c r="B17" t="s">
        <v>292</v>
      </c>
      <c r="C17" s="215" t="s">
        <v>304</v>
      </c>
      <c r="D17">
        <v>1</v>
      </c>
      <c r="E17">
        <v>115</v>
      </c>
      <c r="F17" s="157">
        <v>167</v>
      </c>
      <c r="G17">
        <v>168</v>
      </c>
      <c r="H17" s="148" t="s">
        <v>274</v>
      </c>
      <c r="I17">
        <v>1255</v>
      </c>
      <c r="J17" s="148" t="s">
        <v>274</v>
      </c>
      <c r="K17" s="169" t="s">
        <v>274</v>
      </c>
      <c r="Q17" s="176">
        <v>146061</v>
      </c>
      <c r="R17" t="s">
        <v>286</v>
      </c>
    </row>
    <row r="18" spans="2:18" x14ac:dyDescent="0.25">
      <c r="B18" t="s">
        <v>292</v>
      </c>
      <c r="C18" s="215"/>
      <c r="E18">
        <v>100</v>
      </c>
      <c r="F18" s="157">
        <v>169</v>
      </c>
      <c r="G18">
        <v>170</v>
      </c>
      <c r="H18" s="148" t="s">
        <v>274</v>
      </c>
      <c r="I18">
        <v>1253</v>
      </c>
      <c r="J18" s="148" t="s">
        <v>274</v>
      </c>
      <c r="K18" s="169" t="s">
        <v>274</v>
      </c>
    </row>
    <row r="19" spans="2:18" x14ac:dyDescent="0.25">
      <c r="B19" t="s">
        <v>292</v>
      </c>
      <c r="C19" s="215"/>
      <c r="E19">
        <v>85</v>
      </c>
      <c r="F19" s="157">
        <v>171</v>
      </c>
      <c r="G19">
        <v>172</v>
      </c>
      <c r="H19" s="148" t="s">
        <v>274</v>
      </c>
      <c r="I19">
        <v>1257</v>
      </c>
      <c r="J19" s="148" t="s">
        <v>274</v>
      </c>
      <c r="K19" s="169" t="s">
        <v>274</v>
      </c>
    </row>
    <row r="20" spans="2:18" x14ac:dyDescent="0.25">
      <c r="B20" t="s">
        <v>292</v>
      </c>
      <c r="C20" s="215"/>
      <c r="E20">
        <v>70</v>
      </c>
      <c r="F20" s="157">
        <v>173</v>
      </c>
      <c r="G20">
        <v>174</v>
      </c>
      <c r="H20" s="148" t="s">
        <v>274</v>
      </c>
      <c r="I20">
        <v>1256</v>
      </c>
      <c r="J20" s="148" t="s">
        <v>274</v>
      </c>
      <c r="K20" s="169" t="s">
        <v>274</v>
      </c>
    </row>
    <row r="21" spans="2:18" x14ac:dyDescent="0.25">
      <c r="B21" t="s">
        <v>303</v>
      </c>
      <c r="C21" s="216"/>
      <c r="E21">
        <v>55</v>
      </c>
      <c r="F21" s="157">
        <v>175</v>
      </c>
      <c r="G21">
        <v>176</v>
      </c>
      <c r="H21" s="148" t="s">
        <v>274</v>
      </c>
      <c r="I21">
        <v>1255</v>
      </c>
      <c r="J21" s="148" t="s">
        <v>274</v>
      </c>
      <c r="K21" s="169" t="s">
        <v>274</v>
      </c>
      <c r="M21" t="s">
        <v>267</v>
      </c>
    </row>
    <row r="22" spans="2:18" x14ac:dyDescent="0.25">
      <c r="B22" s="157" t="s">
        <v>292</v>
      </c>
      <c r="C22" s="225" t="s">
        <v>305</v>
      </c>
      <c r="D22">
        <v>2</v>
      </c>
      <c r="E22">
        <v>115</v>
      </c>
      <c r="F22" s="157">
        <v>187</v>
      </c>
      <c r="G22">
        <v>188</v>
      </c>
      <c r="H22" s="148" t="s">
        <v>274</v>
      </c>
      <c r="I22">
        <v>1255</v>
      </c>
      <c r="J22" s="148" t="s">
        <v>274</v>
      </c>
      <c r="K22" s="169" t="s">
        <v>274</v>
      </c>
      <c r="Q22" s="176">
        <v>146062</v>
      </c>
      <c r="R22" t="s">
        <v>286</v>
      </c>
    </row>
    <row r="23" spans="2:18" x14ac:dyDescent="0.25">
      <c r="B23" s="157" t="s">
        <v>292</v>
      </c>
      <c r="C23" s="226"/>
      <c r="E23">
        <v>100</v>
      </c>
      <c r="F23" s="157">
        <v>189</v>
      </c>
      <c r="G23">
        <v>190</v>
      </c>
      <c r="H23" s="148" t="s">
        <v>274</v>
      </c>
      <c r="I23">
        <v>1256</v>
      </c>
      <c r="J23" s="148" t="s">
        <v>274</v>
      </c>
      <c r="K23" s="169" t="s">
        <v>274</v>
      </c>
    </row>
    <row r="24" spans="2:18" x14ac:dyDescent="0.25">
      <c r="B24" t="s">
        <v>292</v>
      </c>
      <c r="C24" s="226"/>
      <c r="E24">
        <v>85</v>
      </c>
      <c r="F24" s="159">
        <v>191</v>
      </c>
      <c r="G24" s="157">
        <v>192</v>
      </c>
      <c r="H24" s="148" t="s">
        <v>274</v>
      </c>
      <c r="I24">
        <v>1254</v>
      </c>
      <c r="J24" s="148" t="s">
        <v>274</v>
      </c>
      <c r="K24" s="169" t="s">
        <v>274</v>
      </c>
    </row>
    <row r="25" spans="2:18" x14ac:dyDescent="0.25">
      <c r="B25" t="s">
        <v>292</v>
      </c>
      <c r="C25" s="226"/>
      <c r="E25">
        <v>70</v>
      </c>
      <c r="F25" s="157">
        <v>193</v>
      </c>
      <c r="G25" s="157">
        <v>194</v>
      </c>
      <c r="H25" s="148" t="s">
        <v>274</v>
      </c>
      <c r="I25">
        <v>1257</v>
      </c>
      <c r="J25" s="148" t="s">
        <v>274</v>
      </c>
      <c r="K25" s="169" t="s">
        <v>274</v>
      </c>
    </row>
    <row r="26" spans="2:18" x14ac:dyDescent="0.25">
      <c r="B26" t="s">
        <v>303</v>
      </c>
      <c r="C26" s="227"/>
      <c r="E26">
        <v>55</v>
      </c>
      <c r="F26" s="159">
        <v>195</v>
      </c>
      <c r="G26" s="157">
        <v>196</v>
      </c>
      <c r="H26" s="148" t="s">
        <v>274</v>
      </c>
      <c r="I26">
        <v>1257</v>
      </c>
      <c r="J26" s="172" t="s">
        <v>274</v>
      </c>
      <c r="K26" s="169" t="s">
        <v>274</v>
      </c>
      <c r="L26" t="s">
        <v>283</v>
      </c>
    </row>
    <row r="27" spans="2:18" x14ac:dyDescent="0.25">
      <c r="B27" s="157" t="s">
        <v>292</v>
      </c>
      <c r="C27" s="224" t="s">
        <v>307</v>
      </c>
      <c r="D27">
        <v>4</v>
      </c>
      <c r="E27">
        <v>115</v>
      </c>
      <c r="F27" s="157">
        <v>197</v>
      </c>
      <c r="G27" s="157">
        <v>198</v>
      </c>
      <c r="H27" s="148" t="s">
        <v>274</v>
      </c>
      <c r="I27">
        <v>1256</v>
      </c>
      <c r="J27" s="148" t="s">
        <v>274</v>
      </c>
      <c r="K27" s="169" t="s">
        <v>274</v>
      </c>
      <c r="Q27" s="176">
        <v>146063</v>
      </c>
      <c r="R27" t="s">
        <v>286</v>
      </c>
    </row>
    <row r="28" spans="2:18" x14ac:dyDescent="0.25">
      <c r="B28" t="s">
        <v>292</v>
      </c>
      <c r="C28" s="224"/>
      <c r="E28">
        <v>100</v>
      </c>
      <c r="F28" s="157">
        <v>199</v>
      </c>
      <c r="G28" s="157">
        <v>200</v>
      </c>
      <c r="H28" s="148" t="s">
        <v>274</v>
      </c>
      <c r="I28">
        <v>1256</v>
      </c>
      <c r="J28" s="148" t="s">
        <v>274</v>
      </c>
      <c r="K28" s="169" t="s">
        <v>274</v>
      </c>
    </row>
    <row r="29" spans="2:18" x14ac:dyDescent="0.25">
      <c r="B29" t="s">
        <v>292</v>
      </c>
      <c r="C29" s="224"/>
      <c r="E29">
        <v>85</v>
      </c>
      <c r="F29" s="157">
        <v>201</v>
      </c>
      <c r="G29" s="157">
        <v>202</v>
      </c>
      <c r="H29" s="148" t="s">
        <v>274</v>
      </c>
      <c r="I29">
        <v>1256</v>
      </c>
      <c r="J29" s="148" t="s">
        <v>274</v>
      </c>
      <c r="K29" s="169" t="s">
        <v>274</v>
      </c>
    </row>
    <row r="30" spans="2:18" x14ac:dyDescent="0.25">
      <c r="B30" t="s">
        <v>292</v>
      </c>
      <c r="C30" s="224"/>
      <c r="E30">
        <v>70</v>
      </c>
      <c r="F30" s="157">
        <v>203</v>
      </c>
      <c r="G30" s="157">
        <v>204</v>
      </c>
      <c r="H30" s="148" t="s">
        <v>274</v>
      </c>
      <c r="I30">
        <v>1256</v>
      </c>
      <c r="J30" s="148" t="s">
        <v>274</v>
      </c>
      <c r="K30" s="169" t="s">
        <v>274</v>
      </c>
    </row>
    <row r="31" spans="2:18" x14ac:dyDescent="0.25">
      <c r="B31" t="s">
        <v>303</v>
      </c>
      <c r="C31" s="224"/>
      <c r="E31">
        <v>55</v>
      </c>
      <c r="F31" s="157">
        <v>205</v>
      </c>
      <c r="G31" s="157">
        <v>206</v>
      </c>
      <c r="H31" s="148" t="s">
        <v>274</v>
      </c>
      <c r="I31">
        <v>1256</v>
      </c>
      <c r="J31" s="148" t="s">
        <v>274</v>
      </c>
      <c r="K31" s="169" t="s">
        <v>274</v>
      </c>
      <c r="M31" t="s">
        <v>268</v>
      </c>
    </row>
    <row r="32" spans="2:18" x14ac:dyDescent="0.25">
      <c r="B32" t="s">
        <v>292</v>
      </c>
      <c r="C32" s="218" t="s">
        <v>309</v>
      </c>
      <c r="D32" s="157">
        <v>8</v>
      </c>
      <c r="E32">
        <v>115</v>
      </c>
      <c r="F32" s="157">
        <v>227</v>
      </c>
      <c r="G32" s="157">
        <v>228</v>
      </c>
      <c r="H32" s="148" t="s">
        <v>274</v>
      </c>
      <c r="I32">
        <v>1256</v>
      </c>
      <c r="J32" s="148" t="s">
        <v>274</v>
      </c>
      <c r="K32" s="169" t="s">
        <v>274</v>
      </c>
      <c r="Q32" s="176">
        <v>146064</v>
      </c>
      <c r="R32" s="157" t="s">
        <v>286</v>
      </c>
    </row>
    <row r="33" spans="2:16" x14ac:dyDescent="0.25">
      <c r="B33" t="s">
        <v>292</v>
      </c>
      <c r="C33" s="218"/>
      <c r="D33" s="41"/>
      <c r="E33">
        <v>100</v>
      </c>
      <c r="F33" s="157">
        <v>229</v>
      </c>
      <c r="G33" s="157">
        <v>230</v>
      </c>
      <c r="H33" s="148" t="s">
        <v>274</v>
      </c>
      <c r="I33">
        <v>1256</v>
      </c>
      <c r="J33" s="148" t="s">
        <v>274</v>
      </c>
      <c r="K33" s="169" t="s">
        <v>274</v>
      </c>
    </row>
    <row r="34" spans="2:16" x14ac:dyDescent="0.25">
      <c r="B34" s="41" t="s">
        <v>308</v>
      </c>
      <c r="C34" s="218"/>
      <c r="D34" s="41"/>
      <c r="E34">
        <v>85</v>
      </c>
      <c r="F34" s="41">
        <v>231</v>
      </c>
      <c r="G34" s="157">
        <v>232</v>
      </c>
      <c r="H34" s="148" t="s">
        <v>274</v>
      </c>
      <c r="I34">
        <v>1256</v>
      </c>
      <c r="J34" s="148" t="s">
        <v>274</v>
      </c>
      <c r="K34" s="169" t="s">
        <v>274</v>
      </c>
    </row>
    <row r="35" spans="2:16" x14ac:dyDescent="0.25">
      <c r="B35" t="s">
        <v>292</v>
      </c>
      <c r="C35" s="218"/>
      <c r="D35" s="41"/>
      <c r="E35">
        <v>70</v>
      </c>
      <c r="F35" s="157">
        <v>233</v>
      </c>
      <c r="G35" s="157">
        <v>234</v>
      </c>
      <c r="H35" s="148" t="s">
        <v>274</v>
      </c>
      <c r="I35">
        <v>1256</v>
      </c>
      <c r="J35" s="148" t="s">
        <v>274</v>
      </c>
      <c r="K35" s="169" t="s">
        <v>274</v>
      </c>
    </row>
    <row r="36" spans="2:16" x14ac:dyDescent="0.25">
      <c r="B36" t="s">
        <v>292</v>
      </c>
      <c r="C36" s="228"/>
      <c r="D36" s="41"/>
      <c r="E36">
        <v>55</v>
      </c>
      <c r="F36" s="157">
        <v>235</v>
      </c>
      <c r="G36" s="157">
        <v>236</v>
      </c>
      <c r="H36" s="148" t="s">
        <v>274</v>
      </c>
      <c r="I36">
        <v>1256</v>
      </c>
      <c r="J36" s="148" t="s">
        <v>274</v>
      </c>
      <c r="K36" s="169" t="s">
        <v>274</v>
      </c>
      <c r="L36" s="155" t="s">
        <v>188</v>
      </c>
    </row>
    <row r="37" spans="2:16" x14ac:dyDescent="0.25">
      <c r="B37" t="s">
        <v>292</v>
      </c>
      <c r="C37" s="224" t="s">
        <v>310</v>
      </c>
      <c r="D37">
        <v>16</v>
      </c>
      <c r="E37">
        <v>115</v>
      </c>
      <c r="F37" s="157">
        <v>237</v>
      </c>
      <c r="G37" s="157">
        <v>238</v>
      </c>
      <c r="H37" s="148" t="s">
        <v>274</v>
      </c>
      <c r="I37">
        <v>1258</v>
      </c>
      <c r="J37" s="148" t="s">
        <v>274</v>
      </c>
      <c r="K37" s="169" t="s">
        <v>274</v>
      </c>
      <c r="L37" s="223" t="s">
        <v>284</v>
      </c>
      <c r="M37" s="223"/>
      <c r="N37" s="223"/>
      <c r="O37" s="223"/>
      <c r="P37" s="223"/>
    </row>
    <row r="38" spans="2:16" x14ac:dyDescent="0.25">
      <c r="B38" t="s">
        <v>292</v>
      </c>
      <c r="C38" s="224"/>
      <c r="E38">
        <v>100</v>
      </c>
      <c r="F38" s="157">
        <v>239</v>
      </c>
      <c r="G38" s="157">
        <v>240</v>
      </c>
      <c r="H38" s="148" t="s">
        <v>274</v>
      </c>
      <c r="I38">
        <v>1256</v>
      </c>
      <c r="J38" s="148" t="s">
        <v>274</v>
      </c>
      <c r="K38" s="169" t="s">
        <v>274</v>
      </c>
    </row>
    <row r="39" spans="2:16" x14ac:dyDescent="0.25">
      <c r="B39" t="s">
        <v>292</v>
      </c>
      <c r="C39" s="224"/>
      <c r="E39">
        <v>85</v>
      </c>
      <c r="F39" s="157">
        <v>241</v>
      </c>
      <c r="G39" s="157">
        <v>242</v>
      </c>
      <c r="H39" s="148" t="s">
        <v>274</v>
      </c>
      <c r="I39">
        <v>1256</v>
      </c>
      <c r="J39" s="148" t="s">
        <v>274</v>
      </c>
      <c r="K39" s="169" t="s">
        <v>274</v>
      </c>
    </row>
    <row r="40" spans="2:16" x14ac:dyDescent="0.25">
      <c r="B40" t="s">
        <v>292</v>
      </c>
      <c r="C40" s="224"/>
      <c r="E40">
        <v>70</v>
      </c>
      <c r="F40" s="157">
        <v>243</v>
      </c>
      <c r="G40" s="157">
        <v>244</v>
      </c>
      <c r="H40" s="148" t="s">
        <v>274</v>
      </c>
      <c r="I40">
        <v>1256</v>
      </c>
      <c r="J40" s="148" t="s">
        <v>274</v>
      </c>
      <c r="K40" s="169" t="s">
        <v>274</v>
      </c>
    </row>
    <row r="41" spans="2:16" x14ac:dyDescent="0.25">
      <c r="B41" t="s">
        <v>303</v>
      </c>
      <c r="C41" s="224"/>
      <c r="E41">
        <v>55</v>
      </c>
      <c r="F41" s="157">
        <v>245</v>
      </c>
      <c r="G41" s="157">
        <v>246</v>
      </c>
      <c r="H41" s="148" t="s">
        <v>274</v>
      </c>
      <c r="I41">
        <v>1256</v>
      </c>
      <c r="J41" s="148" t="s">
        <v>274</v>
      </c>
      <c r="K41" s="169" t="s">
        <v>274</v>
      </c>
    </row>
  </sheetData>
  <mergeCells count="8">
    <mergeCell ref="L37:P37"/>
    <mergeCell ref="C7:C11"/>
    <mergeCell ref="C12:C16"/>
    <mergeCell ref="C17:C21"/>
    <mergeCell ref="C22:C26"/>
    <mergeCell ref="C27:C31"/>
    <mergeCell ref="C32:C36"/>
    <mergeCell ref="C37:C4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4CE09-C13D-434D-B435-E56D955275B4}">
  <sheetPr>
    <tabColor rgb="FF92D050"/>
  </sheetPr>
  <dimension ref="B2:V21"/>
  <sheetViews>
    <sheetView zoomScale="106" zoomScaleNormal="106" workbookViewId="0">
      <selection activeCell="A19" sqref="A19"/>
    </sheetView>
  </sheetViews>
  <sheetFormatPr defaultRowHeight="15" x14ac:dyDescent="0.25"/>
  <cols>
    <col min="1" max="1" width="2.85546875" customWidth="1"/>
    <col min="2" max="2" width="39.42578125" bestFit="1" customWidth="1"/>
    <col min="3" max="3" width="15.7109375" style="142" customWidth="1"/>
    <col min="4" max="4" width="33.42578125" bestFit="1" customWidth="1"/>
    <col min="5" max="5" width="21.140625" bestFit="1" customWidth="1"/>
    <col min="6" max="6" width="170.140625" customWidth="1"/>
    <col min="7" max="7" width="135.42578125" bestFit="1" customWidth="1"/>
    <col min="8" max="20" width="15.7109375" customWidth="1"/>
  </cols>
  <sheetData>
    <row r="2" spans="2:22" s="1" customFormat="1" x14ac:dyDescent="0.25">
      <c r="B2" s="7" t="s">
        <v>119</v>
      </c>
      <c r="C2" s="140" t="s">
        <v>120</v>
      </c>
      <c r="D2" s="7" t="s">
        <v>122</v>
      </c>
      <c r="E2" s="7" t="s">
        <v>123</v>
      </c>
      <c r="F2" s="7" t="s">
        <v>140</v>
      </c>
      <c r="G2" s="7" t="s">
        <v>124</v>
      </c>
      <c r="V2" s="52"/>
    </row>
    <row r="3" spans="2:22" x14ac:dyDescent="0.25">
      <c r="B3" s="53" t="s">
        <v>30</v>
      </c>
      <c r="C3" s="141">
        <v>14.25</v>
      </c>
      <c r="D3" s="8">
        <v>-33.720999999999997</v>
      </c>
      <c r="E3" s="8">
        <v>1.2E-2</v>
      </c>
      <c r="F3" s="8" t="s">
        <v>224</v>
      </c>
      <c r="G3" s="163"/>
      <c r="V3" s="51"/>
    </row>
    <row r="4" spans="2:22" x14ac:dyDescent="0.25">
      <c r="B4" s="54" t="s">
        <v>36</v>
      </c>
      <c r="C4" s="141">
        <v>14.34</v>
      </c>
      <c r="D4" s="8"/>
      <c r="E4" s="8"/>
      <c r="F4" s="8"/>
      <c r="G4" s="163"/>
    </row>
    <row r="5" spans="2:22" x14ac:dyDescent="0.25">
      <c r="B5" s="55" t="s">
        <v>40</v>
      </c>
      <c r="C5" s="141">
        <v>14.36</v>
      </c>
      <c r="D5" s="8"/>
      <c r="E5" s="8"/>
      <c r="F5" s="8"/>
      <c r="G5" s="163"/>
    </row>
    <row r="6" spans="2:22" x14ac:dyDescent="0.25">
      <c r="B6" s="55" t="s">
        <v>43</v>
      </c>
      <c r="C6" s="141">
        <v>14.4</v>
      </c>
      <c r="D6" s="8"/>
      <c r="E6" s="8"/>
      <c r="F6" s="8" t="s">
        <v>217</v>
      </c>
      <c r="G6" s="163"/>
    </row>
    <row r="7" spans="2:22" x14ac:dyDescent="0.25">
      <c r="B7" s="56" t="s">
        <v>48</v>
      </c>
      <c r="C7" s="141">
        <v>15.19</v>
      </c>
      <c r="D7" s="8"/>
      <c r="E7" s="8"/>
      <c r="F7" s="8"/>
      <c r="G7" s="163"/>
    </row>
    <row r="8" spans="2:22" x14ac:dyDescent="0.25">
      <c r="B8" s="56" t="s">
        <v>52</v>
      </c>
      <c r="C8" s="141">
        <v>15.2</v>
      </c>
      <c r="D8" s="8">
        <v>-33.220999999999997</v>
      </c>
      <c r="E8" s="8">
        <v>0.47599999999999998</v>
      </c>
      <c r="F8" s="8"/>
      <c r="G8" s="163"/>
    </row>
    <row r="9" spans="2:22" x14ac:dyDescent="0.25">
      <c r="B9" s="55" t="s">
        <v>59</v>
      </c>
      <c r="C9" s="141">
        <v>15.22</v>
      </c>
      <c r="D9" s="8"/>
      <c r="E9" s="8"/>
      <c r="F9" s="8" t="s">
        <v>218</v>
      </c>
      <c r="G9" s="163" t="s">
        <v>219</v>
      </c>
    </row>
    <row r="10" spans="2:22" x14ac:dyDescent="0.25">
      <c r="B10" s="56" t="s">
        <v>67</v>
      </c>
      <c r="C10" s="141">
        <v>16.059999999999999</v>
      </c>
      <c r="D10" s="8">
        <v>-32.720999999999997</v>
      </c>
      <c r="E10" s="8">
        <v>1.54</v>
      </c>
      <c r="F10" s="8"/>
      <c r="G10" s="163"/>
    </row>
    <row r="11" spans="2:22" x14ac:dyDescent="0.25">
      <c r="B11" s="55" t="s">
        <v>68</v>
      </c>
      <c r="C11" s="141">
        <v>16.079999999999998</v>
      </c>
      <c r="D11" s="8"/>
      <c r="E11" s="8"/>
      <c r="F11" s="8" t="s">
        <v>221</v>
      </c>
      <c r="G11" s="163"/>
    </row>
    <row r="12" spans="2:22" x14ac:dyDescent="0.25">
      <c r="B12" s="56" t="s">
        <v>75</v>
      </c>
      <c r="C12" s="141">
        <v>16.47</v>
      </c>
      <c r="D12" s="8">
        <v>-31.721</v>
      </c>
      <c r="E12" s="8">
        <v>3.13</v>
      </c>
      <c r="F12" s="8"/>
      <c r="G12" s="163"/>
    </row>
    <row r="13" spans="2:22" x14ac:dyDescent="0.25">
      <c r="B13" s="55" t="s">
        <v>78</v>
      </c>
      <c r="C13" s="141">
        <v>16.48</v>
      </c>
      <c r="D13" s="8"/>
      <c r="E13" s="8">
        <v>2.61</v>
      </c>
      <c r="F13" s="8" t="s">
        <v>222</v>
      </c>
      <c r="G13" s="163" t="s">
        <v>223</v>
      </c>
    </row>
    <row r="14" spans="2:22" x14ac:dyDescent="0.25">
      <c r="B14" s="56" t="s">
        <v>83</v>
      </c>
      <c r="C14" s="141">
        <v>17.2</v>
      </c>
      <c r="D14" s="8">
        <v>-29.721</v>
      </c>
      <c r="E14" s="8">
        <v>2.9</v>
      </c>
      <c r="F14" s="8"/>
      <c r="G14" s="163"/>
    </row>
    <row r="15" spans="2:22" x14ac:dyDescent="0.25">
      <c r="B15" s="55" t="s">
        <v>85</v>
      </c>
      <c r="C15" s="141">
        <v>17.239999999999998</v>
      </c>
      <c r="D15" s="8"/>
      <c r="E15" s="8"/>
      <c r="F15" s="8" t="s">
        <v>227</v>
      </c>
      <c r="G15" s="163" t="s">
        <v>228</v>
      </c>
    </row>
    <row r="16" spans="2:22" x14ac:dyDescent="0.25">
      <c r="B16" s="56" t="s">
        <v>92</v>
      </c>
      <c r="C16" s="141">
        <v>20</v>
      </c>
      <c r="D16" s="8">
        <v>-25.721</v>
      </c>
      <c r="E16" s="8">
        <v>1.04</v>
      </c>
      <c r="F16" s="8"/>
      <c r="G16" s="163"/>
    </row>
    <row r="17" spans="2:7" x14ac:dyDescent="0.25">
      <c r="B17" s="55" t="s">
        <v>93</v>
      </c>
      <c r="C17" s="141">
        <v>20.02</v>
      </c>
      <c r="D17" s="8"/>
      <c r="E17" s="8"/>
      <c r="F17" s="8" t="s">
        <v>229</v>
      </c>
      <c r="G17" s="163"/>
    </row>
    <row r="18" spans="2:7" x14ac:dyDescent="0.25">
      <c r="B18" s="56" t="s">
        <v>96</v>
      </c>
      <c r="C18" s="141">
        <v>20.3</v>
      </c>
      <c r="D18" s="8">
        <v>-17.721</v>
      </c>
      <c r="E18" s="8">
        <v>0.19</v>
      </c>
      <c r="F18" s="8"/>
      <c r="G18" s="163"/>
    </row>
    <row r="19" spans="2:7" x14ac:dyDescent="0.25">
      <c r="B19" s="55" t="s">
        <v>100</v>
      </c>
      <c r="C19" s="141">
        <v>20.32</v>
      </c>
      <c r="D19" s="8"/>
      <c r="E19" s="8"/>
      <c r="F19" s="8" t="s">
        <v>230</v>
      </c>
      <c r="G19" s="163"/>
    </row>
    <row r="20" spans="2:7" x14ac:dyDescent="0.25">
      <c r="B20" s="54" t="s">
        <v>36</v>
      </c>
      <c r="C20" s="141"/>
      <c r="D20" s="8"/>
      <c r="E20" s="8"/>
      <c r="F20" s="8"/>
      <c r="G20" s="163"/>
    </row>
    <row r="21" spans="2:7" x14ac:dyDescent="0.25">
      <c r="B21" s="61" t="s">
        <v>118</v>
      </c>
      <c r="C21" s="141"/>
      <c r="D21" s="8"/>
      <c r="E21" s="8"/>
      <c r="F21" s="8"/>
      <c r="G21" s="16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1e59a2-3882-4d15-b1f0-20a41eb2e7bb">
      <Terms xmlns="http://schemas.microsoft.com/office/infopath/2007/PartnerControls"/>
    </lcf76f155ced4ddcb4097134ff3c332f>
    <TaxCatchAll xmlns="b1e165a0-1a4a-4d2e-b26a-75de4c74afb8" xsi:nil="true"/>
    <SharedWithUsers xmlns="b1e165a0-1a4a-4d2e-b26a-75de4c74afb8">
      <UserInfo>
        <DisplayName>Alexander Lunt</DisplayName>
        <AccountId>43</AccountId>
        <AccountType/>
      </UserInfo>
      <UserInfo>
        <DisplayName>Jamie Wilson</DisplayName>
        <AccountId>44</AccountId>
        <AccountType/>
      </UserInfo>
      <UserInfo>
        <DisplayName>Richard Ball</DisplayName>
        <AccountId>13</AccountId>
        <AccountType/>
      </UserInfo>
      <UserInfo>
        <DisplayName>Xinyi Kong</DisplayName>
        <AccountId>21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A10F7760174046B412AB999BD2E8E0" ma:contentTypeVersion="18" ma:contentTypeDescription="Create a new document." ma:contentTypeScope="" ma:versionID="6d7a73be5d8a19c249f443872f2823b8">
  <xsd:schema xmlns:xsd="http://www.w3.org/2001/XMLSchema" xmlns:xs="http://www.w3.org/2001/XMLSchema" xmlns:p="http://schemas.microsoft.com/office/2006/metadata/properties" xmlns:ns2="b31e59a2-3882-4d15-b1f0-20a41eb2e7bb" xmlns:ns3="b1e165a0-1a4a-4d2e-b26a-75de4c74afb8" targetNamespace="http://schemas.microsoft.com/office/2006/metadata/properties" ma:root="true" ma:fieldsID="4db7e231387bce62370fd16190b5329b" ns2:_="" ns3:_="">
    <xsd:import namespace="b31e59a2-3882-4d15-b1f0-20a41eb2e7bb"/>
    <xsd:import namespace="b1e165a0-1a4a-4d2e-b26a-75de4c74af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e59a2-3882-4d15-b1f0-20a41eb2e7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5693718-8356-48ba-866a-85db3a9efc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165a0-1a4a-4d2e-b26a-75de4c74afb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d9741aa-86e7-4f91-b444-31f563d66d76}" ma:internalName="TaxCatchAll" ma:showField="CatchAllData" ma:web="b1e165a0-1a4a-4d2e-b26a-75de4c74af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E1E246-CBCD-4250-8E75-728A7C836DD6}">
  <ds:schemaRefs>
    <ds:schemaRef ds:uri="http://purl.org/dc/dcmitype/"/>
    <ds:schemaRef ds:uri="http://schemas.microsoft.com/office/2006/metadata/properties"/>
    <ds:schemaRef ds:uri="b1e165a0-1a4a-4d2e-b26a-75de4c74afb8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b31e59a2-3882-4d15-b1f0-20a41eb2e7bb"/>
  </ds:schemaRefs>
</ds:datastoreItem>
</file>

<file path=customXml/itemProps2.xml><?xml version="1.0" encoding="utf-8"?>
<ds:datastoreItem xmlns:ds="http://schemas.openxmlformats.org/officeDocument/2006/customXml" ds:itemID="{05513CC5-C143-4CF4-9AB6-8059AE509C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C4BE95-D7E7-439D-ADE8-B1062D441C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1e59a2-3882-4d15-b1f0-20a41eb2e7bb"/>
    <ds:schemaRef ds:uri="b1e165a0-1a4a-4d2e-b26a-75de4c74af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7e3d22-4ea1-422d-b0ad-8fcc89406b9e}" enabled="0" method="" siteId="{377e3d22-4ea1-422d-b0ad-8fcc89406b9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timetable blank</vt:lpstr>
      <vt:lpstr>time breakdown 8 specs</vt:lpstr>
      <vt:lpstr>practice CT and XRD</vt:lpstr>
      <vt:lpstr>BQW hydraulics problem</vt:lpstr>
      <vt:lpstr>BHW</vt:lpstr>
      <vt:lpstr>BHW CT XRD</vt:lpstr>
      <vt:lpstr>AHW</vt:lpstr>
      <vt:lpstr>AHW CT XRD</vt:lpstr>
      <vt:lpstr>AQW</vt:lpstr>
      <vt:lpstr>AQW CT (NO XRD)</vt:lpstr>
      <vt:lpstr>BHNW</vt:lpstr>
      <vt:lpstr>BHNW CT (NO XRD)</vt:lpstr>
      <vt:lpstr>BQW 2</vt:lpstr>
      <vt:lpstr>BQW CT (NO XRD)</vt:lpstr>
      <vt:lpstr>Data storage and collection</vt:lpstr>
      <vt:lpstr>load-displ</vt:lpstr>
    </vt:vector>
  </TitlesOfParts>
  <Manager/>
  <Company>University of Bath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Barrie Dams</dc:creator>
  <cp:keywords/>
  <dc:description/>
  <cp:lastModifiedBy>Barrie Dams</cp:lastModifiedBy>
  <cp:revision/>
  <dcterms:created xsi:type="dcterms:W3CDTF">2024-05-17T13:54:59Z</dcterms:created>
  <dcterms:modified xsi:type="dcterms:W3CDTF">2025-02-13T00:00:30Z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0x010100C8A10F7760174046B412AB999BD2E8E0</vt:lpwstr>
  </property>
  <property fmtid="{D5CDD505-2E9C-101B-9397-08002B2CF9AE}" pid="3" name="MediaServiceImageTags">
    <vt:lpwstr/>
  </property>
</Properties>
</file>