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files\banv20\Profiles_Do_Not_Delete\campus\Desktop\Rayleigh _Analysis_PhysD_package2\Data\"/>
    </mc:Choice>
  </mc:AlternateContent>
  <xr:revisionPtr revIDLastSave="0" documentId="13_ncr:1_{3263066A-1BDB-413A-92D8-3567B8BF3D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solver_adj" localSheetId="0" hidden="1">Sheet1!#REF!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1" i="1" l="1"/>
  <c r="AG20" i="1"/>
  <c r="AG19" i="1"/>
  <c r="AG18" i="1"/>
  <c r="AG17" i="1"/>
  <c r="AG16" i="1"/>
  <c r="AG15" i="1"/>
  <c r="AG7" i="1"/>
  <c r="AG6" i="1"/>
  <c r="AG5" i="1"/>
  <c r="AG4" i="1"/>
  <c r="AG3" i="1"/>
  <c r="AG22" i="1"/>
  <c r="AG23" i="1"/>
  <c r="AG24" i="1"/>
  <c r="G7" i="1"/>
  <c r="H7" i="1" s="1"/>
  <c r="I7" i="1" s="1"/>
  <c r="J7" i="1"/>
  <c r="AH7" i="1"/>
  <c r="AI7" i="1"/>
  <c r="AH8" i="1"/>
  <c r="AH9" i="1"/>
  <c r="AH10" i="1"/>
  <c r="AH11" i="1"/>
  <c r="AH12" i="1"/>
  <c r="AH13" i="1"/>
  <c r="AH14" i="1"/>
  <c r="AH21" i="1"/>
  <c r="AH20" i="1"/>
  <c r="AH19" i="1"/>
  <c r="AH18" i="1"/>
  <c r="AH17" i="1"/>
  <c r="AH16" i="1"/>
  <c r="AH15" i="1"/>
  <c r="AH6" i="1"/>
  <c r="AH5" i="1"/>
  <c r="AH4" i="1"/>
  <c r="AH3" i="1"/>
  <c r="AH22" i="1"/>
  <c r="AH23" i="1"/>
  <c r="AH24" i="1"/>
  <c r="AI9" i="1"/>
  <c r="AI10" i="1"/>
  <c r="AI11" i="1"/>
  <c r="AI12" i="1"/>
  <c r="AI13" i="1"/>
  <c r="AI14" i="1"/>
  <c r="AI21" i="1"/>
  <c r="AI20" i="1"/>
  <c r="AI19" i="1"/>
  <c r="AI18" i="1"/>
  <c r="AI17" i="1"/>
  <c r="AI16" i="1"/>
  <c r="AI15" i="1"/>
  <c r="AI6" i="1"/>
  <c r="AI5" i="1"/>
  <c r="AI4" i="1"/>
  <c r="AI3" i="1"/>
  <c r="AI22" i="1"/>
  <c r="AI23" i="1"/>
  <c r="AI24" i="1"/>
  <c r="AI8" i="1"/>
  <c r="V7" i="1" l="1"/>
  <c r="Z7" i="1"/>
  <c r="AA7" i="1"/>
  <c r="W7" i="1"/>
  <c r="X7" i="1"/>
  <c r="Y7" i="1"/>
  <c r="AB7" i="1"/>
  <c r="U7" i="1"/>
  <c r="G8" i="1" l="1"/>
  <c r="H8" i="1" s="1"/>
  <c r="I8" i="1" s="1"/>
  <c r="G23" i="1"/>
  <c r="H23" i="1" s="1"/>
  <c r="I23" i="1" s="1"/>
  <c r="J23" i="1"/>
  <c r="W23" i="1" l="1"/>
  <c r="X23" i="1"/>
  <c r="Y23" i="1"/>
  <c r="Z23" i="1"/>
  <c r="AA23" i="1"/>
  <c r="AB23" i="1"/>
  <c r="V23" i="1"/>
  <c r="U23" i="1"/>
  <c r="G22" i="1" l="1"/>
  <c r="H22" i="1" s="1"/>
  <c r="I22" i="1" s="1"/>
  <c r="J22" i="1"/>
  <c r="G24" i="1"/>
  <c r="H24" i="1" s="1"/>
  <c r="I24" i="1" s="1"/>
  <c r="J24" i="1"/>
  <c r="V24" i="1" l="1"/>
  <c r="Z24" i="1"/>
  <c r="Y24" i="1"/>
  <c r="AA24" i="1"/>
  <c r="AB24" i="1"/>
  <c r="U24" i="1"/>
  <c r="W24" i="1"/>
  <c r="X24" i="1"/>
  <c r="V22" i="1"/>
  <c r="X22" i="1"/>
  <c r="Y22" i="1"/>
  <c r="AA22" i="1"/>
  <c r="AB22" i="1"/>
  <c r="U22" i="1"/>
  <c r="W22" i="1"/>
  <c r="Z22" i="1"/>
  <c r="E15" i="1"/>
  <c r="G15" i="1" s="1"/>
  <c r="H15" i="1" s="1"/>
  <c r="I15" i="1" s="1"/>
  <c r="G21" i="1"/>
  <c r="H21" i="1" s="1"/>
  <c r="I21" i="1" s="1"/>
  <c r="J21" i="1"/>
  <c r="G20" i="1"/>
  <c r="H20" i="1" s="1"/>
  <c r="I20" i="1" s="1"/>
  <c r="J20" i="1"/>
  <c r="G19" i="1"/>
  <c r="H19" i="1" s="1"/>
  <c r="I19" i="1" s="1"/>
  <c r="J19" i="1"/>
  <c r="G18" i="1"/>
  <c r="H18" i="1" s="1"/>
  <c r="I18" i="1" s="1"/>
  <c r="J18" i="1"/>
  <c r="G17" i="1"/>
  <c r="H17" i="1" s="1"/>
  <c r="I17" i="1" s="1"/>
  <c r="J17" i="1"/>
  <c r="G16" i="1"/>
  <c r="H16" i="1" s="1"/>
  <c r="I16" i="1" s="1"/>
  <c r="J16" i="1"/>
  <c r="J15" i="1"/>
  <c r="G6" i="1"/>
  <c r="H6" i="1" s="1"/>
  <c r="I6" i="1" s="1"/>
  <c r="J6" i="1"/>
  <c r="G5" i="1"/>
  <c r="H5" i="1" s="1"/>
  <c r="I5" i="1" s="1"/>
  <c r="J5" i="1"/>
  <c r="G4" i="1"/>
  <c r="H4" i="1" s="1"/>
  <c r="I4" i="1" s="1"/>
  <c r="J4" i="1"/>
  <c r="G3" i="1"/>
  <c r="J3" i="1"/>
  <c r="AE14" i="1"/>
  <c r="J14" i="1"/>
  <c r="G14" i="1"/>
  <c r="H14" i="1" s="1"/>
  <c r="I14" i="1" s="1"/>
  <c r="AE13" i="1"/>
  <c r="J13" i="1"/>
  <c r="G13" i="1"/>
  <c r="H13" i="1" s="1"/>
  <c r="I13" i="1" s="1"/>
  <c r="AE12" i="1"/>
  <c r="J12" i="1"/>
  <c r="G12" i="1"/>
  <c r="H12" i="1" s="1"/>
  <c r="I12" i="1" s="1"/>
  <c r="X12" i="1" s="1"/>
  <c r="AE11" i="1"/>
  <c r="AG11" i="1" s="1"/>
  <c r="J11" i="1"/>
  <c r="G11" i="1"/>
  <c r="H11" i="1" s="1"/>
  <c r="I11" i="1" s="1"/>
  <c r="AE10" i="1"/>
  <c r="AG10" i="1" s="1"/>
  <c r="J10" i="1"/>
  <c r="G10" i="1"/>
  <c r="H10" i="1" s="1"/>
  <c r="I10" i="1" s="1"/>
  <c r="AE9" i="1"/>
  <c r="J9" i="1"/>
  <c r="G9" i="1"/>
  <c r="AE8" i="1"/>
  <c r="AG8" i="1" s="1"/>
  <c r="J8" i="1"/>
  <c r="I3" i="1" l="1"/>
  <c r="Y3" i="1" s="1"/>
  <c r="H3" i="1"/>
  <c r="H9" i="1"/>
  <c r="I9" i="1" s="1"/>
  <c r="Y6" i="1"/>
  <c r="V11" i="1"/>
  <c r="W11" i="1"/>
  <c r="X11" i="1"/>
  <c r="Y11" i="1"/>
  <c r="AB11" i="1"/>
  <c r="U11" i="1"/>
  <c r="Z11" i="1"/>
  <c r="AA11" i="1"/>
  <c r="V5" i="1"/>
  <c r="W5" i="1"/>
  <c r="X5" i="1"/>
  <c r="AA5" i="1"/>
  <c r="Y5" i="1"/>
  <c r="Z5" i="1"/>
  <c r="AB5" i="1"/>
  <c r="U5" i="1"/>
  <c r="V18" i="1"/>
  <c r="W18" i="1"/>
  <c r="X18" i="1"/>
  <c r="Z18" i="1"/>
  <c r="AA18" i="1"/>
  <c r="Y18" i="1"/>
  <c r="AB18" i="1"/>
  <c r="U18" i="1"/>
  <c r="V13" i="1"/>
  <c r="W13" i="1"/>
  <c r="X13" i="1"/>
  <c r="Z13" i="1"/>
  <c r="Y13" i="1"/>
  <c r="AA13" i="1"/>
  <c r="AB13" i="1"/>
  <c r="U13" i="1"/>
  <c r="V21" i="1"/>
  <c r="W21" i="1"/>
  <c r="X21" i="1"/>
  <c r="Z21" i="1"/>
  <c r="Y21" i="1"/>
  <c r="AB21" i="1"/>
  <c r="U21" i="1"/>
  <c r="AA21" i="1"/>
  <c r="Z3" i="1"/>
  <c r="V16" i="1"/>
  <c r="W16" i="1"/>
  <c r="X16" i="1"/>
  <c r="Y16" i="1"/>
  <c r="AA16" i="1"/>
  <c r="AB16" i="1"/>
  <c r="U16" i="1"/>
  <c r="Z16" i="1"/>
  <c r="V15" i="1"/>
  <c r="W15" i="1"/>
  <c r="Z15" i="1"/>
  <c r="X15" i="1"/>
  <c r="Y15" i="1"/>
  <c r="AB15" i="1"/>
  <c r="U15" i="1"/>
  <c r="AA15" i="1"/>
  <c r="V6" i="1"/>
  <c r="W6" i="1"/>
  <c r="X6" i="1"/>
  <c r="Z6" i="1"/>
  <c r="AA6" i="1"/>
  <c r="AB6" i="1"/>
  <c r="U6" i="1"/>
  <c r="V10" i="1"/>
  <c r="W10" i="1"/>
  <c r="Z10" i="1"/>
  <c r="X10" i="1"/>
  <c r="Y10" i="1"/>
  <c r="AB10" i="1"/>
  <c r="AA10" i="1"/>
  <c r="U10" i="1"/>
  <c r="AA8" i="1"/>
  <c r="V8" i="1"/>
  <c r="Y8" i="1"/>
  <c r="X8" i="1"/>
  <c r="W8" i="1"/>
  <c r="AB8" i="1"/>
  <c r="Z8" i="1"/>
  <c r="V12" i="1"/>
  <c r="W12" i="1"/>
  <c r="Y12" i="1"/>
  <c r="Z12" i="1"/>
  <c r="AA12" i="1"/>
  <c r="AB12" i="1"/>
  <c r="U12" i="1"/>
  <c r="V4" i="1"/>
  <c r="X4" i="1"/>
  <c r="Z4" i="1"/>
  <c r="Y4" i="1"/>
  <c r="AA4" i="1"/>
  <c r="AB4" i="1"/>
  <c r="U4" i="1"/>
  <c r="W4" i="1"/>
  <c r="V17" i="1"/>
  <c r="W17" i="1"/>
  <c r="X17" i="1"/>
  <c r="Y17" i="1"/>
  <c r="Z17" i="1"/>
  <c r="AB17" i="1"/>
  <c r="AA17" i="1"/>
  <c r="U17" i="1"/>
  <c r="V19" i="1"/>
  <c r="W19" i="1"/>
  <c r="AA19" i="1"/>
  <c r="X19" i="1"/>
  <c r="Y19" i="1"/>
  <c r="AB19" i="1"/>
  <c r="U19" i="1"/>
  <c r="Z19" i="1"/>
  <c r="V14" i="1"/>
  <c r="W14" i="1"/>
  <c r="X14" i="1"/>
  <c r="Y14" i="1"/>
  <c r="AA14" i="1"/>
  <c r="AB14" i="1"/>
  <c r="U14" i="1"/>
  <c r="Z14" i="1"/>
  <c r="V20" i="1"/>
  <c r="W20" i="1"/>
  <c r="X20" i="1"/>
  <c r="Y20" i="1"/>
  <c r="Z20" i="1"/>
  <c r="AA20" i="1"/>
  <c r="AB20" i="1"/>
  <c r="U20" i="1"/>
  <c r="W3" i="1" l="1"/>
  <c r="U3" i="1"/>
  <c r="AA3" i="1"/>
  <c r="X3" i="1"/>
  <c r="V3" i="1"/>
  <c r="AB3" i="1"/>
  <c r="X9" i="1"/>
  <c r="AA9" i="1"/>
  <c r="Z9" i="1"/>
  <c r="V9" i="1"/>
  <c r="AB9" i="1"/>
  <c r="W9" i="1"/>
  <c r="Y9" i="1"/>
  <c r="U9" i="1"/>
  <c r="U8" i="1"/>
</calcChain>
</file>

<file path=xl/sharedStrings.xml><?xml version="1.0" encoding="utf-8"?>
<sst xmlns="http://schemas.openxmlformats.org/spreadsheetml/2006/main" count="67" uniqueCount="32">
  <si>
    <t>Sample number</t>
  </si>
  <si>
    <t>Dense/Porous</t>
  </si>
  <si>
    <t>Porous</t>
  </si>
  <si>
    <t>Dense</t>
  </si>
  <si>
    <t>Apparent Rayleigh results</t>
  </si>
  <si>
    <t>Adjusted Rayleigh results</t>
  </si>
  <si>
    <t>d33 (pC/N)</t>
  </si>
  <si>
    <t>No data</t>
  </si>
  <si>
    <t>ρ_rel</t>
  </si>
  <si>
    <t>α_apparent (cm/kV)</t>
  </si>
  <si>
    <t>εr(0)_apparent</t>
  </si>
  <si>
    <t>α_ρrel-adj (cm/kV)</t>
  </si>
  <si>
    <t>εr(0)_ρrel-adj</t>
  </si>
  <si>
    <t>g33 (Vm/N)</t>
  </si>
  <si>
    <t>α/εr(0)</t>
  </si>
  <si>
    <t>f_irrev (%)</t>
  </si>
  <si>
    <t>Solid
 loading (vol.%)</t>
  </si>
  <si>
    <t>ρ_apparent (g/mm3)</t>
  </si>
  <si>
    <t>ε'(0.4)</t>
  </si>
  <si>
    <t>ε'(0.8)</t>
  </si>
  <si>
    <t>ε'(1.2)</t>
  </si>
  <si>
    <t>ε'(1.6)</t>
  </si>
  <si>
    <t>ε'(2.0)</t>
  </si>
  <si>
    <t>ε'(2.4)</t>
  </si>
  <si>
    <t>ε'(2.8)</t>
  </si>
  <si>
    <t>ε(3.2)</t>
  </si>
  <si>
    <t>V (mm3)</t>
  </si>
  <si>
    <t>d (mm)</t>
  </si>
  <si>
    <t>Ø (mm)</t>
  </si>
  <si>
    <t>m (g)</t>
  </si>
  <si>
    <t>A (mm2)</t>
  </si>
  <si>
    <t>εr_bulk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</si>
</sst>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00"/>
    <numFmt numFmtId="167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"/>
  <sheetViews>
    <sheetView tabSelected="1" zoomScaleNormal="100" workbookViewId="0">
      <pane xSplit="1" ySplit="2" topLeftCell="G3" activePane="bottomRight" state="frozen"/>
      <selection pane="topRight" activeCell="B1" sqref="B1"/>
      <selection pane="bottomLeft" activeCell="A2" sqref="A2"/>
      <selection pane="bottomRight" activeCell="T8" sqref="T8"/>
    </sheetView>
  </sheetViews>
  <sheetFormatPr defaultRowHeight="15" x14ac:dyDescent="0.25"/>
  <cols>
    <col min="1" max="1" width="16" customWidth="1"/>
    <col min="2" max="2" width="17.85546875" bestFit="1" customWidth="1"/>
    <col min="3" max="3" width="15.42578125" bestFit="1" customWidth="1"/>
    <col min="4" max="4" width="7.7109375" bestFit="1" customWidth="1"/>
    <col min="5" max="5" width="8.7109375" bestFit="1" customWidth="1"/>
    <col min="6" max="6" width="9.42578125" bestFit="1" customWidth="1"/>
    <col min="7" max="7" width="10.42578125" bestFit="1" customWidth="1"/>
    <col min="8" max="8" width="20" hidden="1" customWidth="1"/>
    <col min="9" max="9" width="6.5703125" bestFit="1" customWidth="1"/>
    <col min="10" max="10" width="10.42578125" bestFit="1" customWidth="1"/>
    <col min="11" max="18" width="7.5703125" bestFit="1" customWidth="1"/>
    <col min="19" max="19" width="22.42578125" customWidth="1"/>
    <col min="20" max="20" width="16.42578125" bestFit="1" customWidth="1"/>
    <col min="21" max="28" width="9.140625" customWidth="1"/>
    <col min="29" max="29" width="21.28515625" bestFit="1" customWidth="1"/>
    <col min="30" max="30" width="15.42578125" bestFit="1" customWidth="1"/>
    <col min="31" max="31" width="12.42578125" bestFit="1" customWidth="1"/>
    <col min="32" max="32" width="9" bestFit="1" customWidth="1"/>
    <col min="33" max="33" width="12.85546875" bestFit="1" customWidth="1"/>
    <col min="34" max="34" width="9.28515625" bestFit="1" customWidth="1"/>
    <col min="35" max="35" width="13.140625" bestFit="1" customWidth="1"/>
    <col min="40" max="41" width="11.42578125" bestFit="1" customWidth="1"/>
  </cols>
  <sheetData>
    <row r="1" spans="1:37" s="1" customFormat="1" ht="15.75" x14ac:dyDescent="0.25">
      <c r="A1" s="16" t="s">
        <v>16</v>
      </c>
      <c r="B1" s="3" t="s">
        <v>0</v>
      </c>
      <c r="C1" s="3" t="s">
        <v>1</v>
      </c>
      <c r="D1" s="3" t="s">
        <v>29</v>
      </c>
      <c r="E1" s="3" t="s">
        <v>27</v>
      </c>
      <c r="F1" s="3" t="s">
        <v>28</v>
      </c>
      <c r="G1" s="3" t="s">
        <v>26</v>
      </c>
      <c r="H1" s="3" t="s">
        <v>17</v>
      </c>
      <c r="I1" s="3" t="s">
        <v>8</v>
      </c>
      <c r="J1" s="3" t="s">
        <v>30</v>
      </c>
      <c r="K1" s="3" t="s">
        <v>4</v>
      </c>
      <c r="L1" s="3"/>
      <c r="M1" s="3"/>
      <c r="N1" s="3"/>
      <c r="O1" s="3"/>
      <c r="P1" s="3"/>
      <c r="Q1" s="3"/>
      <c r="R1" s="3"/>
      <c r="S1" s="3"/>
      <c r="T1" s="3"/>
      <c r="U1" s="3" t="s">
        <v>5</v>
      </c>
      <c r="V1" s="3"/>
      <c r="W1" s="3"/>
      <c r="X1" s="3"/>
      <c r="Y1" s="3"/>
      <c r="Z1" s="3"/>
      <c r="AA1" s="3"/>
      <c r="AB1" s="3"/>
      <c r="AC1" s="3"/>
      <c r="AD1" s="3"/>
      <c r="AE1" s="3" t="s">
        <v>6</v>
      </c>
      <c r="AF1" s="3" t="s">
        <v>31</v>
      </c>
      <c r="AG1" s="3" t="s">
        <v>13</v>
      </c>
      <c r="AH1" s="3" t="s">
        <v>14</v>
      </c>
      <c r="AI1" s="3" t="s">
        <v>15</v>
      </c>
    </row>
    <row r="2" spans="1:37" s="1" customFormat="1" ht="15.75" x14ac:dyDescent="0.25">
      <c r="A2" s="16"/>
      <c r="B2" s="3"/>
      <c r="C2" s="3"/>
      <c r="D2" s="3"/>
      <c r="E2" s="3"/>
      <c r="F2" s="3"/>
      <c r="G2" s="3"/>
      <c r="H2" s="3"/>
      <c r="I2" s="3"/>
      <c r="J2" s="3"/>
      <c r="K2" s="4" t="s">
        <v>18</v>
      </c>
      <c r="L2" s="4" t="s">
        <v>19</v>
      </c>
      <c r="M2" s="4" t="s">
        <v>20</v>
      </c>
      <c r="N2" s="4" t="s">
        <v>21</v>
      </c>
      <c r="O2" s="4" t="s">
        <v>22</v>
      </c>
      <c r="P2" s="4" t="s">
        <v>23</v>
      </c>
      <c r="Q2" s="4" t="s">
        <v>24</v>
      </c>
      <c r="R2" s="4" t="s">
        <v>25</v>
      </c>
      <c r="S2" s="4" t="s">
        <v>9</v>
      </c>
      <c r="T2" s="4" t="s">
        <v>10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11</v>
      </c>
      <c r="AD2" s="4" t="s">
        <v>12</v>
      </c>
      <c r="AE2" s="3"/>
      <c r="AF2" s="3"/>
      <c r="AG2" s="3"/>
      <c r="AH2" s="3"/>
      <c r="AI2" s="3"/>
      <c r="AJ2" s="2"/>
      <c r="AK2" s="2"/>
    </row>
    <row r="3" spans="1:37" ht="15.75" x14ac:dyDescent="0.25">
      <c r="A3" s="5">
        <v>20</v>
      </c>
      <c r="B3" s="6">
        <v>1</v>
      </c>
      <c r="C3" s="6" t="s">
        <v>2</v>
      </c>
      <c r="D3" s="7">
        <v>0.83350000000000002</v>
      </c>
      <c r="E3" s="8">
        <v>2.1233333333333331</v>
      </c>
      <c r="F3" s="8">
        <v>10.549999999999999</v>
      </c>
      <c r="G3" s="8">
        <f>E3*F3^2*PI()/4</f>
        <v>185.61496091647939</v>
      </c>
      <c r="H3" s="9">
        <f>D3/G3</f>
        <v>4.4904785470124232E-3</v>
      </c>
      <c r="I3" s="8">
        <f>H3/0.008</f>
        <v>0.56130981837655292</v>
      </c>
      <c r="J3" s="8">
        <f t="shared" ref="J3:J21" si="0">F3^2*PI()/4</f>
        <v>87.416779081544476</v>
      </c>
      <c r="K3" s="10">
        <v>763.7328</v>
      </c>
      <c r="L3" s="10">
        <v>812.32590000000005</v>
      </c>
      <c r="M3" s="10">
        <v>860.42399999999998</v>
      </c>
      <c r="N3" s="10">
        <v>909.73900000000003</v>
      </c>
      <c r="O3" s="10">
        <v>960.52869999999996</v>
      </c>
      <c r="P3" s="10">
        <v>1019.0431</v>
      </c>
      <c r="Q3" s="10">
        <v>1076.5896</v>
      </c>
      <c r="R3" s="10">
        <v>1140.4575</v>
      </c>
      <c r="S3" s="10">
        <v>133.47999999999999</v>
      </c>
      <c r="T3" s="10">
        <v>702.59</v>
      </c>
      <c r="U3" s="10">
        <f t="shared" ref="U3:U21" si="1">K3/I3</f>
        <v>1360.6261194733854</v>
      </c>
      <c r="V3" s="10">
        <f t="shared" ref="V3:V21" si="2">L3/I3</f>
        <v>1447.1970263221974</v>
      </c>
      <c r="W3" s="10">
        <f t="shared" ref="W3:W21" si="3">M3/I3</f>
        <v>1532.8860672499181</v>
      </c>
      <c r="X3" s="10">
        <f t="shared" ref="X3:X21" si="4">N3/I3</f>
        <v>1620.7430731056704</v>
      </c>
      <c r="Y3" s="10">
        <f t="shared" ref="Y3:Y21" si="5">O3/I3</f>
        <v>1711.227326787347</v>
      </c>
      <c r="Z3" s="10">
        <f t="shared" ref="Z3:Z21" si="6">P3/I3</f>
        <v>1815.4734990157933</v>
      </c>
      <c r="AA3" s="10">
        <f t="shared" ref="AA3:AA21" si="7">Q3/I3</f>
        <v>1917.9953115977266</v>
      </c>
      <c r="AB3" s="10">
        <f t="shared" ref="AB3:AB21" si="8">R3/I3</f>
        <v>2031.7789973788194</v>
      </c>
      <c r="AC3" s="10">
        <v>237.81</v>
      </c>
      <c r="AD3" s="10">
        <v>1251.7</v>
      </c>
      <c r="AE3" s="6">
        <v>235</v>
      </c>
      <c r="AF3" s="10">
        <v>718.23199999999997</v>
      </c>
      <c r="AG3" s="13">
        <f>(AE3*10^-12)/(AF3*0.000000000008854)</f>
        <v>3.6954182045089254E-2</v>
      </c>
      <c r="AH3" s="15">
        <f t="shared" ref="AH3:AH21" si="9">S3/T3</f>
        <v>0.18998277800708804</v>
      </c>
      <c r="AI3" s="10">
        <f t="shared" ref="AI3:AI21" si="10">S3*3.2*100/(S3*3.2+T3)</f>
        <v>37.808813818571934</v>
      </c>
    </row>
    <row r="4" spans="1:37" ht="15.75" x14ac:dyDescent="0.25">
      <c r="A4" s="5">
        <v>20</v>
      </c>
      <c r="B4" s="6">
        <v>2</v>
      </c>
      <c r="C4" s="6" t="s">
        <v>2</v>
      </c>
      <c r="D4" s="7">
        <v>0.64229999999999998</v>
      </c>
      <c r="E4" s="8">
        <v>2.09</v>
      </c>
      <c r="F4" s="8">
        <v>10.443333333333335</v>
      </c>
      <c r="G4" s="8">
        <f>E4*F4^2*PI()/4</f>
        <v>179.02531551487027</v>
      </c>
      <c r="H4" s="9">
        <f>D4/G4</f>
        <v>3.5877607485442415E-3</v>
      </c>
      <c r="I4" s="8">
        <f>H4/0.008</f>
        <v>0.44847009356803019</v>
      </c>
      <c r="J4" s="8">
        <f t="shared" si="0"/>
        <v>85.658045700894874</v>
      </c>
      <c r="K4" s="10">
        <v>701.88279999999997</v>
      </c>
      <c r="L4" s="10">
        <v>742.24680000000001</v>
      </c>
      <c r="M4" s="10">
        <v>782.90840000000003</v>
      </c>
      <c r="N4" s="10">
        <v>827.52549999999997</v>
      </c>
      <c r="O4" s="10">
        <v>874.28639999999996</v>
      </c>
      <c r="P4" s="10">
        <v>924.50729999999999</v>
      </c>
      <c r="Q4" s="10">
        <v>977.58460000000002</v>
      </c>
      <c r="R4" s="10">
        <v>1034.7352000000001</v>
      </c>
      <c r="S4" s="10">
        <v>118.4</v>
      </c>
      <c r="T4" s="10">
        <v>645.09</v>
      </c>
      <c r="U4" s="10">
        <f t="shared" si="1"/>
        <v>1565.0604356152651</v>
      </c>
      <c r="V4" s="10">
        <f t="shared" si="2"/>
        <v>1655.064207503071</v>
      </c>
      <c r="W4" s="10">
        <f t="shared" si="3"/>
        <v>1745.7315687901887</v>
      </c>
      <c r="X4" s="10">
        <f t="shared" si="4"/>
        <v>1845.2189161961796</v>
      </c>
      <c r="Y4" s="10">
        <f t="shared" si="5"/>
        <v>1949.4865154645502</v>
      </c>
      <c r="Z4" s="10">
        <f t="shared" si="6"/>
        <v>2061.4692334211531</v>
      </c>
      <c r="AA4" s="10">
        <f t="shared" si="7"/>
        <v>2179.8211609214168</v>
      </c>
      <c r="AB4" s="10">
        <f t="shared" si="8"/>
        <v>2307.2557453444483</v>
      </c>
      <c r="AC4" s="10">
        <v>264.01</v>
      </c>
      <c r="AD4" s="10">
        <v>1438.4</v>
      </c>
      <c r="AE4" s="6">
        <v>301</v>
      </c>
      <c r="AF4" s="10">
        <v>674.226</v>
      </c>
      <c r="AG4" s="13">
        <f>(AE4*10^-12)/(AF4*0.000000000008854)</f>
        <v>5.042216414245574E-2</v>
      </c>
      <c r="AH4" s="15">
        <f t="shared" si="9"/>
        <v>0.18354028120107271</v>
      </c>
      <c r="AI4" s="10">
        <f t="shared" si="10"/>
        <v>37.001084016133291</v>
      </c>
    </row>
    <row r="5" spans="1:37" ht="15.75" x14ac:dyDescent="0.25">
      <c r="A5" s="5">
        <v>20</v>
      </c>
      <c r="B5" s="6">
        <v>3</v>
      </c>
      <c r="C5" s="6" t="s">
        <v>2</v>
      </c>
      <c r="D5" s="7">
        <v>0.55030000000000001</v>
      </c>
      <c r="E5" s="8">
        <v>2.02</v>
      </c>
      <c r="F5" s="8">
        <v>10.123333333333333</v>
      </c>
      <c r="G5" s="8">
        <f>E5*F5^2*PI()/4</f>
        <v>162.58793874814063</v>
      </c>
      <c r="H5" s="9">
        <f>D5/G5</f>
        <v>3.3846299069726863E-3</v>
      </c>
      <c r="I5" s="8">
        <f>H5/0.008</f>
        <v>0.42307873837158577</v>
      </c>
      <c r="J5" s="8">
        <f t="shared" si="0"/>
        <v>80.489078588188434</v>
      </c>
      <c r="K5" s="10">
        <v>698.74199999999996</v>
      </c>
      <c r="L5" s="10">
        <v>733.37580000000003</v>
      </c>
      <c r="M5" s="10">
        <v>781.18299999999999</v>
      </c>
      <c r="N5" s="10">
        <v>831.12049999999999</v>
      </c>
      <c r="O5" s="10">
        <v>881.05539999999996</v>
      </c>
      <c r="P5" s="10">
        <v>937.01</v>
      </c>
      <c r="Q5" s="10">
        <v>993.30489999999998</v>
      </c>
      <c r="R5" s="10">
        <v>1057.3884</v>
      </c>
      <c r="S5" s="10">
        <v>128.80000000000001</v>
      </c>
      <c r="T5" s="10">
        <v>632.30999999999995</v>
      </c>
      <c r="U5" s="10">
        <f t="shared" si="1"/>
        <v>1651.564913636246</v>
      </c>
      <c r="V5" s="10">
        <f t="shared" si="2"/>
        <v>1733.4262714849156</v>
      </c>
      <c r="W5" s="10">
        <f t="shared" si="3"/>
        <v>1846.4246230069232</v>
      </c>
      <c r="X5" s="10">
        <f t="shared" si="4"/>
        <v>1964.4582074697294</v>
      </c>
      <c r="Y5" s="10">
        <f t="shared" si="5"/>
        <v>2082.4856465043581</v>
      </c>
      <c r="Z5" s="10">
        <f t="shared" si="6"/>
        <v>2214.7414063077631</v>
      </c>
      <c r="AA5" s="10">
        <f t="shared" si="7"/>
        <v>2347.8015081145259</v>
      </c>
      <c r="AB5" s="10">
        <f t="shared" si="8"/>
        <v>2499.2709491142205</v>
      </c>
      <c r="AC5" s="10">
        <v>304.43</v>
      </c>
      <c r="AD5" s="10">
        <v>1494.6</v>
      </c>
      <c r="AE5" s="6">
        <v>311</v>
      </c>
      <c r="AF5" s="10">
        <v>675.01099999999997</v>
      </c>
      <c r="AG5" s="13">
        <f>(AE5*10^-12)/(AF5*0.000000000008854)</f>
        <v>5.2036732832106455E-2</v>
      </c>
      <c r="AH5" s="15">
        <f t="shared" si="9"/>
        <v>0.20369755341525522</v>
      </c>
      <c r="AI5" s="10">
        <f t="shared" si="10"/>
        <v>39.461162120501314</v>
      </c>
    </row>
    <row r="6" spans="1:37" ht="15.75" x14ac:dyDescent="0.25">
      <c r="A6" s="5">
        <v>20</v>
      </c>
      <c r="B6" s="6">
        <v>4</v>
      </c>
      <c r="C6" s="6" t="s">
        <v>2</v>
      </c>
      <c r="D6" s="7">
        <v>0.56630000000000003</v>
      </c>
      <c r="E6" s="8">
        <v>2.0699999999999998</v>
      </c>
      <c r="F6" s="8">
        <v>10.313333333333333</v>
      </c>
      <c r="G6" s="8">
        <f>E6*F6^2*PI()/4</f>
        <v>172.92521969681439</v>
      </c>
      <c r="H6" s="9">
        <f>D6/G6</f>
        <v>3.274825968085396E-3</v>
      </c>
      <c r="I6" s="8">
        <f>H6/0.008</f>
        <v>0.40935324601067447</v>
      </c>
      <c r="J6" s="8">
        <f t="shared" si="0"/>
        <v>83.538753476721936</v>
      </c>
      <c r="K6" s="10">
        <v>672.23969999999997</v>
      </c>
      <c r="L6" s="10">
        <v>707.72379999999998</v>
      </c>
      <c r="M6" s="10">
        <v>758.8546</v>
      </c>
      <c r="N6" s="10">
        <v>804.21370000000002</v>
      </c>
      <c r="O6" s="10">
        <v>854.28449999999998</v>
      </c>
      <c r="P6" s="10">
        <v>906.37469999999996</v>
      </c>
      <c r="Q6" s="10">
        <v>962.16250000000002</v>
      </c>
      <c r="R6" s="10">
        <v>1022.4215</v>
      </c>
      <c r="S6" s="10">
        <v>125.48</v>
      </c>
      <c r="T6" s="10">
        <v>610.16999999999996</v>
      </c>
      <c r="U6" s="10">
        <f t="shared" si="1"/>
        <v>1642.1995099617957</v>
      </c>
      <c r="V6" s="10">
        <f t="shared" si="2"/>
        <v>1728.8828338289152</v>
      </c>
      <c r="W6" s="10">
        <f t="shared" si="3"/>
        <v>1853.7891354114529</v>
      </c>
      <c r="X6" s="10">
        <f t="shared" si="4"/>
        <v>1964.595878589977</v>
      </c>
      <c r="Y6" s="10">
        <f t="shared" si="5"/>
        <v>2086.9127295932649</v>
      </c>
      <c r="Z6" s="10">
        <f t="shared" si="6"/>
        <v>2214.162728237814</v>
      </c>
      <c r="AA6" s="10">
        <f t="shared" si="7"/>
        <v>2350.4455122237146</v>
      </c>
      <c r="AB6" s="10">
        <f t="shared" si="8"/>
        <v>2497.6508918982381</v>
      </c>
      <c r="AC6" s="10">
        <v>306.52999999999997</v>
      </c>
      <c r="AD6" s="10">
        <v>1490.6</v>
      </c>
      <c r="AE6" s="6">
        <v>188</v>
      </c>
      <c r="AF6" s="10">
        <v>592.36300000000006</v>
      </c>
      <c r="AG6" s="13">
        <f>(AE6*10^-12)/(AF6*0.000000000008854)</f>
        <v>3.5845150461603491E-2</v>
      </c>
      <c r="AH6" s="15">
        <f t="shared" si="9"/>
        <v>0.20564760640477245</v>
      </c>
      <c r="AI6" s="10">
        <f t="shared" si="10"/>
        <v>39.689000559451074</v>
      </c>
    </row>
    <row r="7" spans="1:37" ht="15.75" x14ac:dyDescent="0.25">
      <c r="A7" s="5">
        <v>20</v>
      </c>
      <c r="B7" s="6">
        <v>5</v>
      </c>
      <c r="C7" s="6" t="s">
        <v>2</v>
      </c>
      <c r="D7" s="7">
        <v>0.42909999999999998</v>
      </c>
      <c r="E7" s="8">
        <v>2.0333333333333332</v>
      </c>
      <c r="F7" s="8">
        <v>9.9599999999999991</v>
      </c>
      <c r="G7" s="8">
        <f>E7*F7^2*PI()/4</f>
        <v>158.42260070704617</v>
      </c>
      <c r="H7" s="9">
        <f>D7/G7</f>
        <v>2.7085781831942546E-3</v>
      </c>
      <c r="I7" s="8">
        <f>H7/0.008</f>
        <v>0.33857227289928182</v>
      </c>
      <c r="J7" s="8">
        <f t="shared" si="0"/>
        <v>77.9127544460883</v>
      </c>
      <c r="K7" s="10">
        <v>612.78549999999996</v>
      </c>
      <c r="L7" s="10">
        <v>656.47810000000004</v>
      </c>
      <c r="M7" s="10">
        <v>707.44899999999996</v>
      </c>
      <c r="N7" s="10">
        <v>763.12660000000005</v>
      </c>
      <c r="O7" s="10">
        <v>821.78250000000003</v>
      </c>
      <c r="P7" s="10">
        <v>879.60069999999996</v>
      </c>
      <c r="Q7" s="10">
        <v>947.10739999999998</v>
      </c>
      <c r="R7" s="10">
        <v>1017.4155</v>
      </c>
      <c r="S7" s="10">
        <v>144.66</v>
      </c>
      <c r="T7" s="10">
        <v>540.33000000000004</v>
      </c>
      <c r="U7" s="10">
        <f t="shared" si="1"/>
        <v>1809.9104653566562</v>
      </c>
      <c r="V7" s="10">
        <f t="shared" si="2"/>
        <v>1938.9600169512066</v>
      </c>
      <c r="W7" s="10">
        <f t="shared" si="3"/>
        <v>2089.5066035441455</v>
      </c>
      <c r="X7" s="10">
        <f t="shared" si="4"/>
        <v>2253.9548010389331</v>
      </c>
      <c r="Y7" s="10">
        <f t="shared" si="5"/>
        <v>2427.1996432633546</v>
      </c>
      <c r="Z7" s="10">
        <f t="shared" si="6"/>
        <v>2597.9702722486754</v>
      </c>
      <c r="AA7" s="10">
        <f t="shared" si="7"/>
        <v>2797.3566526569784</v>
      </c>
      <c r="AB7" s="10">
        <f t="shared" si="8"/>
        <v>3005.017189646418</v>
      </c>
      <c r="AC7" s="10">
        <v>427.27</v>
      </c>
      <c r="AD7" s="10">
        <v>1595.9</v>
      </c>
      <c r="AE7" s="6">
        <v>327</v>
      </c>
      <c r="AF7" s="10">
        <v>591.29100000000005</v>
      </c>
      <c r="AG7" s="13">
        <f>(AE7*10^-12)/(AF7*0.000000000008854)</f>
        <v>6.2460717151330947E-2</v>
      </c>
      <c r="AH7" s="15">
        <f t="shared" si="9"/>
        <v>0.26772527899616899</v>
      </c>
      <c r="AI7" s="10">
        <f t="shared" si="10"/>
        <v>46.141608903933445</v>
      </c>
    </row>
    <row r="8" spans="1:37" ht="15.75" x14ac:dyDescent="0.25">
      <c r="A8" s="5">
        <v>25</v>
      </c>
      <c r="B8" s="5">
        <v>1</v>
      </c>
      <c r="C8" s="6" t="s">
        <v>2</v>
      </c>
      <c r="D8" s="7">
        <v>0.58829999999999993</v>
      </c>
      <c r="E8" s="11">
        <v>1.9933333333333334</v>
      </c>
      <c r="F8" s="11">
        <v>9.8960847218912686</v>
      </c>
      <c r="G8" s="8">
        <f t="shared" ref="G8" si="11">E8*F8^2*PI()/4</f>
        <v>153.31922666666668</v>
      </c>
      <c r="H8" s="9">
        <f t="shared" ref="H8:H9" si="12">D8/G8</f>
        <v>3.83709214291193E-3</v>
      </c>
      <c r="I8" s="8">
        <f t="shared" ref="I8" si="13">H8/0.008</f>
        <v>0.47963651786399125</v>
      </c>
      <c r="J8" s="8">
        <f t="shared" si="0"/>
        <v>76.915999999999997</v>
      </c>
      <c r="K8" s="10">
        <v>639.86860000000001</v>
      </c>
      <c r="L8" s="10">
        <v>680.43089999999995</v>
      </c>
      <c r="M8" s="10">
        <v>725.91780000000006</v>
      </c>
      <c r="N8" s="10">
        <v>766.83140000000003</v>
      </c>
      <c r="O8" s="10">
        <v>809.36559999999997</v>
      </c>
      <c r="P8" s="10">
        <v>851.44159999999999</v>
      </c>
      <c r="Q8" s="10">
        <v>898.64319999999998</v>
      </c>
      <c r="R8" s="10">
        <v>945.08399999999995</v>
      </c>
      <c r="S8" s="10">
        <v>108.53</v>
      </c>
      <c r="T8" s="10">
        <v>594.34</v>
      </c>
      <c r="U8" s="10">
        <f t="shared" si="1"/>
        <v>1334.0698136363444</v>
      </c>
      <c r="V8" s="10">
        <f t="shared" si="2"/>
        <v>1418.6386454272174</v>
      </c>
      <c r="W8" s="10">
        <f t="shared" si="3"/>
        <v>1513.4748355542142</v>
      </c>
      <c r="X8" s="10">
        <f t="shared" si="4"/>
        <v>1598.7760969806882</v>
      </c>
      <c r="Y8" s="10">
        <f t="shared" si="5"/>
        <v>1687.4561670250237</v>
      </c>
      <c r="Z8" s="10">
        <f t="shared" si="6"/>
        <v>1775.1809303257432</v>
      </c>
      <c r="AA8" s="10">
        <f t="shared" si="7"/>
        <v>1873.5921193031947</v>
      </c>
      <c r="AB8" s="10">
        <f t="shared" si="8"/>
        <v>1970.4171071227606</v>
      </c>
      <c r="AC8" s="10">
        <v>226.28</v>
      </c>
      <c r="AD8" s="10">
        <v>1239.0999999999999</v>
      </c>
      <c r="AE8" s="6">
        <f>AVERAGE(278,260,282)</f>
        <v>273.33333333333331</v>
      </c>
      <c r="AF8" s="10">
        <v>590.69899999999996</v>
      </c>
      <c r="AG8" s="13">
        <f t="shared" ref="AG8" si="14">(AE8*10^-12)/(AF8*0.000000000008854)</f>
        <v>5.2262098530145074E-2</v>
      </c>
      <c r="AH8" s="15">
        <f t="shared" si="9"/>
        <v>0.18260591580576774</v>
      </c>
      <c r="AI8" s="10">
        <f t="shared" si="10"/>
        <v>36.882192269624362</v>
      </c>
    </row>
    <row r="9" spans="1:37" ht="15.75" x14ac:dyDescent="0.25">
      <c r="A9" s="5">
        <v>25</v>
      </c>
      <c r="B9" s="5">
        <v>2</v>
      </c>
      <c r="C9" s="6" t="s">
        <v>2</v>
      </c>
      <c r="D9" s="7">
        <v>0.68083333333333329</v>
      </c>
      <c r="E9" s="11">
        <v>2.0333333333333332</v>
      </c>
      <c r="F9" s="11">
        <v>10.026650548051608</v>
      </c>
      <c r="G9" s="8">
        <f t="shared" ref="G9:G20" si="15">E9*F9^2*PI()/4</f>
        <v>160.54996666666648</v>
      </c>
      <c r="H9" s="9">
        <f t="shared" si="12"/>
        <v>4.2406320441465938E-3</v>
      </c>
      <c r="I9" s="8">
        <f t="shared" ref="I9:I14" si="16">H9/0.008</f>
        <v>0.53007900551832421</v>
      </c>
      <c r="J9" s="8">
        <f t="shared" si="0"/>
        <v>78.958999999999904</v>
      </c>
      <c r="K9" s="10">
        <v>745.69550000000004</v>
      </c>
      <c r="L9" s="10">
        <v>792.77650000000006</v>
      </c>
      <c r="M9" s="10">
        <v>834.54319999999996</v>
      </c>
      <c r="N9" s="10">
        <v>882.77790000000005</v>
      </c>
      <c r="O9" s="10">
        <v>930.26089999999999</v>
      </c>
      <c r="P9" s="10">
        <v>978.1078</v>
      </c>
      <c r="Q9" s="10">
        <v>1031.1905999999999</v>
      </c>
      <c r="R9" s="10">
        <v>1085.5679</v>
      </c>
      <c r="S9" s="10">
        <v>120.52</v>
      </c>
      <c r="T9" s="10">
        <v>693.19</v>
      </c>
      <c r="U9" s="10">
        <f t="shared" si="1"/>
        <v>1406.7629395562285</v>
      </c>
      <c r="V9" s="10">
        <f t="shared" si="2"/>
        <v>1495.5817750691783</v>
      </c>
      <c r="W9" s="10">
        <f t="shared" si="3"/>
        <v>1574.3751239194301</v>
      </c>
      <c r="X9" s="10">
        <f t="shared" si="4"/>
        <v>1665.3704274456186</v>
      </c>
      <c r="Y9" s="10">
        <f t="shared" si="5"/>
        <v>1754.9476404755328</v>
      </c>
      <c r="Z9" s="10">
        <f t="shared" si="6"/>
        <v>1845.2113549443111</v>
      </c>
      <c r="AA9" s="10">
        <f t="shared" si="7"/>
        <v>1945.3526535948665</v>
      </c>
      <c r="AB9" s="10">
        <f t="shared" si="8"/>
        <v>2047.9360410407221</v>
      </c>
      <c r="AC9" s="10">
        <v>227.36</v>
      </c>
      <c r="AD9" s="10">
        <v>1307.7</v>
      </c>
      <c r="AE9" s="6">
        <f>AVERAGE(326,322,333)</f>
        <v>327</v>
      </c>
      <c r="AF9" s="12" t="s">
        <v>7</v>
      </c>
      <c r="AG9" s="14" t="s">
        <v>7</v>
      </c>
      <c r="AH9" s="15">
        <f t="shared" si="9"/>
        <v>0.17386286588092728</v>
      </c>
      <c r="AI9" s="10">
        <f t="shared" si="10"/>
        <v>35.747561764613188</v>
      </c>
    </row>
    <row r="10" spans="1:37" ht="15.75" x14ac:dyDescent="0.25">
      <c r="A10" s="5">
        <v>25</v>
      </c>
      <c r="B10" s="5">
        <v>3</v>
      </c>
      <c r="C10" s="6" t="s">
        <v>2</v>
      </c>
      <c r="D10" s="7">
        <v>0.64159999999999995</v>
      </c>
      <c r="E10" s="11">
        <v>2.15</v>
      </c>
      <c r="F10" s="11">
        <v>10.336666666666666</v>
      </c>
      <c r="G10" s="8">
        <f t="shared" si="15"/>
        <v>180.42194665733905</v>
      </c>
      <c r="H10" s="9">
        <f t="shared" ref="H10:H20" si="17">D10/G10</f>
        <v>3.5561083997089301E-3</v>
      </c>
      <c r="I10" s="8">
        <f t="shared" si="16"/>
        <v>0.44451354996361625</v>
      </c>
      <c r="J10" s="8">
        <f t="shared" si="0"/>
        <v>83.917184491785605</v>
      </c>
      <c r="K10" s="10">
        <v>720.6028</v>
      </c>
      <c r="L10" s="10">
        <v>773.81979999999999</v>
      </c>
      <c r="M10" s="10">
        <v>817.3175</v>
      </c>
      <c r="N10" s="10">
        <v>867.24080000000004</v>
      </c>
      <c r="O10" s="10">
        <v>917.72609999999997</v>
      </c>
      <c r="P10" s="10">
        <v>968.25549999999998</v>
      </c>
      <c r="Q10" s="10">
        <v>1023.2238</v>
      </c>
      <c r="R10" s="10">
        <v>1079.6378999999999</v>
      </c>
      <c r="S10" s="10">
        <v>126.89</v>
      </c>
      <c r="T10" s="10">
        <v>667.57</v>
      </c>
      <c r="U10" s="10">
        <f t="shared" si="1"/>
        <v>1621.1042386873962</v>
      </c>
      <c r="V10" s="10">
        <f t="shared" si="2"/>
        <v>1740.8238737904337</v>
      </c>
      <c r="W10" s="10">
        <f t="shared" si="3"/>
        <v>1838.678483629797</v>
      </c>
      <c r="X10" s="10">
        <f t="shared" si="4"/>
        <v>1950.9884458437416</v>
      </c>
      <c r="Y10" s="10">
        <f t="shared" si="5"/>
        <v>2064.5627114744116</v>
      </c>
      <c r="Z10" s="10">
        <f t="shared" si="6"/>
        <v>2178.2361866792417</v>
      </c>
      <c r="AA10" s="10">
        <f t="shared" si="7"/>
        <v>2301.8956341910198</v>
      </c>
      <c r="AB10" s="10">
        <f t="shared" si="8"/>
        <v>2428.8076259730869</v>
      </c>
      <c r="AC10" s="10">
        <v>285.45999999999998</v>
      </c>
      <c r="AD10" s="10">
        <v>1501.8</v>
      </c>
      <c r="AE10" s="6">
        <f>AVERAGE(358,348,368)</f>
        <v>358</v>
      </c>
      <c r="AF10" s="10">
        <v>724.10599999999999</v>
      </c>
      <c r="AG10" s="13">
        <f>(AE10*10^-12)/(AF10*0.000000000008854)</f>
        <v>5.5839479691446717E-2</v>
      </c>
      <c r="AH10" s="15">
        <f t="shared" si="9"/>
        <v>0.19007744506194105</v>
      </c>
      <c r="AI10" s="10">
        <f t="shared" si="10"/>
        <v>37.820528344345945</v>
      </c>
    </row>
    <row r="11" spans="1:37" ht="15.75" x14ac:dyDescent="0.25">
      <c r="A11" s="5">
        <v>25</v>
      </c>
      <c r="B11" s="5">
        <v>4</v>
      </c>
      <c r="C11" s="6" t="s">
        <v>2</v>
      </c>
      <c r="D11" s="7">
        <v>0.66909999999999992</v>
      </c>
      <c r="E11" s="11">
        <v>2.0133333333333332</v>
      </c>
      <c r="F11" s="11">
        <v>10.403333333333334</v>
      </c>
      <c r="G11" s="8">
        <f t="shared" si="15"/>
        <v>171.13963174945135</v>
      </c>
      <c r="H11" s="9">
        <f t="shared" si="17"/>
        <v>3.9096730147203029E-3</v>
      </c>
      <c r="I11" s="8">
        <f t="shared" si="16"/>
        <v>0.48870912684003787</v>
      </c>
      <c r="J11" s="8">
        <f t="shared" si="0"/>
        <v>85.003128352376507</v>
      </c>
      <c r="K11" s="10">
        <v>708.36159999999995</v>
      </c>
      <c r="L11" s="10">
        <v>756.31150000000002</v>
      </c>
      <c r="M11" s="10">
        <v>802.22590000000002</v>
      </c>
      <c r="N11" s="10">
        <v>845.78620000000001</v>
      </c>
      <c r="O11" s="10">
        <v>895.23069999999996</v>
      </c>
      <c r="P11" s="10">
        <v>942.10770000000002</v>
      </c>
      <c r="Q11" s="10">
        <v>993.59559999999999</v>
      </c>
      <c r="R11" s="10">
        <v>1045.6531</v>
      </c>
      <c r="S11" s="10">
        <v>119.54</v>
      </c>
      <c r="T11" s="10">
        <v>658.49</v>
      </c>
      <c r="U11" s="10">
        <f t="shared" si="1"/>
        <v>1449.4544118302456</v>
      </c>
      <c r="V11" s="10">
        <f t="shared" si="2"/>
        <v>1547.5698292975662</v>
      </c>
      <c r="W11" s="10">
        <f t="shared" si="3"/>
        <v>1641.5201925675947</v>
      </c>
      <c r="X11" s="10">
        <f t="shared" si="4"/>
        <v>1730.6535801137986</v>
      </c>
      <c r="Y11" s="10">
        <f t="shared" si="5"/>
        <v>1831.827258452292</v>
      </c>
      <c r="Z11" s="10">
        <f t="shared" si="6"/>
        <v>1927.7473005090135</v>
      </c>
      <c r="AA11" s="10">
        <f t="shared" si="7"/>
        <v>2033.1021980795119</v>
      </c>
      <c r="AB11" s="10">
        <f t="shared" si="8"/>
        <v>2139.6226151148976</v>
      </c>
      <c r="AC11" s="10">
        <v>244.6</v>
      </c>
      <c r="AD11" s="10">
        <v>1347.4</v>
      </c>
      <c r="AE11" s="6">
        <f>AVERAGE(336,332,343)</f>
        <v>337</v>
      </c>
      <c r="AF11" s="10">
        <v>713.25400000000002</v>
      </c>
      <c r="AG11" s="13">
        <f>(AE11*10^-12)/(AF11*0.000000000008854)</f>
        <v>5.3363728671341856E-2</v>
      </c>
      <c r="AH11" s="15">
        <f t="shared" si="9"/>
        <v>0.1815365457334204</v>
      </c>
      <c r="AI11" s="10">
        <f t="shared" si="10"/>
        <v>36.745570201475864</v>
      </c>
    </row>
    <row r="12" spans="1:37" ht="15.75" x14ac:dyDescent="0.25">
      <c r="A12" s="5">
        <v>25</v>
      </c>
      <c r="B12" s="5">
        <v>5</v>
      </c>
      <c r="C12" s="6" t="s">
        <v>2</v>
      </c>
      <c r="D12" s="7">
        <v>0.66616666666666668</v>
      </c>
      <c r="E12" s="11">
        <v>2</v>
      </c>
      <c r="F12" s="11">
        <v>10.42</v>
      </c>
      <c r="G12" s="8">
        <f t="shared" si="15"/>
        <v>170.5514102966134</v>
      </c>
      <c r="H12" s="9">
        <f t="shared" si="17"/>
        <v>3.9059581243456572E-3</v>
      </c>
      <c r="I12" s="8">
        <f t="shared" si="16"/>
        <v>0.48824476554320712</v>
      </c>
      <c r="J12" s="8">
        <f t="shared" si="0"/>
        <v>85.275705148306699</v>
      </c>
      <c r="K12" s="10">
        <v>727.51679999999999</v>
      </c>
      <c r="L12" s="10">
        <v>783.55079999999998</v>
      </c>
      <c r="M12" s="10">
        <v>827.35810000000004</v>
      </c>
      <c r="N12" s="10">
        <v>875.14760000000001</v>
      </c>
      <c r="O12" s="10">
        <v>926.13850000000002</v>
      </c>
      <c r="P12" s="10">
        <v>980.68209999999999</v>
      </c>
      <c r="Q12" s="10">
        <v>1032.6475</v>
      </c>
      <c r="R12" s="10">
        <v>1091.7307000000001</v>
      </c>
      <c r="S12" s="10">
        <v>128.15</v>
      </c>
      <c r="T12" s="10">
        <v>674.92</v>
      </c>
      <c r="U12" s="10">
        <f t="shared" si="1"/>
        <v>1490.0657443620223</v>
      </c>
      <c r="V12" s="10">
        <f t="shared" si="2"/>
        <v>1604.8319517122602</v>
      </c>
      <c r="W12" s="10">
        <f t="shared" si="3"/>
        <v>1694.5560063086496</v>
      </c>
      <c r="X12" s="10">
        <f t="shared" si="4"/>
        <v>1792.4362159343088</v>
      </c>
      <c r="Y12" s="10">
        <f t="shared" si="5"/>
        <v>1896.8733826969039</v>
      </c>
      <c r="Z12" s="10">
        <f t="shared" si="6"/>
        <v>2008.5870227588025</v>
      </c>
      <c r="AA12" s="10">
        <f t="shared" si="7"/>
        <v>2115.0201146572581</v>
      </c>
      <c r="AB12" s="10">
        <f t="shared" si="8"/>
        <v>2236.0315502519966</v>
      </c>
      <c r="AC12" s="10">
        <v>262.48</v>
      </c>
      <c r="AD12" s="10">
        <v>1382.3</v>
      </c>
      <c r="AE12" s="6">
        <f>AVERAGE(319,314,314)</f>
        <v>315.66666666666669</v>
      </c>
      <c r="AF12" s="12" t="s">
        <v>7</v>
      </c>
      <c r="AG12" s="14" t="s">
        <v>7</v>
      </c>
      <c r="AH12" s="15">
        <f t="shared" si="9"/>
        <v>0.18987435547916792</v>
      </c>
      <c r="AI12" s="10">
        <f t="shared" si="10"/>
        <v>37.795391705069129</v>
      </c>
    </row>
    <row r="13" spans="1:37" ht="15.75" x14ac:dyDescent="0.25">
      <c r="A13" s="5">
        <v>25</v>
      </c>
      <c r="B13" s="5">
        <v>6</v>
      </c>
      <c r="C13" s="6" t="s">
        <v>2</v>
      </c>
      <c r="D13" s="7">
        <v>0.67620000000000002</v>
      </c>
      <c r="E13" s="11">
        <v>2.0066666666666664</v>
      </c>
      <c r="F13" s="11">
        <v>10.476666666666667</v>
      </c>
      <c r="G13" s="8">
        <f t="shared" si="15"/>
        <v>172.98616490714244</v>
      </c>
      <c r="H13" s="9">
        <f t="shared" si="17"/>
        <v>3.9089831280032057E-3</v>
      </c>
      <c r="I13" s="8">
        <f t="shared" si="16"/>
        <v>0.48862289100040068</v>
      </c>
      <c r="J13" s="8">
        <f t="shared" si="0"/>
        <v>86.205730020170662</v>
      </c>
      <c r="K13" s="10">
        <v>740.09990000000005</v>
      </c>
      <c r="L13" s="10">
        <v>796.22829999999999</v>
      </c>
      <c r="M13" s="10">
        <v>845.7337</v>
      </c>
      <c r="N13" s="10">
        <v>895.27200000000005</v>
      </c>
      <c r="O13" s="10">
        <v>949.49450000000002</v>
      </c>
      <c r="P13" s="10">
        <v>1001.2476</v>
      </c>
      <c r="Q13" s="10">
        <v>1059.0763999999999</v>
      </c>
      <c r="R13" s="10">
        <v>1120.2505000000001</v>
      </c>
      <c r="S13" s="10">
        <v>133.81</v>
      </c>
      <c r="T13" s="10">
        <v>685.07</v>
      </c>
      <c r="U13" s="10">
        <f t="shared" si="1"/>
        <v>1514.6648133588837</v>
      </c>
      <c r="V13" s="10">
        <f t="shared" si="2"/>
        <v>1629.5354038158378</v>
      </c>
      <c r="W13" s="10">
        <f t="shared" si="3"/>
        <v>1730.8515740399614</v>
      </c>
      <c r="X13" s="10">
        <f t="shared" si="4"/>
        <v>1832.2350763531174</v>
      </c>
      <c r="Y13" s="10">
        <f t="shared" si="5"/>
        <v>1943.2051127527332</v>
      </c>
      <c r="Z13" s="10">
        <f t="shared" si="6"/>
        <v>2049.1213539956298</v>
      </c>
      <c r="AA13" s="10">
        <f t="shared" si="7"/>
        <v>2167.4719287744779</v>
      </c>
      <c r="AB13" s="10">
        <f t="shared" si="8"/>
        <v>2292.6688876700241</v>
      </c>
      <c r="AC13" s="10">
        <v>273.85000000000002</v>
      </c>
      <c r="AD13" s="10">
        <v>1402</v>
      </c>
      <c r="AE13" s="6">
        <f>AVERAGE(329,329,319)</f>
        <v>325.66666666666669</v>
      </c>
      <c r="AF13" s="12" t="s">
        <v>7</v>
      </c>
      <c r="AG13" s="14" t="s">
        <v>7</v>
      </c>
      <c r="AH13" s="15">
        <f t="shared" si="9"/>
        <v>0.1953231056680339</v>
      </c>
      <c r="AI13" s="10">
        <f t="shared" si="10"/>
        <v>38.462823665947454</v>
      </c>
    </row>
    <row r="14" spans="1:37" ht="15.75" x14ac:dyDescent="0.25">
      <c r="A14" s="5">
        <v>25</v>
      </c>
      <c r="B14" s="5">
        <v>7</v>
      </c>
      <c r="C14" s="6" t="s">
        <v>2</v>
      </c>
      <c r="D14" s="7">
        <v>0.6876000000000001</v>
      </c>
      <c r="E14" s="11">
        <v>1.9866666666666666</v>
      </c>
      <c r="F14" s="11">
        <v>10.476666666666667</v>
      </c>
      <c r="G14" s="8">
        <f t="shared" si="15"/>
        <v>171.26205030673904</v>
      </c>
      <c r="H14" s="9">
        <f t="shared" si="17"/>
        <v>4.0148999662708322E-3</v>
      </c>
      <c r="I14" s="8">
        <f t="shared" si="16"/>
        <v>0.501862495783854</v>
      </c>
      <c r="J14" s="8">
        <f t="shared" si="0"/>
        <v>86.205730020170662</v>
      </c>
      <c r="K14" s="10">
        <v>730.88070000000005</v>
      </c>
      <c r="L14" s="10">
        <v>783.69140000000004</v>
      </c>
      <c r="M14" s="10">
        <v>826.2405</v>
      </c>
      <c r="N14" s="10">
        <v>873.26179999999999</v>
      </c>
      <c r="O14" s="10">
        <v>922.99120000000005</v>
      </c>
      <c r="P14" s="10">
        <v>974.05489999999998</v>
      </c>
      <c r="Q14" s="10">
        <v>1025.8960999999999</v>
      </c>
      <c r="R14" s="10">
        <v>1083.6935000000001</v>
      </c>
      <c r="S14" s="10">
        <v>124.22</v>
      </c>
      <c r="T14" s="10">
        <v>678.99</v>
      </c>
      <c r="U14" s="10">
        <f t="shared" si="1"/>
        <v>1456.3365585994723</v>
      </c>
      <c r="V14" s="10">
        <f t="shared" si="2"/>
        <v>1561.565979892481</v>
      </c>
      <c r="W14" s="10">
        <f t="shared" si="3"/>
        <v>1646.3483662183269</v>
      </c>
      <c r="X14" s="10">
        <f t="shared" si="4"/>
        <v>1740.0419583775854</v>
      </c>
      <c r="Y14" s="10">
        <f t="shared" si="5"/>
        <v>1839.1316501114302</v>
      </c>
      <c r="Z14" s="10">
        <f t="shared" si="6"/>
        <v>1940.8800382236839</v>
      </c>
      <c r="AA14" s="10">
        <f t="shared" si="7"/>
        <v>2044.1776554704752</v>
      </c>
      <c r="AB14" s="10">
        <f t="shared" si="8"/>
        <v>2159.3434638055392</v>
      </c>
      <c r="AC14" s="10">
        <v>247.52</v>
      </c>
      <c r="AD14" s="10">
        <v>1352.9</v>
      </c>
      <c r="AE14" s="6">
        <f>AVERAGE(330,335,340)</f>
        <v>335</v>
      </c>
      <c r="AF14" s="12" t="s">
        <v>7</v>
      </c>
      <c r="AG14" s="14" t="s">
        <v>7</v>
      </c>
      <c r="AH14" s="15">
        <f t="shared" si="9"/>
        <v>0.1829482024772088</v>
      </c>
      <c r="AI14" s="10">
        <f t="shared" si="10"/>
        <v>36.92579800723459</v>
      </c>
    </row>
    <row r="15" spans="1:37" ht="15.75" x14ac:dyDescent="0.25">
      <c r="A15" s="5">
        <v>30</v>
      </c>
      <c r="B15" s="6">
        <v>1</v>
      </c>
      <c r="C15" s="6" t="s">
        <v>2</v>
      </c>
      <c r="D15" s="7">
        <v>0.82150000000000001</v>
      </c>
      <c r="E15" s="8">
        <f>AVERAGE(2.62,2.52,2.48)</f>
        <v>2.5400000000000005</v>
      </c>
      <c r="F15" s="8">
        <v>10.292216010331854</v>
      </c>
      <c r="G15" s="8">
        <f t="shared" si="15"/>
        <v>211.32038000000009</v>
      </c>
      <c r="H15" s="9">
        <f t="shared" si="17"/>
        <v>3.8874622504464535E-3</v>
      </c>
      <c r="I15" s="8">
        <f t="shared" ref="I15" si="18">H15/0.008</f>
        <v>0.48593278130580669</v>
      </c>
      <c r="J15" s="8">
        <f t="shared" si="0"/>
        <v>83.197000000000017</v>
      </c>
      <c r="K15" s="10">
        <v>666.36410000000001</v>
      </c>
      <c r="L15" s="10">
        <v>704.16330000000005</v>
      </c>
      <c r="M15" s="10">
        <v>748.55330000000004</v>
      </c>
      <c r="N15" s="10">
        <v>790.11990000000003</v>
      </c>
      <c r="O15" s="10">
        <v>832.81899999999996</v>
      </c>
      <c r="P15" s="10">
        <v>876.51049999999998</v>
      </c>
      <c r="Q15" s="10">
        <v>923.53719999999998</v>
      </c>
      <c r="R15" s="10">
        <v>972.36159999999995</v>
      </c>
      <c r="S15" s="10">
        <v>109.09</v>
      </c>
      <c r="T15" s="10">
        <v>617.94000000000005</v>
      </c>
      <c r="U15" s="10">
        <f t="shared" si="1"/>
        <v>1371.309213198861</v>
      </c>
      <c r="V15" s="10">
        <f t="shared" si="2"/>
        <v>1449.0961035963876</v>
      </c>
      <c r="W15" s="10">
        <f t="shared" si="3"/>
        <v>1540.4461867924924</v>
      </c>
      <c r="X15" s="10">
        <f t="shared" si="4"/>
        <v>1625.9860013493567</v>
      </c>
      <c r="Y15" s="10">
        <f t="shared" si="5"/>
        <v>1713.8563851609986</v>
      </c>
      <c r="Z15" s="10">
        <f t="shared" si="6"/>
        <v>1803.7690267460991</v>
      </c>
      <c r="AA15" s="10">
        <f t="shared" si="7"/>
        <v>1900.5451690627979</v>
      </c>
      <c r="AB15" s="10">
        <f t="shared" si="8"/>
        <v>2001.0207942486481</v>
      </c>
      <c r="AC15" s="10">
        <v>224.5</v>
      </c>
      <c r="AD15" s="10">
        <v>1271.7</v>
      </c>
      <c r="AE15" s="6">
        <v>231</v>
      </c>
      <c r="AF15" s="10">
        <v>584.28599999999994</v>
      </c>
      <c r="AG15" s="13">
        <f t="shared" ref="AG15:AG20" si="19">(AE15*10^-12)/(AF15*0.000000000008854)</f>
        <v>4.4652623661631273E-2</v>
      </c>
      <c r="AH15" s="15">
        <f t="shared" si="9"/>
        <v>0.17653817522736834</v>
      </c>
      <c r="AI15" s="10">
        <f t="shared" si="10"/>
        <v>36.099058145162296</v>
      </c>
    </row>
    <row r="16" spans="1:37" ht="15.75" x14ac:dyDescent="0.25">
      <c r="A16" s="5">
        <v>30</v>
      </c>
      <c r="B16" s="6">
        <v>2</v>
      </c>
      <c r="C16" s="6" t="s">
        <v>2</v>
      </c>
      <c r="D16" s="7">
        <v>0.77890000000000004</v>
      </c>
      <c r="E16" s="8">
        <v>2.19</v>
      </c>
      <c r="F16" s="8">
        <v>10.152465752956058</v>
      </c>
      <c r="G16" s="8">
        <f t="shared" si="15"/>
        <v>177.28706999999997</v>
      </c>
      <c r="H16" s="9">
        <f t="shared" si="17"/>
        <v>4.3934394087510173E-3</v>
      </c>
      <c r="I16" s="8">
        <f>H16/0.008</f>
        <v>0.54917992609387711</v>
      </c>
      <c r="J16" s="8">
        <f t="shared" si="0"/>
        <v>80.952999999999989</v>
      </c>
      <c r="K16" s="10">
        <v>875.4325</v>
      </c>
      <c r="L16" s="10">
        <v>934.41049999999996</v>
      </c>
      <c r="M16" s="10">
        <v>994.24159999999995</v>
      </c>
      <c r="N16" s="10">
        <v>1055.2539999999999</v>
      </c>
      <c r="O16" s="10">
        <v>1118.2330999999999</v>
      </c>
      <c r="P16" s="10">
        <v>1182.1427000000001</v>
      </c>
      <c r="Q16" s="10">
        <v>1250.373</v>
      </c>
      <c r="R16" s="10">
        <v>1325.7354</v>
      </c>
      <c r="S16" s="10">
        <v>159.47999999999999</v>
      </c>
      <c r="T16" s="10">
        <v>804.91</v>
      </c>
      <c r="U16" s="10">
        <f t="shared" si="1"/>
        <v>1594.0722856107327</v>
      </c>
      <c r="V16" s="10">
        <f t="shared" si="2"/>
        <v>1701.4651402977015</v>
      </c>
      <c r="W16" s="10">
        <f t="shared" si="3"/>
        <v>1810.4114020912771</v>
      </c>
      <c r="X16" s="10">
        <f t="shared" si="4"/>
        <v>1921.5086893391187</v>
      </c>
      <c r="Y16" s="10">
        <f t="shared" si="5"/>
        <v>2036.1871344307813</v>
      </c>
      <c r="Z16" s="10">
        <f t="shared" si="6"/>
        <v>2152.5599240455922</v>
      </c>
      <c r="AA16" s="10">
        <f t="shared" si="7"/>
        <v>2276.8002626998073</v>
      </c>
      <c r="AB16" s="10">
        <f t="shared" si="8"/>
        <v>2414.0274198102757</v>
      </c>
      <c r="AC16" s="10">
        <v>290.39999999999998</v>
      </c>
      <c r="AD16" s="10">
        <v>1465.7</v>
      </c>
      <c r="AE16" s="6">
        <v>292</v>
      </c>
      <c r="AF16" s="10">
        <v>783.95699999999999</v>
      </c>
      <c r="AG16" s="13">
        <f t="shared" si="19"/>
        <v>4.2067925050674831E-2</v>
      </c>
      <c r="AH16" s="15">
        <f t="shared" si="9"/>
        <v>0.19813395286429539</v>
      </c>
      <c r="AI16" s="10">
        <f t="shared" si="10"/>
        <v>38.801562597415234</v>
      </c>
    </row>
    <row r="17" spans="1:35" ht="15.75" x14ac:dyDescent="0.25">
      <c r="A17" s="5">
        <v>30</v>
      </c>
      <c r="B17" s="6">
        <v>3</v>
      </c>
      <c r="C17" s="6" t="s">
        <v>2</v>
      </c>
      <c r="D17" s="7">
        <v>0.69689999999999996</v>
      </c>
      <c r="E17" s="8">
        <v>1.8933333333333333</v>
      </c>
      <c r="F17" s="8">
        <v>10.169131850057072</v>
      </c>
      <c r="G17" s="8">
        <f t="shared" si="15"/>
        <v>153.77463999999998</v>
      </c>
      <c r="H17" s="9">
        <f t="shared" si="17"/>
        <v>4.531956634722085E-3</v>
      </c>
      <c r="I17" s="8">
        <f>H17/0.008</f>
        <v>0.5664945793402606</v>
      </c>
      <c r="J17" s="8">
        <f t="shared" si="0"/>
        <v>81.21899999999998</v>
      </c>
      <c r="K17" s="10">
        <v>812.52499999999998</v>
      </c>
      <c r="L17" s="10">
        <v>917.05889999999999</v>
      </c>
      <c r="M17" s="10">
        <v>969.72180000000003</v>
      </c>
      <c r="N17" s="10">
        <v>1027.662</v>
      </c>
      <c r="O17" s="10">
        <v>1082.9401</v>
      </c>
      <c r="P17" s="10">
        <v>1144.654</v>
      </c>
      <c r="Q17" s="10">
        <v>1207.6020000000001</v>
      </c>
      <c r="R17" s="10">
        <v>1275.7381</v>
      </c>
      <c r="S17" s="10">
        <v>157</v>
      </c>
      <c r="T17" s="10">
        <v>772.13</v>
      </c>
      <c r="U17" s="10">
        <f t="shared" si="1"/>
        <v>1434.3032213057825</v>
      </c>
      <c r="V17" s="10">
        <f t="shared" si="2"/>
        <v>1618.8308475396295</v>
      </c>
      <c r="W17" s="10">
        <f t="shared" si="3"/>
        <v>1711.7936082095221</v>
      </c>
      <c r="X17" s="10">
        <f t="shared" si="4"/>
        <v>1814.0720802603528</v>
      </c>
      <c r="Y17" s="10">
        <f t="shared" si="5"/>
        <v>1911.6513016968172</v>
      </c>
      <c r="Z17" s="10">
        <f t="shared" si="6"/>
        <v>2020.5912673216815</v>
      </c>
      <c r="AA17" s="10">
        <f t="shared" si="7"/>
        <v>2131.709718045975</v>
      </c>
      <c r="AB17" s="10">
        <f t="shared" si="8"/>
        <v>2251.9864205686208</v>
      </c>
      <c r="AC17" s="10">
        <v>277.14999999999998</v>
      </c>
      <c r="AD17" s="10">
        <v>1363</v>
      </c>
      <c r="AE17" s="6">
        <v>305</v>
      </c>
      <c r="AF17" s="10">
        <v>767.39700000000005</v>
      </c>
      <c r="AG17" s="13">
        <f t="shared" si="19"/>
        <v>4.4889030385784692E-2</v>
      </c>
      <c r="AH17" s="15">
        <f t="shared" si="9"/>
        <v>0.20333363552769612</v>
      </c>
      <c r="AI17" s="10">
        <f t="shared" si="10"/>
        <v>39.418452292217523</v>
      </c>
    </row>
    <row r="18" spans="1:35" ht="15.75" x14ac:dyDescent="0.25">
      <c r="A18" s="5">
        <v>30</v>
      </c>
      <c r="B18" s="6">
        <v>4</v>
      </c>
      <c r="C18" s="6" t="s">
        <v>2</v>
      </c>
      <c r="D18" s="7">
        <v>0.71950000000000003</v>
      </c>
      <c r="E18" s="8">
        <v>1.9766666666666666</v>
      </c>
      <c r="F18" s="8">
        <v>10.094548392288015</v>
      </c>
      <c r="G18" s="8">
        <f t="shared" si="15"/>
        <v>158.19658666666666</v>
      </c>
      <c r="H18" s="9">
        <f t="shared" si="17"/>
        <v>4.5481385860495606E-3</v>
      </c>
      <c r="I18" s="8">
        <f>H18/0.008</f>
        <v>0.56851732325619508</v>
      </c>
      <c r="J18" s="8">
        <f t="shared" si="0"/>
        <v>80.031999999999996</v>
      </c>
      <c r="K18" s="10">
        <v>882.49339999999995</v>
      </c>
      <c r="L18" s="10">
        <v>940.33159999999998</v>
      </c>
      <c r="M18" s="10">
        <v>993.87480000000005</v>
      </c>
      <c r="N18" s="10">
        <v>1051.2651000000001</v>
      </c>
      <c r="O18" s="10">
        <v>1110.8276000000001</v>
      </c>
      <c r="P18" s="10">
        <v>1176.2036000000001</v>
      </c>
      <c r="Q18" s="10">
        <v>1239.4385</v>
      </c>
      <c r="R18" s="10">
        <v>1306.5082</v>
      </c>
      <c r="S18" s="10">
        <v>150.9</v>
      </c>
      <c r="T18" s="10">
        <v>816</v>
      </c>
      <c r="U18" s="10">
        <f t="shared" si="1"/>
        <v>1552.2717846933849</v>
      </c>
      <c r="V18" s="10">
        <f t="shared" si="2"/>
        <v>1654.0069432083981</v>
      </c>
      <c r="W18" s="10">
        <f t="shared" si="3"/>
        <v>1748.1873627131729</v>
      </c>
      <c r="X18" s="10">
        <f t="shared" si="4"/>
        <v>1849.1346824382708</v>
      </c>
      <c r="Y18" s="10">
        <f t="shared" si="5"/>
        <v>1953.9028180139021</v>
      </c>
      <c r="Z18" s="10">
        <f t="shared" si="6"/>
        <v>2068.8966754139856</v>
      </c>
      <c r="AA18" s="10">
        <f t="shared" si="7"/>
        <v>2180.124420661607</v>
      </c>
      <c r="AB18" s="10">
        <f t="shared" si="8"/>
        <v>2298.0974309049134</v>
      </c>
      <c r="AC18" s="10">
        <v>265.42</v>
      </c>
      <c r="AD18" s="10">
        <v>1435.3</v>
      </c>
      <c r="AE18" s="6">
        <v>326</v>
      </c>
      <c r="AF18" s="10">
        <v>850.91600000000005</v>
      </c>
      <c r="AG18" s="13">
        <f t="shared" si="19"/>
        <v>4.3270448084964282E-2</v>
      </c>
      <c r="AH18" s="15">
        <f t="shared" si="9"/>
        <v>0.1849264705882353</v>
      </c>
      <c r="AI18" s="10">
        <f t="shared" si="10"/>
        <v>37.176644493717667</v>
      </c>
    </row>
    <row r="19" spans="1:35" ht="15.75" x14ac:dyDescent="0.25">
      <c r="A19" s="5">
        <v>30</v>
      </c>
      <c r="B19" s="5">
        <v>5</v>
      </c>
      <c r="C19" s="6" t="s">
        <v>2</v>
      </c>
      <c r="D19" s="7">
        <v>0.69440000000000002</v>
      </c>
      <c r="E19" s="8">
        <v>2</v>
      </c>
      <c r="F19" s="8">
        <v>10.133385221304188</v>
      </c>
      <c r="G19" s="8">
        <f t="shared" si="15"/>
        <v>161.29799999999997</v>
      </c>
      <c r="H19" s="9">
        <f t="shared" si="17"/>
        <v>4.3050750784262674E-3</v>
      </c>
      <c r="I19" s="8">
        <f>H19/0.008</f>
        <v>0.53813438480328346</v>
      </c>
      <c r="J19" s="8">
        <f t="shared" si="0"/>
        <v>80.648999999999987</v>
      </c>
      <c r="K19" s="10">
        <v>787.6558</v>
      </c>
      <c r="L19" s="10">
        <v>842.41</v>
      </c>
      <c r="M19" s="10">
        <v>900.89769999999999</v>
      </c>
      <c r="N19" s="10">
        <v>958.85820000000001</v>
      </c>
      <c r="O19" s="10">
        <v>1013.8221</v>
      </c>
      <c r="P19" s="10">
        <v>1077.3733</v>
      </c>
      <c r="Q19" s="10">
        <v>1138.7266999999999</v>
      </c>
      <c r="R19" s="10">
        <v>1207.6596999999999</v>
      </c>
      <c r="S19" s="10">
        <v>148.99</v>
      </c>
      <c r="T19" s="10">
        <v>722.75</v>
      </c>
      <c r="U19" s="10">
        <f t="shared" si="1"/>
        <v>1463.6786316635942</v>
      </c>
      <c r="V19" s="10">
        <f t="shared" si="2"/>
        <v>1565.4268223502302</v>
      </c>
      <c r="W19" s="10">
        <f t="shared" si="3"/>
        <v>1674.1128711359443</v>
      </c>
      <c r="X19" s="10">
        <f t="shared" si="4"/>
        <v>1781.8192389815665</v>
      </c>
      <c r="Y19" s="10">
        <f t="shared" si="5"/>
        <v>1883.9571092834099</v>
      </c>
      <c r="Z19" s="10">
        <f t="shared" si="6"/>
        <v>2002.0525177811055</v>
      </c>
      <c r="AA19" s="10">
        <f t="shared" si="7"/>
        <v>2116.0638163202761</v>
      </c>
      <c r="AB19" s="10">
        <f t="shared" si="8"/>
        <v>2244.1600724723498</v>
      </c>
      <c r="AC19" s="10">
        <v>276.86</v>
      </c>
      <c r="AD19" s="10">
        <v>1343.1</v>
      </c>
      <c r="AE19" s="6">
        <v>322</v>
      </c>
      <c r="AF19" s="10">
        <v>722.72500000000002</v>
      </c>
      <c r="AG19" s="13">
        <f t="shared" si="19"/>
        <v>5.0320306330646936E-2</v>
      </c>
      <c r="AH19" s="15">
        <f t="shared" si="9"/>
        <v>0.20614320304392944</v>
      </c>
      <c r="AI19" s="10">
        <f t="shared" si="10"/>
        <v>39.746631563678079</v>
      </c>
    </row>
    <row r="20" spans="1:35" ht="15.75" x14ac:dyDescent="0.25">
      <c r="A20" s="5">
        <v>30</v>
      </c>
      <c r="B20" s="5">
        <v>6</v>
      </c>
      <c r="C20" s="6" t="s">
        <v>2</v>
      </c>
      <c r="D20" s="7">
        <v>0.67730000000000001</v>
      </c>
      <c r="E20" s="8">
        <v>1.9933333333333334</v>
      </c>
      <c r="F20" s="8">
        <v>10.024682079091432</v>
      </c>
      <c r="G20" s="8">
        <f t="shared" si="15"/>
        <v>157.32981333333333</v>
      </c>
      <c r="H20" s="9">
        <f t="shared" si="17"/>
        <v>4.3049691959209935E-3</v>
      </c>
      <c r="I20" s="8">
        <f>H20/0.008</f>
        <v>0.53812114949012413</v>
      </c>
      <c r="J20" s="8">
        <f t="shared" si="0"/>
        <v>78.927999999999997</v>
      </c>
      <c r="K20" s="10">
        <v>860.21310000000005</v>
      </c>
      <c r="L20" s="10">
        <v>915.63490000000002</v>
      </c>
      <c r="M20" s="10">
        <v>974.51310000000001</v>
      </c>
      <c r="N20" s="10">
        <v>1036.4331999999999</v>
      </c>
      <c r="O20" s="10">
        <v>1095.7384999999999</v>
      </c>
      <c r="P20" s="10">
        <v>1158.0737999999999</v>
      </c>
      <c r="Q20" s="10">
        <v>1228.4390000000001</v>
      </c>
      <c r="R20" s="10">
        <v>1299.7248</v>
      </c>
      <c r="S20" s="10">
        <v>156.27000000000001</v>
      </c>
      <c r="T20" s="10">
        <v>789.81</v>
      </c>
      <c r="U20" s="10">
        <f t="shared" si="1"/>
        <v>1598.5491386373899</v>
      </c>
      <c r="V20" s="10">
        <f t="shared" si="2"/>
        <v>1701.5404446890341</v>
      </c>
      <c r="W20" s="10">
        <f t="shared" si="3"/>
        <v>1810.9548396738583</v>
      </c>
      <c r="X20" s="10">
        <f t="shared" si="4"/>
        <v>1926.0220509489957</v>
      </c>
      <c r="Y20" s="10">
        <f t="shared" si="5"/>
        <v>2036.2301333783751</v>
      </c>
      <c r="Z20" s="10">
        <f t="shared" si="6"/>
        <v>2152.0689181186949</v>
      </c>
      <c r="AA20" s="10">
        <f t="shared" si="7"/>
        <v>2282.829807310045</v>
      </c>
      <c r="AB20" s="10">
        <f t="shared" si="8"/>
        <v>2415.3014636787716</v>
      </c>
      <c r="AC20" s="10">
        <v>290.39</v>
      </c>
      <c r="AD20" s="10">
        <v>1467.7</v>
      </c>
      <c r="AE20" s="6">
        <v>290</v>
      </c>
      <c r="AF20" s="10">
        <v>824.50699999999995</v>
      </c>
      <c r="AG20" s="13">
        <f t="shared" si="19"/>
        <v>3.9725020787000673E-2</v>
      </c>
      <c r="AH20" s="15">
        <f t="shared" si="9"/>
        <v>0.19785771261442628</v>
      </c>
      <c r="AI20" s="10">
        <f t="shared" si="10"/>
        <v>38.768437847417658</v>
      </c>
    </row>
    <row r="21" spans="1:35" ht="15.75" x14ac:dyDescent="0.25">
      <c r="A21" s="5">
        <v>30</v>
      </c>
      <c r="B21" s="5">
        <v>7</v>
      </c>
      <c r="C21" s="6" t="s">
        <v>2</v>
      </c>
      <c r="D21" s="7">
        <v>0.70150000000000001</v>
      </c>
      <c r="E21" s="8">
        <v>2.043333333333333</v>
      </c>
      <c r="F21" s="8">
        <v>10.035408724606944</v>
      </c>
      <c r="G21" s="8">
        <f t="shared" ref="G21" si="20">E21*F21^2*PI()/4</f>
        <v>161.62153666666666</v>
      </c>
      <c r="H21" s="9">
        <f t="shared" ref="H21" si="21">D21/G21</f>
        <v>4.3403868968700356E-3</v>
      </c>
      <c r="I21" s="8">
        <f t="shared" ref="I21" si="22">H21/0.008</f>
        <v>0.54254836210875446</v>
      </c>
      <c r="J21" s="8">
        <f t="shared" si="0"/>
        <v>79.096999999999994</v>
      </c>
      <c r="K21" s="10">
        <v>869.27800000000002</v>
      </c>
      <c r="L21" s="10">
        <v>924.61369999999999</v>
      </c>
      <c r="M21" s="10">
        <v>984.6454</v>
      </c>
      <c r="N21" s="10">
        <v>1041.9440999999999</v>
      </c>
      <c r="O21" s="10">
        <v>1105.7375999999999</v>
      </c>
      <c r="P21" s="10">
        <v>1169.9194</v>
      </c>
      <c r="Q21" s="10">
        <v>1238.9348</v>
      </c>
      <c r="R21" s="10">
        <v>1309.5418</v>
      </c>
      <c r="S21" s="10">
        <v>156.94</v>
      </c>
      <c r="T21" s="10">
        <v>798.09</v>
      </c>
      <c r="U21" s="10">
        <f t="shared" si="1"/>
        <v>1602.2129283025135</v>
      </c>
      <c r="V21" s="10">
        <f t="shared" si="2"/>
        <v>1704.2051263526994</v>
      </c>
      <c r="W21" s="10">
        <f t="shared" si="3"/>
        <v>1814.8527739958906</v>
      </c>
      <c r="X21" s="10">
        <f t="shared" si="4"/>
        <v>1920.4630826830162</v>
      </c>
      <c r="Y21" s="10">
        <f t="shared" si="5"/>
        <v>2038.0443057689179</v>
      </c>
      <c r="Z21" s="10">
        <f t="shared" si="6"/>
        <v>2156.3412254214645</v>
      </c>
      <c r="AA21" s="10">
        <f t="shared" si="7"/>
        <v>2283.5472126107979</v>
      </c>
      <c r="AB21" s="10">
        <f t="shared" si="8"/>
        <v>2413.6867631673003</v>
      </c>
      <c r="AC21" s="10">
        <v>289.26</v>
      </c>
      <c r="AD21" s="10">
        <v>1471</v>
      </c>
      <c r="AE21" s="6">
        <v>321</v>
      </c>
      <c r="AF21" s="10">
        <v>816.29</v>
      </c>
      <c r="AG21" s="13">
        <f t="shared" ref="AG21" si="23">(AE21*10^-12)/(AF21*0.000000000008854)</f>
        <v>4.4414117642448937E-2</v>
      </c>
      <c r="AH21" s="15">
        <f t="shared" si="9"/>
        <v>0.19664448871681137</v>
      </c>
      <c r="AI21" s="10">
        <f t="shared" si="10"/>
        <v>38.622531142861099</v>
      </c>
    </row>
    <row r="22" spans="1:35" ht="15.75" x14ac:dyDescent="0.25">
      <c r="A22" s="5">
        <v>100</v>
      </c>
      <c r="B22" s="6">
        <v>1</v>
      </c>
      <c r="C22" s="6" t="s">
        <v>3</v>
      </c>
      <c r="D22" s="7">
        <v>0.41880000000000001</v>
      </c>
      <c r="E22" s="8">
        <v>2.5199999999999996</v>
      </c>
      <c r="F22" s="8">
        <v>5.1615176289574505</v>
      </c>
      <c r="G22" s="8">
        <f t="shared" ref="G22:G24" si="24">E22*F22^2*PI()/4</f>
        <v>52.728479999999983</v>
      </c>
      <c r="H22" s="9">
        <f t="shared" ref="H22:H24" si="25">D22/G22</f>
        <v>7.9425767630699785E-3</v>
      </c>
      <c r="I22" s="8">
        <f t="shared" ref="I22:I24" si="26">H22/0.008</f>
        <v>0.99282209538374733</v>
      </c>
      <c r="J22" s="8">
        <f t="shared" ref="J22:J24" si="27">F22^2*PI()/4</f>
        <v>20.923999999999996</v>
      </c>
      <c r="K22" s="10">
        <v>1472.8748000000001</v>
      </c>
      <c r="L22" s="10">
        <v>1536.3974000000001</v>
      </c>
      <c r="M22" s="10">
        <v>1607.8641</v>
      </c>
      <c r="N22" s="10">
        <v>1695.6982</v>
      </c>
      <c r="O22" s="10">
        <v>1780.6162999999999</v>
      </c>
      <c r="P22" s="10">
        <v>1863.7813000000001</v>
      </c>
      <c r="Q22" s="10">
        <v>1956.3343</v>
      </c>
      <c r="R22" s="10">
        <v>2050.1693</v>
      </c>
      <c r="S22" s="10">
        <v>208.14</v>
      </c>
      <c r="T22" s="10">
        <v>1370.8</v>
      </c>
      <c r="U22" s="10">
        <f t="shared" ref="U22:U24" si="28">K22/I22</f>
        <v>1483.5233893849854</v>
      </c>
      <c r="V22" s="10">
        <f t="shared" ref="V22:V24" si="29">L22/I22</f>
        <v>1547.5052450420626</v>
      </c>
      <c r="W22" s="10">
        <f t="shared" ref="W22:W24" si="30">M22/I22</f>
        <v>1619.4886349487674</v>
      </c>
      <c r="X22" s="10">
        <f t="shared" ref="X22:X24" si="31">N22/I22</f>
        <v>1707.9577578746128</v>
      </c>
      <c r="Y22" s="10">
        <f t="shared" ref="Y22:Y24" si="32">O22/I22</f>
        <v>1793.4897987053289</v>
      </c>
      <c r="Z22" s="10">
        <f t="shared" ref="Z22:Z24" si="33">P22/I22</f>
        <v>1877.2560649746702</v>
      </c>
      <c r="AA22" s="10">
        <f t="shared" ref="AA22:AA24" si="34">Q22/I22</f>
        <v>1970.4782046010309</v>
      </c>
      <c r="AB22" s="10">
        <f t="shared" ref="AB22:AB24" si="35">R22/I22</f>
        <v>2064.9916128302575</v>
      </c>
      <c r="AC22" s="10">
        <v>209.64</v>
      </c>
      <c r="AD22" s="10">
        <v>1380.7</v>
      </c>
      <c r="AE22" s="6">
        <v>380</v>
      </c>
      <c r="AF22" s="10">
        <v>1344.9955200000002</v>
      </c>
      <c r="AG22" s="13">
        <f t="shared" ref="AG22:AG24" si="36">(AE22*10^-12)/(AF22*0.000000000008854)</f>
        <v>3.1909738209107426E-2</v>
      </c>
      <c r="AH22" s="15">
        <f t="shared" ref="AH22:AH24" si="37">S22/T22</f>
        <v>0.15183834257367959</v>
      </c>
      <c r="AI22" s="10">
        <f t="shared" ref="AI22:AI24" si="38">S22*3.2*100/(S22*3.2+T22)</f>
        <v>32.699936372277165</v>
      </c>
    </row>
    <row r="23" spans="1:35" ht="15.75" x14ac:dyDescent="0.25">
      <c r="A23" s="5">
        <v>100</v>
      </c>
      <c r="B23" s="6">
        <v>2</v>
      </c>
      <c r="C23" s="6" t="s">
        <v>3</v>
      </c>
      <c r="D23" s="7">
        <v>0.46266666666666662</v>
      </c>
      <c r="E23" s="8">
        <v>2.5</v>
      </c>
      <c r="F23" s="8">
        <v>5.4736276569714821</v>
      </c>
      <c r="G23" s="8">
        <f t="shared" si="24"/>
        <v>58.827500000000008</v>
      </c>
      <c r="H23" s="9">
        <f t="shared" si="25"/>
        <v>7.8648024591673384E-3</v>
      </c>
      <c r="I23" s="8">
        <f t="shared" si="26"/>
        <v>0.98310030739591725</v>
      </c>
      <c r="J23" s="8">
        <f t="shared" si="27"/>
        <v>23.531000000000002</v>
      </c>
      <c r="K23" s="10">
        <v>1418.0706</v>
      </c>
      <c r="L23" s="10">
        <v>1476.0447999999999</v>
      </c>
      <c r="M23" s="10">
        <v>1543.3444999999999</v>
      </c>
      <c r="N23" s="10">
        <v>1622.4652000000001</v>
      </c>
      <c r="O23" s="10">
        <v>1705.4594999999999</v>
      </c>
      <c r="P23" s="10">
        <v>1781.5797</v>
      </c>
      <c r="Q23" s="10">
        <v>1869.2363</v>
      </c>
      <c r="R23" s="10">
        <v>1957.0696</v>
      </c>
      <c r="S23" s="10">
        <v>194.54</v>
      </c>
      <c r="T23" s="10">
        <v>1321.5</v>
      </c>
      <c r="U23" s="10">
        <f t="shared" si="28"/>
        <v>1442.4475196801156</v>
      </c>
      <c r="V23" s="10">
        <f t="shared" si="29"/>
        <v>1501.418307873199</v>
      </c>
      <c r="W23" s="10">
        <f t="shared" si="30"/>
        <v>1569.8749032925075</v>
      </c>
      <c r="X23" s="10">
        <f t="shared" si="31"/>
        <v>1650.3557040864557</v>
      </c>
      <c r="Y23" s="10">
        <f t="shared" si="32"/>
        <v>1734.7766928458216</v>
      </c>
      <c r="Z23" s="10">
        <f t="shared" si="33"/>
        <v>1812.2054144394817</v>
      </c>
      <c r="AA23" s="10">
        <f t="shared" si="34"/>
        <v>1901.3688490763693</v>
      </c>
      <c r="AB23" s="10">
        <f t="shared" si="35"/>
        <v>1990.7120212219024</v>
      </c>
      <c r="AC23" s="10">
        <v>197.89</v>
      </c>
      <c r="AD23" s="10">
        <v>1344.2</v>
      </c>
      <c r="AE23" s="6">
        <v>375</v>
      </c>
      <c r="AF23" s="10">
        <v>1333.6224000000002</v>
      </c>
      <c r="AG23" s="13">
        <f t="shared" si="36"/>
        <v>3.1758418592332804E-2</v>
      </c>
      <c r="AH23" s="15">
        <f t="shared" si="37"/>
        <v>0.14721150208096859</v>
      </c>
      <c r="AI23" s="10">
        <f t="shared" si="38"/>
        <v>32.022584036855434</v>
      </c>
    </row>
    <row r="24" spans="1:35" ht="15.75" x14ac:dyDescent="0.25">
      <c r="A24" s="5">
        <v>100</v>
      </c>
      <c r="B24" s="6">
        <v>3</v>
      </c>
      <c r="C24" s="6" t="s">
        <v>3</v>
      </c>
      <c r="D24" s="7">
        <v>0.17766666666666667</v>
      </c>
      <c r="E24" s="8">
        <v>1.1200000000000001</v>
      </c>
      <c r="F24" s="8">
        <v>5.0491658127092798</v>
      </c>
      <c r="G24" s="8">
        <f t="shared" si="24"/>
        <v>22.42576</v>
      </c>
      <c r="H24" s="9">
        <f t="shared" si="25"/>
        <v>7.9224368167084037E-3</v>
      </c>
      <c r="I24" s="8">
        <f t="shared" si="26"/>
        <v>0.99030460208855042</v>
      </c>
      <c r="J24" s="8">
        <f t="shared" si="27"/>
        <v>20.023</v>
      </c>
      <c r="K24" s="10">
        <v>1426.4322999999999</v>
      </c>
      <c r="L24" s="10">
        <v>1532.6855</v>
      </c>
      <c r="M24" s="10">
        <v>1587.4317000000001</v>
      </c>
      <c r="N24" s="10">
        <v>1676.7959000000001</v>
      </c>
      <c r="O24" s="10">
        <v>1757.3707999999999</v>
      </c>
      <c r="P24" s="10">
        <v>1844.6570999999999</v>
      </c>
      <c r="Q24" s="10">
        <v>1929.7910999999999</v>
      </c>
      <c r="R24" s="10">
        <v>2017.0869</v>
      </c>
      <c r="S24" s="10">
        <v>207.51</v>
      </c>
      <c r="T24" s="10">
        <v>1348</v>
      </c>
      <c r="U24" s="10">
        <f t="shared" si="28"/>
        <v>1440.3975271766456</v>
      </c>
      <c r="V24" s="10">
        <f t="shared" si="29"/>
        <v>1547.6909798940339</v>
      </c>
      <c r="W24" s="10">
        <f t="shared" si="30"/>
        <v>1602.9731626532987</v>
      </c>
      <c r="X24" s="10">
        <f t="shared" si="31"/>
        <v>1693.2122666739515</v>
      </c>
      <c r="Y24" s="10">
        <f t="shared" si="32"/>
        <v>1774.5760206442628</v>
      </c>
      <c r="Z24" s="10">
        <f t="shared" si="33"/>
        <v>1862.7168813611709</v>
      </c>
      <c r="AA24" s="10">
        <f t="shared" si="34"/>
        <v>1948.6843703746042</v>
      </c>
      <c r="AB24" s="10">
        <f t="shared" si="35"/>
        <v>2036.8348240995424</v>
      </c>
      <c r="AC24" s="10">
        <v>209.54</v>
      </c>
      <c r="AD24" s="10">
        <v>1361.2</v>
      </c>
      <c r="AE24" s="6">
        <v>386</v>
      </c>
      <c r="AF24" s="10">
        <v>1354.06656</v>
      </c>
      <c r="AG24" s="13">
        <f t="shared" si="36"/>
        <v>3.2196434088436025E-2</v>
      </c>
      <c r="AH24" s="15">
        <f t="shared" si="37"/>
        <v>0.15393916913946587</v>
      </c>
      <c r="AI24" s="10">
        <f t="shared" si="38"/>
        <v>33.003053629365731</v>
      </c>
    </row>
  </sheetData>
  <mergeCells count="17">
    <mergeCell ref="A1:A2"/>
    <mergeCell ref="F1:F2"/>
    <mergeCell ref="G1:G2"/>
    <mergeCell ref="B1:B2"/>
    <mergeCell ref="C1:C2"/>
    <mergeCell ref="E1:E2"/>
    <mergeCell ref="D1:D2"/>
    <mergeCell ref="AG1:AG2"/>
    <mergeCell ref="AH1:AH2"/>
    <mergeCell ref="AI1:AI2"/>
    <mergeCell ref="H1:H2"/>
    <mergeCell ref="I1:I2"/>
    <mergeCell ref="J1:J2"/>
    <mergeCell ref="AE1:AE2"/>
    <mergeCell ref="AF1:AF2"/>
    <mergeCell ref="K1:T1"/>
    <mergeCell ref="U1:AD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Vo</dc:creator>
  <cp:lastModifiedBy>Nguyen Vo</cp:lastModifiedBy>
  <dcterms:created xsi:type="dcterms:W3CDTF">2023-09-11T15:32:58Z</dcterms:created>
  <dcterms:modified xsi:type="dcterms:W3CDTF">2025-12-22T12:22:27Z</dcterms:modified>
</cp:coreProperties>
</file>