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-Diene Paper\To Submitt\"/>
    </mc:Choice>
  </mc:AlternateContent>
  <bookViews>
    <workbookView xWindow="0" yWindow="0" windowWidth="15420" windowHeight="8910"/>
  </bookViews>
  <sheets>
    <sheet name="Data" sheetId="1" r:id="rId1"/>
    <sheet name="Regression" sheetId="5" r:id="rId2"/>
    <sheet name="Chart1" sheetId="3" r:id="rId3"/>
    <sheet name="Chart2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C23" i="5"/>
  <c r="C25" i="5"/>
  <c r="E25" i="5"/>
  <c r="B82" i="1"/>
  <c r="B81" i="1"/>
  <c r="B80" i="1"/>
  <c r="B79" i="1"/>
  <c r="B78" i="1"/>
  <c r="B77" i="1"/>
  <c r="B76" i="1"/>
  <c r="B75" i="1"/>
  <c r="B74" i="1"/>
  <c r="B73" i="1"/>
  <c r="C82" i="1"/>
  <c r="C81" i="1"/>
  <c r="C80" i="1"/>
  <c r="C79" i="1"/>
  <c r="C78" i="1"/>
  <c r="C77" i="1"/>
  <c r="C76" i="1"/>
  <c r="C75" i="1"/>
  <c r="C74" i="1"/>
  <c r="C73" i="1"/>
  <c r="C65" i="1"/>
  <c r="C64" i="1"/>
  <c r="C63" i="1"/>
  <c r="C62" i="1"/>
  <c r="C61" i="1"/>
  <c r="C60" i="1"/>
  <c r="C59" i="1"/>
  <c r="C58" i="1"/>
  <c r="C57" i="1"/>
  <c r="C56" i="1"/>
  <c r="B65" i="1"/>
  <c r="B64" i="1"/>
  <c r="B63" i="1"/>
  <c r="B62" i="1"/>
  <c r="B61" i="1"/>
  <c r="B60" i="1"/>
  <c r="B59" i="1"/>
  <c r="B58" i="1"/>
  <c r="B57" i="1"/>
  <c r="B56" i="1"/>
  <c r="E7" i="1"/>
  <c r="E10" i="1"/>
  <c r="E13" i="1"/>
  <c r="E16" i="1"/>
  <c r="E19" i="1"/>
  <c r="E22" i="1"/>
  <c r="E25" i="1"/>
  <c r="E28" i="1"/>
  <c r="E31" i="1"/>
  <c r="E34" i="1"/>
  <c r="D7" i="1"/>
  <c r="D10" i="1"/>
  <c r="D13" i="1"/>
  <c r="D16" i="1"/>
  <c r="D19" i="1"/>
  <c r="D22" i="1"/>
  <c r="D25" i="1"/>
  <c r="D28" i="1"/>
  <c r="D31" i="1"/>
  <c r="D34" i="1"/>
  <c r="F49" i="1"/>
  <c r="F48" i="1"/>
  <c r="F47" i="1"/>
  <c r="F46" i="1"/>
  <c r="F45" i="1"/>
  <c r="F44" i="1"/>
  <c r="F43" i="1"/>
  <c r="F42" i="1"/>
  <c r="F41" i="1"/>
  <c r="E49" i="1"/>
  <c r="E48" i="1"/>
  <c r="E47" i="1"/>
  <c r="E46" i="1"/>
  <c r="D49" i="1"/>
  <c r="D48" i="1"/>
  <c r="D47" i="1"/>
  <c r="D46" i="1"/>
  <c r="D45" i="1"/>
  <c r="D44" i="1"/>
  <c r="D43" i="1"/>
  <c r="D42" i="1"/>
  <c r="D41" i="1"/>
  <c r="D40" i="1"/>
  <c r="C49" i="1"/>
  <c r="C48" i="1"/>
  <c r="C47" i="1"/>
  <c r="C46" i="1"/>
  <c r="C45" i="1"/>
  <c r="C44" i="1"/>
  <c r="C43" i="1"/>
  <c r="C42" i="1"/>
  <c r="C41" i="1"/>
  <c r="B49" i="1"/>
  <c r="B48" i="1"/>
  <c r="B47" i="1"/>
  <c r="B46" i="1"/>
  <c r="B45" i="1"/>
  <c r="B44" i="1"/>
  <c r="B43" i="1"/>
  <c r="B42" i="1"/>
  <c r="B41" i="1"/>
  <c r="B40" i="1"/>
  <c r="E43" i="1"/>
  <c r="E42" i="1"/>
  <c r="E41" i="1"/>
  <c r="F40" i="1"/>
  <c r="C40" i="1"/>
  <c r="B9" i="1"/>
  <c r="B11" i="1"/>
  <c r="B12" i="1"/>
  <c r="B15" i="1"/>
  <c r="B19" i="1"/>
  <c r="C19" i="1"/>
  <c r="B22" i="1"/>
  <c r="C22" i="1"/>
  <c r="B23" i="1"/>
  <c r="B24" i="1"/>
  <c r="B28" i="1"/>
  <c r="C28" i="1"/>
  <c r="B34" i="1"/>
  <c r="C34" i="1"/>
  <c r="E45" i="1" l="1"/>
  <c r="E40" i="1"/>
  <c r="E44" i="1"/>
</calcChain>
</file>

<file path=xl/sharedStrings.xml><?xml version="1.0" encoding="utf-8"?>
<sst xmlns="http://schemas.openxmlformats.org/spreadsheetml/2006/main" count="50" uniqueCount="47">
  <si>
    <t>690 Pressure (mTorr)</t>
  </si>
  <si>
    <t>Temperature (Celsius)</t>
  </si>
  <si>
    <t>Average 690Pressure</t>
  </si>
  <si>
    <t>Average Temperature</t>
  </si>
  <si>
    <t>Temp (Celsius)</t>
  </si>
  <si>
    <t>1/Temp (Kelvin)</t>
  </si>
  <si>
    <t>Pressure (mTorr)</t>
  </si>
  <si>
    <t>Pressure (Pascals)</t>
  </si>
  <si>
    <t>Pressure (mmHg)</t>
  </si>
  <si>
    <t>CONVERSION OF DATA</t>
  </si>
  <si>
    <t>A) LnP (Pascals) vs 1/T (Kelvin)</t>
  </si>
  <si>
    <t>1/T (Kelvin)</t>
  </si>
  <si>
    <t>LnP (Pascals)</t>
  </si>
  <si>
    <t>C) Log10P (mTorr) vs 1/T (Kelvin)</t>
  </si>
  <si>
    <t>Log10P (mTorr)</t>
  </si>
  <si>
    <t xml:space="preserve">i) GRAPHS </t>
  </si>
  <si>
    <t>T (Celceus)</t>
  </si>
  <si>
    <t>P (mTorr)</t>
  </si>
  <si>
    <t>plus/minus</t>
  </si>
  <si>
    <t>KJ mol-1 =</t>
  </si>
  <si>
    <t>Enthalpy =</t>
  </si>
  <si>
    <t>Fraction error =</t>
  </si>
  <si>
    <t>X Variable 1</t>
  </si>
  <si>
    <t>Intercept</t>
  </si>
  <si>
    <t>Upper 95.0%</t>
  </si>
  <si>
    <t>Lower 95.0%</t>
  </si>
  <si>
    <t>Upper 95%</t>
  </si>
  <si>
    <t>Lower 95%</t>
  </si>
  <si>
    <t>P-value</t>
  </si>
  <si>
    <t>t Stat</t>
  </si>
  <si>
    <t>Standard Error</t>
  </si>
  <si>
    <t>Coefficients</t>
  </si>
  <si>
    <t>Total</t>
  </si>
  <si>
    <t>Residual</t>
  </si>
  <si>
    <t>Regression</t>
  </si>
  <si>
    <t>Significance F</t>
  </si>
  <si>
    <t>F</t>
  </si>
  <si>
    <t>MS</t>
  </si>
  <si>
    <t>SS</t>
  </si>
  <si>
    <t>df</t>
  </si>
  <si>
    <t>ANOVA</t>
  </si>
  <si>
    <t>Observations</t>
  </si>
  <si>
    <t>Adjusted R Square</t>
  </si>
  <si>
    <t>R Square</t>
  </si>
  <si>
    <t>Multiple R</t>
  </si>
  <si>
    <t>Regression Statistics</t>
  </si>
  <si>
    <t>SUMMARY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</si>
</sst>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7" xfId="0" applyFont="1" applyBorder="1"/>
    <xf numFmtId="0" fontId="4" fillId="0" borderId="9" xfId="0" applyFont="1" applyBorder="1"/>
    <xf numFmtId="0" fontId="6" fillId="0" borderId="0" xfId="0" applyFont="1" applyBorder="1"/>
    <xf numFmtId="0" fontId="6" fillId="0" borderId="8" xfId="0" applyFont="1" applyBorder="1"/>
    <xf numFmtId="0" fontId="0" fillId="0" borderId="0" xfId="0" applyFill="1" applyBorder="1"/>
    <xf numFmtId="0" fontId="3" fillId="0" borderId="2" xfId="0" applyFont="1" applyBorder="1" applyAlignment="1"/>
    <xf numFmtId="0" fontId="1" fillId="0" borderId="5" xfId="0" applyFont="1" applyBorder="1"/>
    <xf numFmtId="0" fontId="5" fillId="0" borderId="0" xfId="0" applyFont="1" applyBorder="1"/>
    <xf numFmtId="0" fontId="6" fillId="0" borderId="5" xfId="0" applyFont="1" applyBorder="1"/>
    <xf numFmtId="0" fontId="0" fillId="0" borderId="5" xfId="0" applyFill="1" applyBorder="1"/>
    <xf numFmtId="0" fontId="5" fillId="0" borderId="5" xfId="0" applyFont="1" applyBorder="1"/>
    <xf numFmtId="0" fontId="6" fillId="0" borderId="7" xfId="0" applyFont="1" applyBorder="1"/>
    <xf numFmtId="0" fontId="0" fillId="0" borderId="0" xfId="0" applyFont="1" applyBorder="1"/>
    <xf numFmtId="0" fontId="7" fillId="0" borderId="0" xfId="0" applyFont="1" applyBorder="1" applyAlignment="1"/>
    <xf numFmtId="0" fontId="0" fillId="0" borderId="0" xfId="0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0" fontId="2" fillId="0" borderId="0" xfId="0" applyFont="1" applyAlignment="1"/>
    <xf numFmtId="0" fontId="3" fillId="0" borderId="0" xfId="0" applyFont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8" fillId="0" borderId="0" xfId="0" applyFont="1" applyBorder="1"/>
    <xf numFmtId="0" fontId="8" fillId="0" borderId="13" xfId="0" applyFont="1" applyBorder="1"/>
    <xf numFmtId="0" fontId="8" fillId="0" borderId="14" xfId="0" applyFont="1" applyBorder="1"/>
    <xf numFmtId="0" fontId="0" fillId="0" borderId="4" xfId="0" applyBorder="1" applyAlignment="1"/>
    <xf numFmtId="0" fontId="4" fillId="0" borderId="1" xfId="0" applyFont="1" applyBorder="1"/>
    <xf numFmtId="0" fontId="8" fillId="0" borderId="0" xfId="1"/>
    <xf numFmtId="0" fontId="8" fillId="0" borderId="8" xfId="1" applyFill="1" applyBorder="1" applyAlignment="1"/>
    <xf numFmtId="0" fontId="8" fillId="0" borderId="0" xfId="1" applyFill="1" applyBorder="1" applyAlignment="1"/>
    <xf numFmtId="0" fontId="9" fillId="0" borderId="15" xfId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Continuous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Log10P (mTorr) vs 1/T (Kelvin)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061429660361857"/>
                  <c:y val="3.307626448839406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-2680.1x + 11.377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Data!$B$73:$B$82</c:f>
              <c:numCache>
                <c:formatCode>General</c:formatCode>
                <c:ptCount val="10"/>
                <c:pt idx="0">
                  <c:v>3.3111705650181456E-3</c:v>
                </c:pt>
                <c:pt idx="1">
                  <c:v>3.2958159616367027E-3</c:v>
                </c:pt>
                <c:pt idx="2">
                  <c:v>3.2511496878083516E-3</c:v>
                </c:pt>
                <c:pt idx="3">
                  <c:v>3.2300054587092253E-3</c:v>
                </c:pt>
                <c:pt idx="4">
                  <c:v>3.1989967946052123E-3</c:v>
                </c:pt>
                <c:pt idx="5">
                  <c:v>3.1484857357853739E-3</c:v>
                </c:pt>
                <c:pt idx="6">
                  <c:v>3.0987381938074815E-3</c:v>
                </c:pt>
                <c:pt idx="7">
                  <c:v>3.0360393045648373E-3</c:v>
                </c:pt>
                <c:pt idx="8">
                  <c:v>2.9898852183064695E-3</c:v>
                </c:pt>
                <c:pt idx="9">
                  <c:v>2.9400436890492194E-3</c:v>
                </c:pt>
              </c:numCache>
            </c:numRef>
          </c:xVal>
          <c:yVal>
            <c:numRef>
              <c:f>Data!$C$73:$C$82</c:f>
              <c:numCache>
                <c:formatCode>General</c:formatCode>
                <c:ptCount val="10"/>
                <c:pt idx="0">
                  <c:v>2.5047052774604794</c:v>
                </c:pt>
                <c:pt idx="1">
                  <c:v>2.5445080718773552</c:v>
                </c:pt>
                <c:pt idx="2">
                  <c:v>2.6608716415281073</c:v>
                </c:pt>
                <c:pt idx="3">
                  <c:v>2.7209552764189131</c:v>
                </c:pt>
                <c:pt idx="4">
                  <c:v>2.8051748450512108</c:v>
                </c:pt>
                <c:pt idx="5">
                  <c:v>2.9391819194329187</c:v>
                </c:pt>
                <c:pt idx="6">
                  <c:v>3.07271986538177</c:v>
                </c:pt>
                <c:pt idx="7">
                  <c:v>3.2407762201463508</c:v>
                </c:pt>
                <c:pt idx="8">
                  <c:v>3.3642934564824367</c:v>
                </c:pt>
                <c:pt idx="9">
                  <c:v>3.4977989707990917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624048"/>
        <c:axId val="279625224"/>
      </c:scatterChart>
      <c:valAx>
        <c:axId val="27962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625224"/>
        <c:crosses val="autoZero"/>
        <c:crossBetween val="midCat"/>
      </c:valAx>
      <c:valAx>
        <c:axId val="27962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624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mTorr Vs oC</a:t>
            </a:r>
          </a:p>
        </c:rich>
      </c:tx>
      <c:layout>
        <c:manualLayout>
          <c:xMode val="edge"/>
          <c:yMode val="edge"/>
          <c:x val="0.45141597420595031"/>
          <c:y val="6.0581287570308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80314960629922"/>
          <c:y val="0.19486111111111112"/>
          <c:w val="0.86486351706036746"/>
          <c:h val="0.7208876494604841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Data!$E$56:$E$65</c:f>
              <c:numCache>
                <c:formatCode>General</c:formatCode>
                <c:ptCount val="10"/>
                <c:pt idx="0">
                  <c:v>28.858000000000001</c:v>
                </c:pt>
                <c:pt idx="1">
                  <c:v>30.265000000000001</c:v>
                </c:pt>
                <c:pt idx="2">
                  <c:v>34.433500000000002</c:v>
                </c:pt>
                <c:pt idx="3">
                  <c:v>36.447000000000003</c:v>
                </c:pt>
                <c:pt idx="4">
                  <c:v>39.448</c:v>
                </c:pt>
                <c:pt idx="5">
                  <c:v>44.463000000000001</c:v>
                </c:pt>
                <c:pt idx="6">
                  <c:v>49.561999999999998</c:v>
                </c:pt>
                <c:pt idx="7">
                  <c:v>56.226500000000001</c:v>
                </c:pt>
                <c:pt idx="8">
                  <c:v>61.311</c:v>
                </c:pt>
                <c:pt idx="9">
                  <c:v>66.980999999999995</c:v>
                </c:pt>
              </c:numCache>
            </c:numRef>
          </c:xVal>
          <c:yVal>
            <c:numRef>
              <c:f>Data!$F$56:$F$65</c:f>
              <c:numCache>
                <c:formatCode>General</c:formatCode>
                <c:ptCount val="10"/>
                <c:pt idx="0">
                  <c:v>319.67250000000001</c:v>
                </c:pt>
                <c:pt idx="1">
                  <c:v>350.35480000000001</c:v>
                </c:pt>
                <c:pt idx="2">
                  <c:v>458.00650000000002</c:v>
                </c:pt>
                <c:pt idx="3">
                  <c:v>525.96310000000005</c:v>
                </c:pt>
                <c:pt idx="4">
                  <c:v>638.52050000000008</c:v>
                </c:pt>
                <c:pt idx="5">
                  <c:v>869.32449999999994</c:v>
                </c:pt>
                <c:pt idx="6">
                  <c:v>1182.2787000000001</c:v>
                </c:pt>
                <c:pt idx="7">
                  <c:v>1740.9096</c:v>
                </c:pt>
                <c:pt idx="8">
                  <c:v>2313.6275999999998</c:v>
                </c:pt>
                <c:pt idx="9">
                  <c:v>3146.2916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55048"/>
        <c:axId val="406955440"/>
      </c:scatterChart>
      <c:valAx>
        <c:axId val="406955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55440"/>
        <c:crosses val="autoZero"/>
        <c:crossBetween val="midCat"/>
      </c:valAx>
      <c:valAx>
        <c:axId val="40695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55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5"/>
  <sheetViews>
    <sheetView tabSelected="1" topLeftCell="A36" workbookViewId="0">
      <selection activeCell="J55" sqref="J55"/>
    </sheetView>
  </sheetViews>
  <sheetFormatPr defaultRowHeight="15" x14ac:dyDescent="0.25"/>
  <cols>
    <col min="2" max="2" width="23" bestFit="1" customWidth="1"/>
    <col min="3" max="3" width="23.7109375" customWidth="1"/>
    <col min="4" max="5" width="23" bestFit="1" customWidth="1"/>
    <col min="6" max="6" width="24" customWidth="1"/>
  </cols>
  <sheetData>
    <row r="2" spans="2:5" ht="15.75" thickBot="1" x14ac:dyDescent="0.3"/>
    <row r="3" spans="2:5" x14ac:dyDescent="0.25">
      <c r="B3" s="18"/>
      <c r="C3" s="11"/>
      <c r="D3" s="11"/>
      <c r="E3" s="12"/>
    </row>
    <row r="4" spans="2:5" ht="15.75" thickBot="1" x14ac:dyDescent="0.3">
      <c r="B4" s="13" t="s">
        <v>0</v>
      </c>
      <c r="C4" s="8" t="s">
        <v>1</v>
      </c>
      <c r="D4" s="8" t="s">
        <v>2</v>
      </c>
      <c r="E4" s="14" t="s">
        <v>3</v>
      </c>
    </row>
    <row r="5" spans="2:5" x14ac:dyDescent="0.25">
      <c r="B5" s="2">
        <v>3133.7696000000001</v>
      </c>
      <c r="C5" s="3">
        <v>66.917000000000002</v>
      </c>
      <c r="D5" s="3"/>
      <c r="E5" s="4"/>
    </row>
    <row r="6" spans="2:5" x14ac:dyDescent="0.25">
      <c r="B6" s="5">
        <v>3158.8136</v>
      </c>
      <c r="C6" s="1">
        <v>67.045000000000002</v>
      </c>
      <c r="D6" s="1"/>
      <c r="E6" s="6"/>
    </row>
    <row r="7" spans="2:5" x14ac:dyDescent="0.25">
      <c r="B7" s="19">
        <v>3146.2916</v>
      </c>
      <c r="C7" s="20">
        <v>66.980999999999995</v>
      </c>
      <c r="D7" s="1">
        <f>AVERAGE(B5:B6)</f>
        <v>3146.2916</v>
      </c>
      <c r="E7" s="6">
        <f>AVERAGE(C5:C6)</f>
        <v>66.980999999999995</v>
      </c>
    </row>
    <row r="8" spans="2:5" x14ac:dyDescent="0.25">
      <c r="B8" s="5">
        <v>2315.5329000000002</v>
      </c>
      <c r="C8" s="1">
        <v>61.383000000000003</v>
      </c>
      <c r="D8" s="1"/>
      <c r="E8" s="6"/>
    </row>
    <row r="9" spans="2:5" x14ac:dyDescent="0.25">
      <c r="B9" s="5">
        <f>B10+(B10-B8)</f>
        <v>2311.7222999999994</v>
      </c>
      <c r="C9" s="17">
        <v>61.238999999999997</v>
      </c>
      <c r="D9" s="1"/>
      <c r="E9" s="6"/>
    </row>
    <row r="10" spans="2:5" x14ac:dyDescent="0.25">
      <c r="B10" s="19">
        <v>2313.6275999999998</v>
      </c>
      <c r="C10" s="20">
        <v>61.311</v>
      </c>
      <c r="D10" s="1">
        <f>AVERAGE(B8:B9)</f>
        <v>2313.6275999999998</v>
      </c>
      <c r="E10" s="6">
        <f>AVERAGE(C8:C9)</f>
        <v>61.311</v>
      </c>
    </row>
    <row r="11" spans="2:5" x14ac:dyDescent="0.25">
      <c r="B11" s="5">
        <f>1740.9096+1.0804</f>
        <v>1741.99</v>
      </c>
      <c r="C11" s="25">
        <v>56.271999999999998</v>
      </c>
      <c r="D11" s="1"/>
      <c r="E11" s="6"/>
    </row>
    <row r="12" spans="2:5" x14ac:dyDescent="0.25">
      <c r="B12" s="5">
        <f>B13+(B13-B11)</f>
        <v>1739.8291999999999</v>
      </c>
      <c r="C12" s="25">
        <v>56.180999999999997</v>
      </c>
      <c r="D12" s="1"/>
      <c r="E12" s="6"/>
    </row>
    <row r="13" spans="2:5" x14ac:dyDescent="0.25">
      <c r="B13" s="19">
        <v>1740.9096</v>
      </c>
      <c r="C13" s="20">
        <v>56.231000000000002</v>
      </c>
      <c r="D13" s="1">
        <f>AVERAGE(B11:B12)</f>
        <v>1740.9096</v>
      </c>
      <c r="E13" s="6">
        <f>AVERAGE(C11:C12)</f>
        <v>56.226500000000001</v>
      </c>
    </row>
    <row r="14" spans="2:5" x14ac:dyDescent="0.25">
      <c r="B14" s="5">
        <v>1181.4901</v>
      </c>
      <c r="C14" s="25">
        <v>49.503</v>
      </c>
      <c r="D14" s="1"/>
      <c r="E14" s="6"/>
    </row>
    <row r="15" spans="2:5" x14ac:dyDescent="0.25">
      <c r="B15" s="5">
        <f>B16+(B16-B14)</f>
        <v>1183.0673000000002</v>
      </c>
      <c r="C15" s="25">
        <v>49.621000000000002</v>
      </c>
      <c r="D15" s="1"/>
      <c r="E15" s="6"/>
    </row>
    <row r="16" spans="2:5" x14ac:dyDescent="0.25">
      <c r="B16" s="19">
        <v>1182.2787000000001</v>
      </c>
      <c r="C16" s="20">
        <v>49.561999999999998</v>
      </c>
      <c r="D16" s="1">
        <f>AVERAGE(B14:B15)</f>
        <v>1182.2787000000001</v>
      </c>
      <c r="E16" s="6">
        <f>AVERAGE(C14:C15)</f>
        <v>49.561999999999998</v>
      </c>
    </row>
    <row r="17" spans="2:5" x14ac:dyDescent="0.25">
      <c r="B17" s="5">
        <v>874.26</v>
      </c>
      <c r="C17" s="1">
        <v>44.478999999999999</v>
      </c>
      <c r="D17" s="1"/>
      <c r="E17" s="6"/>
    </row>
    <row r="18" spans="2:5" x14ac:dyDescent="0.25">
      <c r="B18" s="5">
        <v>864.38900000000001</v>
      </c>
      <c r="C18" s="1">
        <v>44.447000000000003</v>
      </c>
      <c r="D18" s="1"/>
      <c r="E18" s="6"/>
    </row>
    <row r="19" spans="2:5" x14ac:dyDescent="0.25">
      <c r="B19" s="21">
        <f>(B17+B18)/2</f>
        <v>869.32449999999994</v>
      </c>
      <c r="C19" s="15">
        <f>(C17+C18)/2</f>
        <v>44.463000000000001</v>
      </c>
      <c r="D19" s="1">
        <f>AVERAGE(B17:B18)</f>
        <v>869.32449999999994</v>
      </c>
      <c r="E19" s="6">
        <f>AVERAGE(C17:C18)</f>
        <v>44.463000000000001</v>
      </c>
    </row>
    <row r="20" spans="2:5" x14ac:dyDescent="0.25">
      <c r="B20" s="5">
        <v>640.28200000000004</v>
      </c>
      <c r="C20" s="1">
        <v>39.463999999999999</v>
      </c>
      <c r="D20" s="1"/>
      <c r="E20" s="6"/>
    </row>
    <row r="21" spans="2:5" x14ac:dyDescent="0.25">
      <c r="B21" s="5">
        <v>636.75900000000001</v>
      </c>
      <c r="C21" s="1">
        <v>39.432000000000002</v>
      </c>
      <c r="D21" s="1"/>
      <c r="E21" s="6"/>
    </row>
    <row r="22" spans="2:5" x14ac:dyDescent="0.25">
      <c r="B22" s="21">
        <f>(B20+B21)/2</f>
        <v>638.52050000000008</v>
      </c>
      <c r="C22" s="15">
        <f>(C20+C21)/2</f>
        <v>39.448</v>
      </c>
      <c r="D22" s="1">
        <f>AVERAGE(B20:B21)</f>
        <v>638.52050000000008</v>
      </c>
      <c r="E22" s="6">
        <f>AVERAGE(C20:C21)</f>
        <v>39.448</v>
      </c>
    </row>
    <row r="23" spans="2:5" x14ac:dyDescent="0.25">
      <c r="B23" s="22">
        <f>525.9631-5.124</f>
        <v>520.83910000000003</v>
      </c>
      <c r="C23" s="17">
        <v>36.454000000000001</v>
      </c>
      <c r="D23" s="1"/>
      <c r="E23" s="6"/>
    </row>
    <row r="24" spans="2:5" x14ac:dyDescent="0.25">
      <c r="B24" s="22">
        <f>525.9631+5.124</f>
        <v>531.08710000000008</v>
      </c>
      <c r="C24" s="1">
        <v>36.44</v>
      </c>
      <c r="D24" s="1"/>
      <c r="E24" s="6"/>
    </row>
    <row r="25" spans="2:5" x14ac:dyDescent="0.25">
      <c r="B25" s="23">
        <v>525.96310000000005</v>
      </c>
      <c r="C25" s="20">
        <v>36.451999999999998</v>
      </c>
      <c r="D25" s="1">
        <f>AVERAGE(B23:B24)</f>
        <v>525.96310000000005</v>
      </c>
      <c r="E25" s="6">
        <f>AVERAGE(C23:C24)</f>
        <v>36.447000000000003</v>
      </c>
    </row>
    <row r="26" spans="2:5" x14ac:dyDescent="0.25">
      <c r="B26" s="5">
        <v>458.8</v>
      </c>
      <c r="C26" s="1">
        <v>34.353000000000002</v>
      </c>
      <c r="D26" s="1"/>
      <c r="E26" s="6"/>
    </row>
    <row r="27" spans="2:5" x14ac:dyDescent="0.25">
      <c r="B27" s="5">
        <v>457.21300000000002</v>
      </c>
      <c r="C27" s="1">
        <v>34.514000000000003</v>
      </c>
      <c r="D27" s="1"/>
      <c r="E27" s="6"/>
    </row>
    <row r="28" spans="2:5" x14ac:dyDescent="0.25">
      <c r="B28" s="21">
        <f>(B26+B27)/2</f>
        <v>458.00650000000002</v>
      </c>
      <c r="C28" s="15">
        <f>(C26+C27)/2</f>
        <v>34.433500000000002</v>
      </c>
      <c r="D28" s="1">
        <f>AVERAGE(B26:B27)</f>
        <v>458.00650000000002</v>
      </c>
      <c r="E28" s="6">
        <f>AVERAGE(C26:C27)</f>
        <v>34.433500000000002</v>
      </c>
    </row>
    <row r="29" spans="2:5" x14ac:dyDescent="0.25">
      <c r="B29" s="22">
        <v>353.50369999999998</v>
      </c>
      <c r="C29" s="17">
        <v>30.288</v>
      </c>
      <c r="D29" s="1"/>
      <c r="E29" s="6"/>
    </row>
    <row r="30" spans="2:5" x14ac:dyDescent="0.25">
      <c r="B30" s="5">
        <v>347.20589999999999</v>
      </c>
      <c r="C30" s="17">
        <v>30.242000000000001</v>
      </c>
      <c r="D30" s="1"/>
      <c r="E30" s="6"/>
    </row>
    <row r="31" spans="2:5" x14ac:dyDescent="0.25">
      <c r="B31" s="23">
        <v>350.35480000000001</v>
      </c>
      <c r="C31" s="20">
        <v>30.265000000000001</v>
      </c>
      <c r="D31" s="1">
        <f>AVERAGE(B29:B30)</f>
        <v>350.35479999999995</v>
      </c>
      <c r="E31" s="6">
        <f>AVERAGE(C29:C30)</f>
        <v>30.265000000000001</v>
      </c>
    </row>
    <row r="32" spans="2:5" x14ac:dyDescent="0.25">
      <c r="B32" s="5">
        <v>322.51299999999998</v>
      </c>
      <c r="C32" s="1">
        <v>28.826000000000001</v>
      </c>
      <c r="D32" s="1"/>
      <c r="E32" s="6"/>
    </row>
    <row r="33" spans="2:6" x14ac:dyDescent="0.25">
      <c r="B33" s="5">
        <v>316.83199999999999</v>
      </c>
      <c r="C33" s="1">
        <v>28.89</v>
      </c>
      <c r="D33" s="1"/>
      <c r="E33" s="6"/>
    </row>
    <row r="34" spans="2:6" ht="15.75" thickBot="1" x14ac:dyDescent="0.3">
      <c r="B34" s="24">
        <f>(B32+B33)/2</f>
        <v>319.67250000000001</v>
      </c>
      <c r="C34" s="16">
        <f>(C32+C33)/2</f>
        <v>28.858000000000001</v>
      </c>
      <c r="D34" s="9">
        <f>AVERAGE(B32:B33)</f>
        <v>319.67250000000001</v>
      </c>
      <c r="E34" s="10">
        <f>AVERAGE(C32:C33)</f>
        <v>28.858000000000001</v>
      </c>
    </row>
    <row r="38" spans="2:6" ht="21" thickBot="1" x14ac:dyDescent="0.35">
      <c r="B38" s="26" t="s">
        <v>9</v>
      </c>
      <c r="C38" s="27"/>
    </row>
    <row r="39" spans="2:6" ht="15.75" thickBot="1" x14ac:dyDescent="0.3">
      <c r="B39" s="28" t="s">
        <v>4</v>
      </c>
      <c r="C39" s="29" t="s">
        <v>5</v>
      </c>
      <c r="D39" s="29" t="s">
        <v>6</v>
      </c>
      <c r="E39" s="29" t="s">
        <v>7</v>
      </c>
      <c r="F39" s="30" t="s">
        <v>8</v>
      </c>
    </row>
    <row r="40" spans="2:6" x14ac:dyDescent="0.25">
      <c r="B40" s="2">
        <f>(C33+C32)/2</f>
        <v>28.858000000000001</v>
      </c>
      <c r="C40" s="3">
        <f t="shared" ref="C40:C49" si="0">1/(B40+273.15)</f>
        <v>3.3111705650181456E-3</v>
      </c>
      <c r="D40" s="3">
        <f>B34</f>
        <v>319.67250000000001</v>
      </c>
      <c r="E40" s="3">
        <f t="shared" ref="E40:E49" si="1">D40/7.5006</f>
        <v>42.619590432765378</v>
      </c>
      <c r="F40" s="4">
        <f>D40/1000</f>
        <v>0.31967250000000003</v>
      </c>
    </row>
    <row r="41" spans="2:6" x14ac:dyDescent="0.25">
      <c r="B41" s="5">
        <f>(C29+C30)/2</f>
        <v>30.265000000000001</v>
      </c>
      <c r="C41" s="1">
        <f t="shared" si="0"/>
        <v>3.2958159616367027E-3</v>
      </c>
      <c r="D41" s="1">
        <f>B31</f>
        <v>350.35480000000001</v>
      </c>
      <c r="E41" s="1">
        <f t="shared" si="1"/>
        <v>46.71023651441218</v>
      </c>
      <c r="F41" s="6">
        <f t="shared" ref="F41:F49" si="2">D41/1000</f>
        <v>0.35035480000000002</v>
      </c>
    </row>
    <row r="42" spans="2:6" x14ac:dyDescent="0.25">
      <c r="B42" s="5">
        <f>(C27+C26)/2</f>
        <v>34.433500000000002</v>
      </c>
      <c r="C42" s="1">
        <f t="shared" si="0"/>
        <v>3.2511496878083516E-3</v>
      </c>
      <c r="D42" s="1">
        <f>B28</f>
        <v>458.00650000000002</v>
      </c>
      <c r="E42" s="1">
        <f t="shared" si="1"/>
        <v>61.062648321467613</v>
      </c>
      <c r="F42" s="6">
        <f t="shared" si="2"/>
        <v>0.45800650000000004</v>
      </c>
    </row>
    <row r="43" spans="2:6" x14ac:dyDescent="0.25">
      <c r="B43" s="5">
        <f>(C24+C23)/2</f>
        <v>36.447000000000003</v>
      </c>
      <c r="C43" s="1">
        <f t="shared" si="0"/>
        <v>3.2300054587092253E-3</v>
      </c>
      <c r="D43" s="1">
        <f>B25</f>
        <v>525.96310000000005</v>
      </c>
      <c r="E43" s="1">
        <f t="shared" si="1"/>
        <v>70.122803509052616</v>
      </c>
      <c r="F43" s="6">
        <f t="shared" si="2"/>
        <v>0.52596310000000002</v>
      </c>
    </row>
    <row r="44" spans="2:6" x14ac:dyDescent="0.25">
      <c r="B44" s="5">
        <f>(C21+C20)/2</f>
        <v>39.448</v>
      </c>
      <c r="C44" s="1">
        <f t="shared" si="0"/>
        <v>3.1989967946052123E-3</v>
      </c>
      <c r="D44" s="1">
        <f>B22</f>
        <v>638.52050000000008</v>
      </c>
      <c r="E44" s="1">
        <f t="shared" si="1"/>
        <v>85.129256326160586</v>
      </c>
      <c r="F44" s="6">
        <f t="shared" si="2"/>
        <v>0.63852050000000005</v>
      </c>
    </row>
    <row r="45" spans="2:6" x14ac:dyDescent="0.25">
      <c r="B45" s="5">
        <f>(C18+C17)/2</f>
        <v>44.463000000000001</v>
      </c>
      <c r="C45" s="1">
        <f t="shared" si="0"/>
        <v>3.1484857357853739E-3</v>
      </c>
      <c r="D45" s="1">
        <f>B19</f>
        <v>869.32449999999994</v>
      </c>
      <c r="E45" s="1">
        <f t="shared" si="1"/>
        <v>115.90066128043088</v>
      </c>
      <c r="F45" s="6">
        <f t="shared" si="2"/>
        <v>0.86932449999999994</v>
      </c>
    </row>
    <row r="46" spans="2:6" x14ac:dyDescent="0.25">
      <c r="B46" s="5">
        <f>(C15+C14)/2</f>
        <v>49.561999999999998</v>
      </c>
      <c r="C46" s="1">
        <f t="shared" si="0"/>
        <v>3.0987381938074815E-3</v>
      </c>
      <c r="D46" s="1">
        <f>B16</f>
        <v>1182.2787000000001</v>
      </c>
      <c r="E46" s="1">
        <f t="shared" si="1"/>
        <v>157.62455003599712</v>
      </c>
      <c r="F46" s="6">
        <f t="shared" si="2"/>
        <v>1.1822787000000001</v>
      </c>
    </row>
    <row r="47" spans="2:6" x14ac:dyDescent="0.25">
      <c r="B47" s="5">
        <f>(C11+C12)/2</f>
        <v>56.226500000000001</v>
      </c>
      <c r="C47" s="1">
        <f t="shared" si="0"/>
        <v>3.0360393045648373E-3</v>
      </c>
      <c r="D47" s="1">
        <f>B13</f>
        <v>1740.9096</v>
      </c>
      <c r="E47" s="1">
        <f t="shared" si="1"/>
        <v>232.10271178305734</v>
      </c>
      <c r="F47" s="6">
        <f t="shared" si="2"/>
        <v>1.7409095999999999</v>
      </c>
    </row>
    <row r="48" spans="2:6" x14ac:dyDescent="0.25">
      <c r="B48" s="5">
        <f>(C9+C8)/2</f>
        <v>61.311</v>
      </c>
      <c r="C48" s="1">
        <f t="shared" si="0"/>
        <v>2.9898852183064695E-3</v>
      </c>
      <c r="D48" s="1">
        <f>B10</f>
        <v>2313.6275999999998</v>
      </c>
      <c r="E48" s="1">
        <f t="shared" si="1"/>
        <v>308.4590032797376</v>
      </c>
      <c r="F48" s="6">
        <f t="shared" si="2"/>
        <v>2.3136275999999998</v>
      </c>
    </row>
    <row r="49" spans="2:6" ht="15.75" thickBot="1" x14ac:dyDescent="0.3">
      <c r="B49" s="7">
        <f>(C6+C5)/2</f>
        <v>66.980999999999995</v>
      </c>
      <c r="C49" s="9">
        <f t="shared" si="0"/>
        <v>2.9400436890492194E-3</v>
      </c>
      <c r="D49" s="9">
        <f>B7</f>
        <v>3146.2916</v>
      </c>
      <c r="E49" s="9">
        <f t="shared" si="1"/>
        <v>419.47198890755402</v>
      </c>
      <c r="F49" s="10">
        <f t="shared" si="2"/>
        <v>3.1462916000000001</v>
      </c>
    </row>
    <row r="52" spans="2:6" x14ac:dyDescent="0.25">
      <c r="B52" s="33" t="s">
        <v>15</v>
      </c>
      <c r="C52" s="34"/>
    </row>
    <row r="53" spans="2:6" ht="15.75" thickBot="1" x14ac:dyDescent="0.3"/>
    <row r="54" spans="2:6" ht="15.75" thickBot="1" x14ac:dyDescent="0.3">
      <c r="B54" s="35" t="s">
        <v>10</v>
      </c>
      <c r="C54" s="36"/>
      <c r="E54" s="35" t="s">
        <v>10</v>
      </c>
      <c r="F54" s="36"/>
    </row>
    <row r="55" spans="2:6" ht="15.75" thickBot="1" x14ac:dyDescent="0.3">
      <c r="B55" s="41" t="s">
        <v>11</v>
      </c>
      <c r="C55" s="41" t="s">
        <v>12</v>
      </c>
      <c r="E55" s="41" t="s">
        <v>16</v>
      </c>
      <c r="F55" s="41" t="s">
        <v>17</v>
      </c>
    </row>
    <row r="56" spans="2:6" x14ac:dyDescent="0.25">
      <c r="B56" s="38">
        <f>C40</f>
        <v>3.3111705650181456E-3</v>
      </c>
      <c r="C56" s="38">
        <f>LOG(E40, 2.7182818)</f>
        <v>3.7523140561664228</v>
      </c>
      <c r="E56" s="5">
        <v>28.858000000000001</v>
      </c>
      <c r="F56" s="38">
        <v>319.67250000000001</v>
      </c>
    </row>
    <row r="57" spans="2:6" x14ac:dyDescent="0.25">
      <c r="B57" s="38">
        <f t="shared" ref="B57:B67" si="3">C41</f>
        <v>3.2958159616367027E-3</v>
      </c>
      <c r="C57" s="38">
        <f t="shared" ref="C57:C65" si="4">LOG(E41, 2.7182818)</f>
        <v>3.8439633782097498</v>
      </c>
      <c r="E57" s="5">
        <v>30.265000000000001</v>
      </c>
      <c r="F57" s="38">
        <v>350.35480000000001</v>
      </c>
    </row>
    <row r="58" spans="2:6" x14ac:dyDescent="0.25">
      <c r="B58" s="38">
        <f t="shared" si="3"/>
        <v>3.2511496878083516E-3</v>
      </c>
      <c r="C58" s="38">
        <f t="shared" si="4"/>
        <v>4.1119004018603107</v>
      </c>
      <c r="E58" s="5">
        <v>34.433500000000002</v>
      </c>
      <c r="F58" s="38">
        <v>458.00650000000002</v>
      </c>
    </row>
    <row r="59" spans="2:6" x14ac:dyDescent="0.25">
      <c r="B59" s="38">
        <f t="shared" si="3"/>
        <v>3.2300054587092253E-3</v>
      </c>
      <c r="C59" s="38">
        <f t="shared" si="4"/>
        <v>4.2502480853412088</v>
      </c>
      <c r="E59" s="5">
        <v>36.447000000000003</v>
      </c>
      <c r="F59" s="38">
        <v>525.96310000000005</v>
      </c>
    </row>
    <row r="60" spans="2:6" x14ac:dyDescent="0.25">
      <c r="B60" s="38">
        <f t="shared" si="3"/>
        <v>3.1989967946052123E-3</v>
      </c>
      <c r="C60" s="38">
        <f t="shared" si="4"/>
        <v>4.4441708106425999</v>
      </c>
      <c r="E60" s="5">
        <v>39.448</v>
      </c>
      <c r="F60" s="38">
        <v>638.52050000000008</v>
      </c>
    </row>
    <row r="61" spans="2:6" x14ac:dyDescent="0.25">
      <c r="B61" s="38">
        <f t="shared" si="3"/>
        <v>3.1484857357853739E-3</v>
      </c>
      <c r="C61" s="38">
        <f t="shared" si="4"/>
        <v>4.7527335057001618</v>
      </c>
      <c r="E61" s="5">
        <v>44.463000000000001</v>
      </c>
      <c r="F61" s="38">
        <v>869.32449999999994</v>
      </c>
    </row>
    <row r="62" spans="2:6" x14ac:dyDescent="0.25">
      <c r="B62" s="38">
        <f t="shared" si="3"/>
        <v>3.0987381938074815E-3</v>
      </c>
      <c r="C62" s="38">
        <f t="shared" si="4"/>
        <v>5.0602159926102184</v>
      </c>
      <c r="E62" s="5">
        <v>49.561999999999998</v>
      </c>
      <c r="F62" s="38">
        <v>1182.2787000000001</v>
      </c>
    </row>
    <row r="63" spans="2:6" x14ac:dyDescent="0.25">
      <c r="B63" s="38">
        <f t="shared" si="3"/>
        <v>3.0360393045648373E-3</v>
      </c>
      <c r="C63" s="38">
        <f t="shared" si="4"/>
        <v>5.4471800539253801</v>
      </c>
      <c r="E63" s="5">
        <v>56.226500000000001</v>
      </c>
      <c r="F63" s="38">
        <v>1740.9096</v>
      </c>
    </row>
    <row r="64" spans="2:6" x14ac:dyDescent="0.25">
      <c r="B64" s="38">
        <f t="shared" si="3"/>
        <v>2.9898852183064695E-3</v>
      </c>
      <c r="C64" s="38">
        <f t="shared" si="4"/>
        <v>5.7315890040182929</v>
      </c>
      <c r="E64" s="5">
        <v>61.311</v>
      </c>
      <c r="F64" s="38">
        <v>2313.6275999999998</v>
      </c>
    </row>
    <row r="65" spans="2:6" ht="15.75" thickBot="1" x14ac:dyDescent="0.3">
      <c r="B65" s="39">
        <f t="shared" si="3"/>
        <v>2.9400436890492194E-3</v>
      </c>
      <c r="C65" s="39">
        <f t="shared" si="4"/>
        <v>6.0389968143347312</v>
      </c>
      <c r="E65" s="7">
        <v>66.980999999999995</v>
      </c>
      <c r="F65" s="39">
        <v>3146.2916</v>
      </c>
    </row>
    <row r="66" spans="2:6" x14ac:dyDescent="0.25">
      <c r="B66" s="37"/>
    </row>
    <row r="67" spans="2:6" x14ac:dyDescent="0.25">
      <c r="B67" s="37"/>
    </row>
    <row r="70" spans="2:6" ht="15.75" thickBot="1" x14ac:dyDescent="0.3"/>
    <row r="71" spans="2:6" ht="15.75" thickBot="1" x14ac:dyDescent="0.3">
      <c r="B71" s="35" t="s">
        <v>13</v>
      </c>
      <c r="C71" s="40"/>
    </row>
    <row r="72" spans="2:6" ht="15.75" thickBot="1" x14ac:dyDescent="0.3">
      <c r="B72" s="41" t="s">
        <v>11</v>
      </c>
      <c r="C72" s="41" t="s">
        <v>14</v>
      </c>
    </row>
    <row r="73" spans="2:6" x14ac:dyDescent="0.25">
      <c r="B73" s="31">
        <f>C40</f>
        <v>3.3111705650181456E-3</v>
      </c>
      <c r="C73" s="31">
        <f>LOG10(D40)</f>
        <v>2.5047052774604794</v>
      </c>
    </row>
    <row r="74" spans="2:6" x14ac:dyDescent="0.25">
      <c r="B74" s="31">
        <f t="shared" ref="B74:B82" si="5">C41</f>
        <v>3.2958159616367027E-3</v>
      </c>
      <c r="C74" s="31">
        <f t="shared" ref="C74:C85" si="6">LOG10(D41)</f>
        <v>2.5445080718773552</v>
      </c>
    </row>
    <row r="75" spans="2:6" x14ac:dyDescent="0.25">
      <c r="B75" s="31">
        <f t="shared" si="5"/>
        <v>3.2511496878083516E-3</v>
      </c>
      <c r="C75" s="31">
        <f t="shared" si="6"/>
        <v>2.6608716415281073</v>
      </c>
    </row>
    <row r="76" spans="2:6" x14ac:dyDescent="0.25">
      <c r="B76" s="31">
        <f t="shared" si="5"/>
        <v>3.2300054587092253E-3</v>
      </c>
      <c r="C76" s="31">
        <f t="shared" si="6"/>
        <v>2.7209552764189131</v>
      </c>
    </row>
    <row r="77" spans="2:6" x14ac:dyDescent="0.25">
      <c r="B77" s="31">
        <f t="shared" si="5"/>
        <v>3.1989967946052123E-3</v>
      </c>
      <c r="C77" s="31">
        <f t="shared" si="6"/>
        <v>2.8051748450512108</v>
      </c>
    </row>
    <row r="78" spans="2:6" x14ac:dyDescent="0.25">
      <c r="B78" s="31">
        <f t="shared" si="5"/>
        <v>3.1484857357853739E-3</v>
      </c>
      <c r="C78" s="31">
        <f t="shared" si="6"/>
        <v>2.9391819194329187</v>
      </c>
    </row>
    <row r="79" spans="2:6" x14ac:dyDescent="0.25">
      <c r="B79" s="31">
        <f t="shared" si="5"/>
        <v>3.0987381938074815E-3</v>
      </c>
      <c r="C79" s="31">
        <f t="shared" si="6"/>
        <v>3.07271986538177</v>
      </c>
    </row>
    <row r="80" spans="2:6" x14ac:dyDescent="0.25">
      <c r="B80" s="31">
        <f t="shared" si="5"/>
        <v>3.0360393045648373E-3</v>
      </c>
      <c r="C80" s="31">
        <f t="shared" si="6"/>
        <v>3.2407762201463508</v>
      </c>
    </row>
    <row r="81" spans="2:3" x14ac:dyDescent="0.25">
      <c r="B81" s="31">
        <f t="shared" si="5"/>
        <v>2.9898852183064695E-3</v>
      </c>
      <c r="C81" s="31">
        <f t="shared" si="6"/>
        <v>3.3642934564824367</v>
      </c>
    </row>
    <row r="82" spans="2:3" ht="15.75" thickBot="1" x14ac:dyDescent="0.3">
      <c r="B82" s="32">
        <f t="shared" si="5"/>
        <v>2.9400436890492194E-3</v>
      </c>
      <c r="C82" s="32">
        <f t="shared" si="6"/>
        <v>3.4977989707990917</v>
      </c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</sheetData>
  <mergeCells count="1">
    <mergeCell ref="B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41" sqref="D41"/>
    </sheetView>
  </sheetViews>
  <sheetFormatPr defaultRowHeight="12.75" x14ac:dyDescent="0.2"/>
  <cols>
    <col min="1" max="1" width="13.7109375" style="42" customWidth="1"/>
    <col min="2" max="2" width="16.7109375" style="42" customWidth="1"/>
    <col min="3" max="3" width="15.42578125" style="42" customWidth="1"/>
    <col min="4" max="4" width="15.85546875" style="42" customWidth="1"/>
    <col min="5" max="5" width="13.5703125" style="42" customWidth="1"/>
    <col min="6" max="6" width="16.42578125" style="42" customWidth="1"/>
    <col min="7" max="7" width="15.5703125" style="42" customWidth="1"/>
    <col min="8" max="8" width="18.28515625" style="42" customWidth="1"/>
    <col min="9" max="9" width="26.85546875" style="42" customWidth="1"/>
    <col min="10" max="16384" width="9.140625" style="42"/>
  </cols>
  <sheetData>
    <row r="1" spans="1:9" x14ac:dyDescent="0.2">
      <c r="A1" s="42" t="s">
        <v>46</v>
      </c>
    </row>
    <row r="2" spans="1:9" ht="13.5" thickBot="1" x14ac:dyDescent="0.25"/>
    <row r="3" spans="1:9" x14ac:dyDescent="0.2">
      <c r="A3" s="46" t="s">
        <v>45</v>
      </c>
      <c r="B3" s="46"/>
    </row>
    <row r="4" spans="1:9" x14ac:dyDescent="0.2">
      <c r="A4" s="44" t="s">
        <v>44</v>
      </c>
      <c r="B4" s="44">
        <v>0.99994630797170547</v>
      </c>
    </row>
    <row r="5" spans="1:9" x14ac:dyDescent="0.2">
      <c r="A5" s="44" t="s">
        <v>43</v>
      </c>
      <c r="B5" s="44">
        <v>0.99989261882624492</v>
      </c>
    </row>
    <row r="6" spans="1:9" x14ac:dyDescent="0.2">
      <c r="A6" s="44" t="s">
        <v>42</v>
      </c>
      <c r="B6" s="44">
        <v>0.99986577353280603</v>
      </c>
    </row>
    <row r="7" spans="1:9" x14ac:dyDescent="0.2">
      <c r="A7" s="44" t="s">
        <v>30</v>
      </c>
      <c r="B7" s="44">
        <v>1.8856937673820207E-3</v>
      </c>
    </row>
    <row r="8" spans="1:9" ht="13.5" thickBot="1" x14ac:dyDescent="0.25">
      <c r="A8" s="43" t="s">
        <v>41</v>
      </c>
      <c r="B8" s="43">
        <v>6</v>
      </c>
    </row>
    <row r="10" spans="1:9" ht="13.5" thickBot="1" x14ac:dyDescent="0.25">
      <c r="A10" s="42" t="s">
        <v>40</v>
      </c>
    </row>
    <row r="11" spans="1:9" x14ac:dyDescent="0.2">
      <c r="A11" s="45"/>
      <c r="B11" s="45" t="s">
        <v>39</v>
      </c>
      <c r="C11" s="45" t="s">
        <v>38</v>
      </c>
      <c r="D11" s="45" t="s">
        <v>37</v>
      </c>
      <c r="E11" s="45" t="s">
        <v>36</v>
      </c>
      <c r="F11" s="45" t="s">
        <v>35</v>
      </c>
    </row>
    <row r="12" spans="1:9" x14ac:dyDescent="0.2">
      <c r="A12" s="44" t="s">
        <v>34</v>
      </c>
      <c r="B12" s="44">
        <v>1</v>
      </c>
      <c r="C12" s="44">
        <v>0.13244255131984561</v>
      </c>
      <c r="D12" s="44">
        <v>0.13244255131984561</v>
      </c>
      <c r="E12" s="44">
        <v>37246.477528944313</v>
      </c>
      <c r="F12" s="44">
        <v>4.3241734609751501E-9</v>
      </c>
    </row>
    <row r="13" spans="1:9" x14ac:dyDescent="0.2">
      <c r="A13" s="44" t="s">
        <v>33</v>
      </c>
      <c r="B13" s="44">
        <v>4</v>
      </c>
      <c r="C13" s="44">
        <v>1.4223363937373594E-5</v>
      </c>
      <c r="D13" s="44">
        <v>3.5558409843433985E-6</v>
      </c>
      <c r="E13" s="44"/>
      <c r="F13" s="44"/>
    </row>
    <row r="14" spans="1:9" ht="13.5" thickBot="1" x14ac:dyDescent="0.25">
      <c r="A14" s="43" t="s">
        <v>32</v>
      </c>
      <c r="B14" s="43">
        <v>5</v>
      </c>
      <c r="C14" s="43">
        <v>0.13245677468378297</v>
      </c>
      <c r="D14" s="43"/>
      <c r="E14" s="43"/>
      <c r="F14" s="43"/>
    </row>
    <row r="15" spans="1:9" ht="13.5" thickBot="1" x14ac:dyDescent="0.25"/>
    <row r="16" spans="1:9" x14ac:dyDescent="0.2">
      <c r="A16" s="45"/>
      <c r="B16" s="45" t="s">
        <v>31</v>
      </c>
      <c r="C16" s="45" t="s">
        <v>30</v>
      </c>
      <c r="D16" s="45" t="s">
        <v>29</v>
      </c>
      <c r="E16" s="45" t="s">
        <v>28</v>
      </c>
      <c r="F16" s="45" t="s">
        <v>27</v>
      </c>
      <c r="G16" s="45" t="s">
        <v>26</v>
      </c>
      <c r="H16" s="45" t="s">
        <v>25</v>
      </c>
      <c r="I16" s="45" t="s">
        <v>24</v>
      </c>
    </row>
    <row r="17" spans="1:9" x14ac:dyDescent="0.2">
      <c r="A17" s="44" t="s">
        <v>23</v>
      </c>
      <c r="B17" s="44">
        <v>11.372675172665225</v>
      </c>
      <c r="C17" s="44">
        <v>4.496549961918573E-2</v>
      </c>
      <c r="D17" s="44">
        <v>252.92002243899833</v>
      </c>
      <c r="E17" s="44">
        <v>1.4661322395919494E-9</v>
      </c>
      <c r="F17" s="44">
        <v>11.247830931344764</v>
      </c>
      <c r="G17" s="44">
        <v>11.497519413985687</v>
      </c>
      <c r="H17" s="44">
        <v>11.247830931344764</v>
      </c>
      <c r="I17" s="44">
        <v>11.497519413985687</v>
      </c>
    </row>
    <row r="18" spans="1:9" ht="13.5" thickBot="1" x14ac:dyDescent="0.25">
      <c r="A18" s="43" t="s">
        <v>22</v>
      </c>
      <c r="B18" s="43">
        <v>-2678.6273075885188</v>
      </c>
      <c r="C18" s="43">
        <v>13.879367924316975</v>
      </c>
      <c r="D18" s="43">
        <v>-192.99346499025373</v>
      </c>
      <c r="E18" s="43">
        <v>4.3241734609751658E-9</v>
      </c>
      <c r="F18" s="43">
        <v>-2717.1626107252278</v>
      </c>
      <c r="G18" s="43">
        <v>-2640.0920044518098</v>
      </c>
      <c r="H18" s="43">
        <v>-2717.1626107252278</v>
      </c>
      <c r="I18" s="43">
        <v>-2640.0920044518098</v>
      </c>
    </row>
    <row r="21" spans="1:9" x14ac:dyDescent="0.2">
      <c r="B21" s="42" t="s">
        <v>21</v>
      </c>
      <c r="C21" s="42">
        <f>C18/-B18</f>
        <v>5.1815225974128215E-3</v>
      </c>
    </row>
    <row r="23" spans="1:9" x14ac:dyDescent="0.2">
      <c r="B23" s="42" t="s">
        <v>20</v>
      </c>
      <c r="C23" s="42">
        <f>B18*-8.3144621</f>
        <v>22271.345228969782</v>
      </c>
    </row>
    <row r="25" spans="1:9" x14ac:dyDescent="0.2">
      <c r="B25" s="42" t="s">
        <v>19</v>
      </c>
      <c r="C25" s="42">
        <f>C23/1000</f>
        <v>22.271345228969782</v>
      </c>
      <c r="D25" s="42" t="s">
        <v>18</v>
      </c>
      <c r="E25" s="42">
        <f>C25*C21</f>
        <v>0.11539947857868915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Regression</vt:lpstr>
      <vt:lpstr>Chart1</vt:lpstr>
      <vt:lpstr>Chart2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Johnson</dc:creator>
  <cp:lastModifiedBy>Andrew Johnson</cp:lastModifiedBy>
  <dcterms:created xsi:type="dcterms:W3CDTF">2016-05-03T10:01:10Z</dcterms:created>
  <dcterms:modified xsi:type="dcterms:W3CDTF">2016-05-03T11:43:27Z</dcterms:modified>
</cp:coreProperties>
</file>