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o-Diene Paper\To Submitt\"/>
    </mc:Choice>
  </mc:AlternateContent>
  <bookViews>
    <workbookView xWindow="0" yWindow="0" windowWidth="15420" windowHeight="8910"/>
  </bookViews>
  <sheets>
    <sheet name="Data" sheetId="1" r:id="rId1"/>
    <sheet name="Regression" sheetId="7" r:id="rId2"/>
    <sheet name="Chart1" sheetId="3" r:id="rId3"/>
    <sheet name="Chart2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7" l="1"/>
  <c r="E25" i="7" s="1"/>
  <c r="C23" i="7"/>
  <c r="C21" i="7"/>
  <c r="D49" i="1"/>
  <c r="D48" i="1"/>
  <c r="D47" i="1"/>
  <c r="D46" i="1"/>
  <c r="D45" i="1"/>
  <c r="D44" i="1"/>
  <c r="D43" i="1"/>
  <c r="D42" i="1"/>
  <c r="D41" i="1"/>
  <c r="D40" i="1"/>
  <c r="B49" i="1"/>
  <c r="B48" i="1"/>
  <c r="B47" i="1"/>
  <c r="B46" i="1"/>
  <c r="B45" i="1"/>
  <c r="B44" i="1"/>
  <c r="B43" i="1"/>
  <c r="B42" i="1"/>
  <c r="B41" i="1"/>
  <c r="B40" i="1"/>
  <c r="D34" i="1"/>
  <c r="D31" i="1"/>
  <c r="D28" i="1"/>
  <c r="D25" i="1"/>
  <c r="D22" i="1"/>
  <c r="D19" i="1"/>
  <c r="D16" i="1"/>
  <c r="D13" i="1"/>
  <c r="D10" i="1"/>
  <c r="D7" i="1"/>
  <c r="E34" i="1" l="1"/>
  <c r="E31" i="1"/>
  <c r="E28" i="1"/>
  <c r="E25" i="1"/>
  <c r="E22" i="1"/>
  <c r="E19" i="1"/>
  <c r="E16" i="1"/>
  <c r="E13" i="1"/>
  <c r="E10" i="1"/>
  <c r="E7" i="1"/>
  <c r="F49" i="1" l="1"/>
  <c r="C82" i="1"/>
  <c r="E48" i="1"/>
  <c r="C64" i="1" s="1"/>
  <c r="F47" i="1"/>
  <c r="C79" i="1"/>
  <c r="F43" i="1"/>
  <c r="E42" i="1"/>
  <c r="C58" i="1" s="1"/>
  <c r="F41" i="1"/>
  <c r="C47" i="1"/>
  <c r="C46" i="1"/>
  <c r="C45" i="1"/>
  <c r="C44" i="1"/>
  <c r="B60" i="1" s="1"/>
  <c r="C43" i="1"/>
  <c r="C42" i="1"/>
  <c r="C41" i="1"/>
  <c r="C40" i="1"/>
  <c r="B74" i="1" l="1"/>
  <c r="C49" i="1"/>
  <c r="B82" i="1" s="1"/>
  <c r="C48" i="1"/>
  <c r="B81" i="1" s="1"/>
  <c r="E47" i="1"/>
  <c r="C63" i="1" s="1"/>
  <c r="B73" i="1"/>
  <c r="B56" i="1"/>
  <c r="E49" i="1"/>
  <c r="C65" i="1" s="1"/>
  <c r="F48" i="1"/>
  <c r="C81" i="1"/>
  <c r="C80" i="1"/>
  <c r="E46" i="1"/>
  <c r="C62" i="1" s="1"/>
  <c r="F46" i="1"/>
  <c r="C76" i="1"/>
  <c r="E43" i="1"/>
  <c r="C59" i="1" s="1"/>
  <c r="C74" i="1"/>
  <c r="E41" i="1"/>
  <c r="C57" i="1" s="1"/>
  <c r="B80" i="1"/>
  <c r="B63" i="1"/>
  <c r="B62" i="1"/>
  <c r="B79" i="1"/>
  <c r="C78" i="1"/>
  <c r="F45" i="1"/>
  <c r="B78" i="1"/>
  <c r="B61" i="1"/>
  <c r="C77" i="1"/>
  <c r="F44" i="1"/>
  <c r="B77" i="1"/>
  <c r="B76" i="1"/>
  <c r="B59" i="1"/>
  <c r="B58" i="1"/>
  <c r="B75" i="1"/>
  <c r="C75" i="1"/>
  <c r="F42" i="1"/>
  <c r="B57" i="1"/>
  <c r="F40" i="1"/>
  <c r="C73" i="1"/>
  <c r="E45" i="1"/>
  <c r="C61" i="1" s="1"/>
  <c r="E40" i="1"/>
  <c r="C56" i="1" s="1"/>
  <c r="E44" i="1"/>
  <c r="C60" i="1" s="1"/>
  <c r="B64" i="1" l="1"/>
  <c r="B65" i="1"/>
</calcChain>
</file>

<file path=xl/sharedStrings.xml><?xml version="1.0" encoding="utf-8"?>
<sst xmlns="http://schemas.openxmlformats.org/spreadsheetml/2006/main" count="50" uniqueCount="47">
  <si>
    <t>690 Pressure (mTorr)</t>
  </si>
  <si>
    <t>Temperature (Celsius)</t>
  </si>
  <si>
    <t>Average 690Pressure</t>
  </si>
  <si>
    <t>Average Temperature</t>
  </si>
  <si>
    <t>Temp (Celsius)</t>
  </si>
  <si>
    <t>1/Temp (Kelvin)</t>
  </si>
  <si>
    <t>Pressure (mTorr)</t>
  </si>
  <si>
    <t>Pressure (Pascals)</t>
  </si>
  <si>
    <t>Pressure (mmHg)</t>
  </si>
  <si>
    <t>CONVERSION OF DATA</t>
  </si>
  <si>
    <t>A) LnP (Pascals) vs 1/T (Kelvin)</t>
  </si>
  <si>
    <t>1/T (Kelvin)</t>
  </si>
  <si>
    <t>LnP (Pascals)</t>
  </si>
  <si>
    <t>C) Log10P (mTorr) vs 1/T (Kelvin)</t>
  </si>
  <si>
    <t>Log10P (mTorr)</t>
  </si>
  <si>
    <t xml:space="preserve">i) GRAPHS </t>
  </si>
  <si>
    <t>T (Celceus)</t>
  </si>
  <si>
    <t>P (mTorr)</t>
  </si>
  <si>
    <t>plus/minus</t>
  </si>
  <si>
    <t>KJ mol-1 =</t>
  </si>
  <si>
    <t>Enthalpy =</t>
  </si>
  <si>
    <t>Fraction error =</t>
  </si>
  <si>
    <t>X Variable 1</t>
  </si>
  <si>
    <t>Intercept</t>
  </si>
  <si>
    <t>Upper 95.0%</t>
  </si>
  <si>
    <t>Lower 95.0%</t>
  </si>
  <si>
    <t>Upper 95%</t>
  </si>
  <si>
    <t>Lower 95%</t>
  </si>
  <si>
    <t>P-value</t>
  </si>
  <si>
    <t>t Stat</t>
  </si>
  <si>
    <t>Standard Error</t>
  </si>
  <si>
    <t>Coefficients</t>
  </si>
  <si>
    <t>Total</t>
  </si>
  <si>
    <t>Residual</t>
  </si>
  <si>
    <t>Regression</t>
  </si>
  <si>
    <t>Significance F</t>
  </si>
  <si>
    <t>F</t>
  </si>
  <si>
    <t>MS</t>
  </si>
  <si>
    <t>SS</t>
  </si>
  <si>
    <t>df</t>
  </si>
  <si>
    <t>ANOVA</t>
  </si>
  <si>
    <t>Observations</t>
  </si>
  <si>
    <t>Adjusted R Square</t>
  </si>
  <si>
    <t>R Square</t>
  </si>
  <si>
    <t>Multiple R</t>
  </si>
  <si>
    <t>Regression Statistics</t>
  </si>
  <si>
    <t>SUMMARY OUTPUT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</si>
</sst>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6"/>
      <color indexed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0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0" fillId="0" borderId="8" xfId="0" applyBorder="1"/>
    <xf numFmtId="0" fontId="0" fillId="0" borderId="9" xfId="0" applyBorder="1"/>
    <xf numFmtId="0" fontId="3" fillId="0" borderId="7" xfId="0" applyFont="1" applyBorder="1"/>
    <xf numFmtId="0" fontId="3" fillId="0" borderId="9" xfId="0" applyFont="1" applyBorder="1"/>
    <xf numFmtId="0" fontId="4" fillId="0" borderId="0" xfId="0" applyFont="1" applyBorder="1"/>
    <xf numFmtId="0" fontId="4" fillId="0" borderId="5" xfId="0" applyFont="1" applyBorder="1"/>
    <xf numFmtId="0" fontId="5" fillId="0" borderId="0" xfId="0" applyFont="1" applyBorder="1" applyAlignment="1"/>
    <xf numFmtId="0" fontId="0" fillId="0" borderId="0" xfId="0" applyBorder="1" applyAlignment="1"/>
    <xf numFmtId="0" fontId="3" fillId="0" borderId="10" xfId="0" applyFont="1" applyBorder="1"/>
    <xf numFmtId="0" fontId="3" fillId="0" borderId="11" xfId="0" applyFont="1" applyBorder="1"/>
    <xf numFmtId="0" fontId="0" fillId="0" borderId="12" xfId="0" applyBorder="1"/>
    <xf numFmtId="0" fontId="0" fillId="0" borderId="13" xfId="0" applyBorder="1"/>
    <xf numFmtId="0" fontId="1" fillId="0" borderId="0" xfId="0" applyFont="1" applyAlignment="1"/>
    <xf numFmtId="0" fontId="2" fillId="0" borderId="0" xfId="0" applyFont="1" applyAlignment="1"/>
    <xf numFmtId="0" fontId="3" fillId="0" borderId="2" xfId="0" applyFont="1" applyBorder="1" applyAlignment="1"/>
    <xf numFmtId="0" fontId="3" fillId="0" borderId="4" xfId="0" applyFont="1" applyBorder="1" applyAlignment="1"/>
    <xf numFmtId="0" fontId="6" fillId="0" borderId="0" xfId="0" applyFont="1" applyBorder="1"/>
    <xf numFmtId="0" fontId="6" fillId="0" borderId="12" xfId="0" applyFont="1" applyBorder="1"/>
    <xf numFmtId="0" fontId="6" fillId="0" borderId="13" xfId="0" applyFont="1" applyBorder="1"/>
    <xf numFmtId="0" fontId="0" fillId="0" borderId="4" xfId="0" applyBorder="1" applyAlignment="1"/>
    <xf numFmtId="0" fontId="3" fillId="0" borderId="1" xfId="0" applyFont="1" applyBorder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7" fillId="0" borderId="3" xfId="0" applyFont="1" applyBorder="1"/>
    <xf numFmtId="0" fontId="7" fillId="0" borderId="4" xfId="0" applyFont="1" applyBorder="1"/>
    <xf numFmtId="0" fontId="7" fillId="0" borderId="0" xfId="0" applyFont="1" applyBorder="1"/>
    <xf numFmtId="0" fontId="7" fillId="0" borderId="6" xfId="0" applyFont="1" applyBorder="1"/>
    <xf numFmtId="0" fontId="7" fillId="0" borderId="8" xfId="0" applyFont="1" applyBorder="1"/>
    <xf numFmtId="0" fontId="7" fillId="0" borderId="9" xfId="0" applyFont="1" applyBorder="1"/>
    <xf numFmtId="0" fontId="4" fillId="0" borderId="7" xfId="0" applyFont="1" applyBorder="1"/>
    <xf numFmtId="0" fontId="4" fillId="0" borderId="8" xfId="0" applyFont="1" applyBorder="1"/>
    <xf numFmtId="0" fontId="8" fillId="0" borderId="0" xfId="0" applyFont="1" applyBorder="1"/>
    <xf numFmtId="0" fontId="3" fillId="0" borderId="2" xfId="0" applyFont="1" applyBorder="1"/>
    <xf numFmtId="0" fontId="7" fillId="0" borderId="15" xfId="0" applyFont="1" applyBorder="1"/>
    <xf numFmtId="0" fontId="7" fillId="0" borderId="12" xfId="0" applyFont="1" applyBorder="1"/>
    <xf numFmtId="0" fontId="7" fillId="0" borderId="13" xfId="0" applyFont="1" applyBorder="1"/>
    <xf numFmtId="0" fontId="0" fillId="0" borderId="0" xfId="0" applyFill="1" applyBorder="1" applyAlignment="1"/>
    <xf numFmtId="0" fontId="0" fillId="0" borderId="8" xfId="0" applyFill="1" applyBorder="1" applyAlignment="1"/>
    <xf numFmtId="0" fontId="9" fillId="0" borderId="14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Continuous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Log10P (mTorr) vs 1/T (Kelvin)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366689954780639E-2"/>
          <c:y val="7.5482346725760152E-2"/>
          <c:w val="0.9320353704089569"/>
          <c:h val="0.8739069014332230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25747837678190089"/>
                  <c:y val="-2.229064712752635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Data!$B$73:$B$82</c:f>
              <c:numCache>
                <c:formatCode>General</c:formatCode>
                <c:ptCount val="10"/>
                <c:pt idx="0">
                  <c:v>3.2505525939409701E-3</c:v>
                </c:pt>
                <c:pt idx="1">
                  <c:v>3.199160540274232E-3</c:v>
                </c:pt>
                <c:pt idx="2">
                  <c:v>3.1479307077492613E-3</c:v>
                </c:pt>
                <c:pt idx="3">
                  <c:v>3.0992371072898553E-3</c:v>
                </c:pt>
                <c:pt idx="4">
                  <c:v>3.0515808714704656E-3</c:v>
                </c:pt>
                <c:pt idx="5">
                  <c:v>3.0052230777090588E-3</c:v>
                </c:pt>
                <c:pt idx="6">
                  <c:v>2.9791518950385205E-3</c:v>
                </c:pt>
                <c:pt idx="7">
                  <c:v>2.9213798261194732E-3</c:v>
                </c:pt>
                <c:pt idx="8">
                  <c:v>2.8724406553760603E-3</c:v>
                </c:pt>
                <c:pt idx="9">
                  <c:v>2.7920482465937013E-3</c:v>
                </c:pt>
              </c:numCache>
            </c:numRef>
          </c:xVal>
          <c:yVal>
            <c:numRef>
              <c:f>Data!$C$73:$C$82</c:f>
              <c:numCache>
                <c:formatCode>General</c:formatCode>
                <c:ptCount val="10"/>
                <c:pt idx="0">
                  <c:v>1.7906930178130285</c:v>
                </c:pt>
                <c:pt idx="1">
                  <c:v>1.958745033303261</c:v>
                </c:pt>
                <c:pt idx="2">
                  <c:v>2.1262665856599163</c:v>
                </c:pt>
                <c:pt idx="3">
                  <c:v>2.2854930887001785</c:v>
                </c:pt>
                <c:pt idx="4">
                  <c:v>2.4413305502915765</c:v>
                </c:pt>
                <c:pt idx="5">
                  <c:v>2.5929205358913787</c:v>
                </c:pt>
                <c:pt idx="6">
                  <c:v>2.6781733032240389</c:v>
                </c:pt>
                <c:pt idx="7">
                  <c:v>2.867087968589324</c:v>
                </c:pt>
                <c:pt idx="8">
                  <c:v>3.0271190569202826</c:v>
                </c:pt>
                <c:pt idx="9">
                  <c:v>3.2897473125785286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1949336"/>
        <c:axId val="301949728"/>
      </c:scatterChart>
      <c:valAx>
        <c:axId val="301949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949728"/>
        <c:crosses val="autoZero"/>
        <c:crossBetween val="midCat"/>
      </c:valAx>
      <c:valAx>
        <c:axId val="30194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949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mTorr Vs oC</a:t>
            </a:r>
          </a:p>
        </c:rich>
      </c:tx>
      <c:layout>
        <c:manualLayout>
          <c:xMode val="edge"/>
          <c:yMode val="edge"/>
          <c:x val="0.45141597420595031"/>
          <c:y val="6.05812875703087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80314960629922"/>
          <c:y val="0.19486111111111112"/>
          <c:w val="0.86486351706036746"/>
          <c:h val="0.72088764946048411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Data!$E$56:$E$65</c:f>
              <c:numCache>
                <c:formatCode>General</c:formatCode>
                <c:ptCount val="10"/>
                <c:pt idx="0">
                  <c:v>28.858000000000001</c:v>
                </c:pt>
                <c:pt idx="1">
                  <c:v>30.265000000000001</c:v>
                </c:pt>
                <c:pt idx="2">
                  <c:v>34.433500000000002</c:v>
                </c:pt>
                <c:pt idx="3">
                  <c:v>36.447000000000003</c:v>
                </c:pt>
                <c:pt idx="4">
                  <c:v>39.448</c:v>
                </c:pt>
                <c:pt idx="5">
                  <c:v>44.463000000000001</c:v>
                </c:pt>
                <c:pt idx="6">
                  <c:v>49.561999999999998</c:v>
                </c:pt>
                <c:pt idx="7">
                  <c:v>56.226500000000001</c:v>
                </c:pt>
                <c:pt idx="8">
                  <c:v>61.311</c:v>
                </c:pt>
                <c:pt idx="9">
                  <c:v>66.980999999999995</c:v>
                </c:pt>
              </c:numCache>
            </c:numRef>
          </c:xVal>
          <c:yVal>
            <c:numRef>
              <c:f>Data!$F$56:$F$65</c:f>
              <c:numCache>
                <c:formatCode>General</c:formatCode>
                <c:ptCount val="10"/>
                <c:pt idx="0">
                  <c:v>319.67250000000001</c:v>
                </c:pt>
                <c:pt idx="1">
                  <c:v>350.35480000000001</c:v>
                </c:pt>
                <c:pt idx="2">
                  <c:v>458.00650000000002</c:v>
                </c:pt>
                <c:pt idx="3">
                  <c:v>525.96310000000005</c:v>
                </c:pt>
                <c:pt idx="4">
                  <c:v>638.52050000000008</c:v>
                </c:pt>
                <c:pt idx="5">
                  <c:v>869.32449999999994</c:v>
                </c:pt>
                <c:pt idx="6">
                  <c:v>1182.2787000000001</c:v>
                </c:pt>
                <c:pt idx="7">
                  <c:v>1740.9096</c:v>
                </c:pt>
                <c:pt idx="8">
                  <c:v>2313.6275999999998</c:v>
                </c:pt>
                <c:pt idx="9">
                  <c:v>3146.2916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1950512"/>
        <c:axId val="301950904"/>
      </c:scatterChart>
      <c:valAx>
        <c:axId val="301950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950904"/>
        <c:crosses val="autoZero"/>
        <c:crossBetween val="midCat"/>
      </c:valAx>
      <c:valAx>
        <c:axId val="301950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950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36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3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218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218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85"/>
  <sheetViews>
    <sheetView tabSelected="1" topLeftCell="A49" workbookViewId="0">
      <selection activeCell="K47" sqref="K47"/>
    </sheetView>
  </sheetViews>
  <sheetFormatPr defaultRowHeight="15" x14ac:dyDescent="0.25"/>
  <cols>
    <col min="2" max="2" width="23" bestFit="1" customWidth="1"/>
    <col min="3" max="3" width="23.7109375" customWidth="1"/>
    <col min="4" max="5" width="23" bestFit="1" customWidth="1"/>
    <col min="6" max="6" width="24" customWidth="1"/>
  </cols>
  <sheetData>
    <row r="2" spans="2:5" ht="15.75" thickBot="1" x14ac:dyDescent="0.3"/>
    <row r="3" spans="2:5" x14ac:dyDescent="0.25">
      <c r="B3" s="30"/>
      <c r="C3" s="31"/>
      <c r="D3" s="31"/>
      <c r="E3" s="32"/>
    </row>
    <row r="4" spans="2:5" ht="15.75" thickBot="1" x14ac:dyDescent="0.3">
      <c r="B4" s="11" t="s">
        <v>0</v>
      </c>
      <c r="C4" s="8" t="s">
        <v>1</v>
      </c>
      <c r="D4" s="8" t="s">
        <v>2</v>
      </c>
      <c r="E4" s="12" t="s">
        <v>3</v>
      </c>
    </row>
    <row r="5" spans="2:5" x14ac:dyDescent="0.25">
      <c r="B5" s="2">
        <v>1949.6123399999999</v>
      </c>
      <c r="C5" s="3">
        <v>85.019000000000005</v>
      </c>
      <c r="D5" s="33"/>
      <c r="E5" s="34"/>
    </row>
    <row r="6" spans="2:5" x14ac:dyDescent="0.25">
      <c r="B6" s="5">
        <v>1947.8085465751035</v>
      </c>
      <c r="C6" s="1">
        <v>85.001000000000005</v>
      </c>
      <c r="D6" s="35"/>
      <c r="E6" s="36"/>
    </row>
    <row r="7" spans="2:5" x14ac:dyDescent="0.25">
      <c r="B7" s="14">
        <v>1948.7104432875517</v>
      </c>
      <c r="C7" s="13">
        <v>85.01</v>
      </c>
      <c r="D7" s="35">
        <f>AVERAGE(B5:B6)</f>
        <v>1948.7104432875517</v>
      </c>
      <c r="E7" s="36">
        <f>AVERAGE(C5:C6)</f>
        <v>85.01</v>
      </c>
    </row>
    <row r="8" spans="2:5" x14ac:dyDescent="0.25">
      <c r="B8" s="5">
        <v>1064.9811979999999</v>
      </c>
      <c r="C8" s="1">
        <v>75.007000000000005</v>
      </c>
      <c r="D8" s="1"/>
      <c r="E8" s="36"/>
    </row>
    <row r="9" spans="2:5" x14ac:dyDescent="0.25">
      <c r="B9" s="5">
        <v>1063.8883639741198</v>
      </c>
      <c r="C9" s="1">
        <v>74.965000000000003</v>
      </c>
      <c r="D9" s="1"/>
      <c r="E9" s="36"/>
    </row>
    <row r="10" spans="2:5" x14ac:dyDescent="0.25">
      <c r="B10" s="14">
        <v>1064.4347809870599</v>
      </c>
      <c r="C10" s="13">
        <v>74.986000000000004</v>
      </c>
      <c r="D10" s="35">
        <f>AVERAGE(B8:B9)</f>
        <v>1064.4347809870599</v>
      </c>
      <c r="E10" s="36">
        <f>AVERAGE(C8:C9)</f>
        <v>74.986000000000004</v>
      </c>
    </row>
    <row r="11" spans="2:5" x14ac:dyDescent="0.25">
      <c r="B11" s="5">
        <v>736.89412010000001</v>
      </c>
      <c r="C11" s="1">
        <v>69.176000000000002</v>
      </c>
      <c r="D11" s="1"/>
      <c r="E11" s="36"/>
    </row>
    <row r="12" spans="2:5" x14ac:dyDescent="0.25">
      <c r="B12" s="5">
        <v>735.81835019348296</v>
      </c>
      <c r="C12" s="1">
        <v>69.132000000000005</v>
      </c>
      <c r="D12" s="1"/>
      <c r="E12" s="36"/>
    </row>
    <row r="13" spans="2:5" x14ac:dyDescent="0.25">
      <c r="B13" s="14">
        <v>736.35623514674148</v>
      </c>
      <c r="C13" s="13">
        <v>69.153999999999996</v>
      </c>
      <c r="D13" s="35">
        <f>AVERAGE(B11:B12)</f>
        <v>736.35623514674148</v>
      </c>
      <c r="E13" s="36">
        <f>AVERAGE(C11:C12)</f>
        <v>69.153999999999996</v>
      </c>
    </row>
    <row r="14" spans="2:5" x14ac:dyDescent="0.25">
      <c r="B14" s="5">
        <v>476.84521100000001</v>
      </c>
      <c r="C14" s="1">
        <v>62.529000000000003</v>
      </c>
      <c r="D14" s="1"/>
      <c r="E14" s="36"/>
    </row>
    <row r="15" spans="2:5" x14ac:dyDescent="0.25">
      <c r="B15" s="5">
        <v>476.39707369317267</v>
      </c>
      <c r="C15" s="1">
        <v>62.503</v>
      </c>
      <c r="D15" s="1"/>
      <c r="E15" s="36"/>
    </row>
    <row r="16" spans="2:5" x14ac:dyDescent="0.25">
      <c r="B16" s="14">
        <v>476.62114234658634</v>
      </c>
      <c r="C16" s="13">
        <v>62.515999999999998</v>
      </c>
      <c r="D16" s="35">
        <f>AVERAGE(B14:B15)</f>
        <v>476.62114234658634</v>
      </c>
      <c r="E16" s="36">
        <f>AVERAGE(C14:C15)</f>
        <v>62.516000000000005</v>
      </c>
    </row>
    <row r="17" spans="2:5" x14ac:dyDescent="0.25">
      <c r="B17" s="5">
        <v>392.19861020000002</v>
      </c>
      <c r="C17" s="1">
        <v>59.722999999999999</v>
      </c>
      <c r="D17" s="1"/>
      <c r="E17" s="36"/>
    </row>
    <row r="18" spans="2:5" x14ac:dyDescent="0.25">
      <c r="B18" s="5">
        <v>391.14180085729384</v>
      </c>
      <c r="C18" s="1">
        <v>59.484999999999999</v>
      </c>
      <c r="D18" s="1"/>
      <c r="E18" s="36"/>
    </row>
    <row r="19" spans="2:5" x14ac:dyDescent="0.25">
      <c r="B19" s="14">
        <v>391.67020552864693</v>
      </c>
      <c r="C19" s="13">
        <v>59.604000000000006</v>
      </c>
      <c r="D19" s="35">
        <f>AVERAGE(B17:B18)</f>
        <v>391.67020552864693</v>
      </c>
      <c r="E19" s="36">
        <f>AVERAGE(C17:C18)</f>
        <v>59.603999999999999</v>
      </c>
    </row>
    <row r="20" spans="2:5" x14ac:dyDescent="0.25">
      <c r="B20" s="5">
        <v>276.4891101</v>
      </c>
      <c r="C20" s="1">
        <v>54.533200000000001</v>
      </c>
      <c r="D20" s="1"/>
      <c r="E20" s="36"/>
    </row>
    <row r="21" spans="2:5" x14ac:dyDescent="0.25">
      <c r="B21" s="5">
        <v>276.04684740558815</v>
      </c>
      <c r="C21" s="1">
        <v>54.564799999999998</v>
      </c>
      <c r="D21" s="1"/>
      <c r="E21" s="36"/>
    </row>
    <row r="22" spans="2:5" x14ac:dyDescent="0.25">
      <c r="B22" s="14">
        <v>276.26797875279408</v>
      </c>
      <c r="C22" s="13">
        <v>54.548999999999999</v>
      </c>
      <c r="D22" s="35">
        <f>AVERAGE(B20:B21)</f>
        <v>276.26797875279408</v>
      </c>
      <c r="E22" s="36">
        <f>AVERAGE(C20:C21)</f>
        <v>54.548999999999999</v>
      </c>
    </row>
    <row r="23" spans="2:5" x14ac:dyDescent="0.25">
      <c r="B23" s="5">
        <v>193.01128750000001</v>
      </c>
      <c r="C23" s="1">
        <v>49.518999999999998</v>
      </c>
      <c r="D23" s="1"/>
      <c r="E23" s="36"/>
    </row>
    <row r="24" spans="2:5" x14ac:dyDescent="0.25">
      <c r="B24" s="5">
        <v>192.93163784894259</v>
      </c>
      <c r="C24" s="1">
        <v>49.501100000000001</v>
      </c>
      <c r="D24" s="1"/>
      <c r="E24" s="36"/>
    </row>
    <row r="25" spans="2:5" x14ac:dyDescent="0.25">
      <c r="B25" s="14">
        <v>192.9714626744713</v>
      </c>
      <c r="C25" s="13">
        <v>49.510000000000012</v>
      </c>
      <c r="D25" s="35">
        <f>AVERAGE(B23:B24)</f>
        <v>192.9714626744713</v>
      </c>
      <c r="E25" s="36">
        <f>AVERAGE(C23:C24)</f>
        <v>49.51005</v>
      </c>
    </row>
    <row r="26" spans="2:5" x14ac:dyDescent="0.25">
      <c r="B26" s="5">
        <v>133.7895121</v>
      </c>
      <c r="C26" s="1">
        <v>44.527999999999999</v>
      </c>
      <c r="D26" s="1"/>
      <c r="E26" s="36"/>
    </row>
    <row r="27" spans="2:5" x14ac:dyDescent="0.25">
      <c r="B27" s="5">
        <v>133.69373171543944</v>
      </c>
      <c r="C27" s="1">
        <v>44.51</v>
      </c>
      <c r="D27" s="1"/>
      <c r="E27" s="36"/>
    </row>
    <row r="28" spans="2:5" x14ac:dyDescent="0.25">
      <c r="B28" s="14">
        <v>133.74162190771972</v>
      </c>
      <c r="C28" s="13">
        <v>44.518999999999998</v>
      </c>
      <c r="D28" s="35">
        <f>AVERAGE(B26:B27)</f>
        <v>133.74162190771972</v>
      </c>
      <c r="E28" s="36">
        <f>AVERAGE(C26:C27)</f>
        <v>44.518999999999998</v>
      </c>
    </row>
    <row r="29" spans="2:5" x14ac:dyDescent="0.25">
      <c r="B29" s="5">
        <v>91.002549099999996</v>
      </c>
      <c r="C29" s="1">
        <v>39.450000000000003</v>
      </c>
      <c r="D29" s="1"/>
      <c r="E29" s="36"/>
    </row>
    <row r="30" spans="2:5" x14ac:dyDescent="0.25">
      <c r="B30" s="5">
        <v>90.873297947391947</v>
      </c>
      <c r="C30" s="1">
        <v>39.414000000000001</v>
      </c>
      <c r="D30" s="1"/>
      <c r="E30" s="36"/>
    </row>
    <row r="31" spans="2:5" x14ac:dyDescent="0.25">
      <c r="B31" s="14">
        <v>90.937923523695972</v>
      </c>
      <c r="C31" s="13">
        <v>39.432000000000002</v>
      </c>
      <c r="D31" s="35">
        <f>AVERAGE(B29:B30)</f>
        <v>90.937923523695972</v>
      </c>
      <c r="E31" s="36">
        <f>AVERAGE(C29:C30)</f>
        <v>39.432000000000002</v>
      </c>
    </row>
    <row r="32" spans="2:5" x14ac:dyDescent="0.25">
      <c r="B32" s="5">
        <v>61.518912399999998</v>
      </c>
      <c r="C32" s="41">
        <v>34.57</v>
      </c>
      <c r="D32" s="1"/>
      <c r="E32" s="36"/>
    </row>
    <row r="33" spans="2:6" x14ac:dyDescent="0.25">
      <c r="B33" s="5">
        <v>61.997029198230443</v>
      </c>
      <c r="C33" s="1">
        <v>34.409999999999997</v>
      </c>
      <c r="D33" s="1"/>
      <c r="E33" s="36"/>
    </row>
    <row r="34" spans="2:6" ht="15.75" thickBot="1" x14ac:dyDescent="0.3">
      <c r="B34" s="39">
        <v>61.75797079911522</v>
      </c>
      <c r="C34" s="40">
        <v>34.49</v>
      </c>
      <c r="D34" s="37">
        <f>AVERAGE(B32:B33)</f>
        <v>61.75797079911522</v>
      </c>
      <c r="E34" s="38">
        <f>AVERAGE(C32:C33)</f>
        <v>34.489999999999995</v>
      </c>
    </row>
    <row r="38" spans="2:6" ht="21" thickBot="1" x14ac:dyDescent="0.35">
      <c r="B38" s="15" t="s">
        <v>9</v>
      </c>
      <c r="C38" s="16"/>
    </row>
    <row r="39" spans="2:6" ht="15.75" thickBot="1" x14ac:dyDescent="0.3">
      <c r="B39" s="42" t="s">
        <v>4</v>
      </c>
      <c r="C39" s="17" t="s">
        <v>5</v>
      </c>
      <c r="D39" s="17" t="s">
        <v>6</v>
      </c>
      <c r="E39" s="17" t="s">
        <v>7</v>
      </c>
      <c r="F39" s="18" t="s">
        <v>8</v>
      </c>
    </row>
    <row r="40" spans="2:6" x14ac:dyDescent="0.25">
      <c r="B40" s="43">
        <f>AVERAGE(C32:C33)</f>
        <v>34.489999999999995</v>
      </c>
      <c r="C40" s="3">
        <f t="shared" ref="C40:C49" si="0">1/(B40+273.15)</f>
        <v>3.2505525939409701E-3</v>
      </c>
      <c r="D40" s="3">
        <f>D34</f>
        <v>61.75797079911522</v>
      </c>
      <c r="E40" s="3">
        <f t="shared" ref="E40:E49" si="1">D40/7.5006</f>
        <v>8.2337374075560916</v>
      </c>
      <c r="F40" s="4">
        <f>D40/1000</f>
        <v>6.1757970799115221E-2</v>
      </c>
    </row>
    <row r="41" spans="2:6" x14ac:dyDescent="0.25">
      <c r="B41" s="44">
        <f>AVERAGE(C29:C30)</f>
        <v>39.432000000000002</v>
      </c>
      <c r="C41" s="1">
        <f t="shared" si="0"/>
        <v>3.199160540274232E-3</v>
      </c>
      <c r="D41" s="1">
        <f>D31</f>
        <v>90.937923523695972</v>
      </c>
      <c r="E41" s="1">
        <f t="shared" si="1"/>
        <v>12.124086542902697</v>
      </c>
      <c r="F41" s="6">
        <f t="shared" ref="F41:F49" si="2">D41/1000</f>
        <v>9.0937923523695965E-2</v>
      </c>
    </row>
    <row r="42" spans="2:6" x14ac:dyDescent="0.25">
      <c r="B42" s="44">
        <f>AVERAGE(C26:C27)</f>
        <v>44.518999999999998</v>
      </c>
      <c r="C42" s="1">
        <f t="shared" si="0"/>
        <v>3.1479307077492613E-3</v>
      </c>
      <c r="D42" s="1">
        <f>D28</f>
        <v>133.74162190771972</v>
      </c>
      <c r="E42" s="1">
        <f t="shared" si="1"/>
        <v>17.830789791179335</v>
      </c>
      <c r="F42" s="6">
        <f t="shared" si="2"/>
        <v>0.13374162190771971</v>
      </c>
    </row>
    <row r="43" spans="2:6" x14ac:dyDescent="0.25">
      <c r="B43" s="44">
        <f>AVERAGE(C23:C24)</f>
        <v>49.51005</v>
      </c>
      <c r="C43" s="1">
        <f t="shared" si="0"/>
        <v>3.0992371072898553E-3</v>
      </c>
      <c r="D43" s="1">
        <f>D25</f>
        <v>192.9714626744713</v>
      </c>
      <c r="E43" s="1">
        <f t="shared" si="1"/>
        <v>25.727470158983454</v>
      </c>
      <c r="F43" s="6">
        <f t="shared" si="2"/>
        <v>0.19297146267447129</v>
      </c>
    </row>
    <row r="44" spans="2:6" x14ac:dyDescent="0.25">
      <c r="B44" s="44">
        <f>AVERAGE(C20:C21)</f>
        <v>54.548999999999999</v>
      </c>
      <c r="C44" s="1">
        <f t="shared" si="0"/>
        <v>3.0515808714704656E-3</v>
      </c>
      <c r="D44" s="1">
        <f>D22</f>
        <v>276.26797875279408</v>
      </c>
      <c r="E44" s="1">
        <f t="shared" si="1"/>
        <v>36.83278387766233</v>
      </c>
      <c r="F44" s="6">
        <f t="shared" si="2"/>
        <v>0.27626797875279407</v>
      </c>
    </row>
    <row r="45" spans="2:6" x14ac:dyDescent="0.25">
      <c r="B45" s="44">
        <f>AVERAGE(C17:C18)</f>
        <v>59.603999999999999</v>
      </c>
      <c r="C45" s="1">
        <f t="shared" si="0"/>
        <v>3.0052230777090588E-3</v>
      </c>
      <c r="D45" s="1">
        <f>D19</f>
        <v>391.67020552864693</v>
      </c>
      <c r="E45" s="1">
        <f t="shared" si="1"/>
        <v>52.218516589159123</v>
      </c>
      <c r="F45" s="6">
        <f t="shared" si="2"/>
        <v>0.39167020552864695</v>
      </c>
    </row>
    <row r="46" spans="2:6" x14ac:dyDescent="0.25">
      <c r="B46" s="44">
        <f>AVERAGE(C14:C15)</f>
        <v>62.516000000000005</v>
      </c>
      <c r="C46" s="1">
        <f t="shared" si="0"/>
        <v>2.9791518950385205E-3</v>
      </c>
      <c r="D46" s="1">
        <f>D16</f>
        <v>476.62114234658634</v>
      </c>
      <c r="E46" s="1">
        <f t="shared" si="1"/>
        <v>63.544402094043988</v>
      </c>
      <c r="F46" s="6">
        <f t="shared" si="2"/>
        <v>0.47662114234658631</v>
      </c>
    </row>
    <row r="47" spans="2:6" x14ac:dyDescent="0.25">
      <c r="B47" s="44">
        <f>AVERAGE(C11:C12)</f>
        <v>69.153999999999996</v>
      </c>
      <c r="C47" s="1">
        <f t="shared" si="0"/>
        <v>2.9213798261194732E-3</v>
      </c>
      <c r="D47" s="1">
        <f>D13</f>
        <v>736.35623514674148</v>
      </c>
      <c r="E47" s="1">
        <f t="shared" si="1"/>
        <v>98.172977514697678</v>
      </c>
      <c r="F47" s="6">
        <f t="shared" si="2"/>
        <v>0.73635623514674153</v>
      </c>
    </row>
    <row r="48" spans="2:6" x14ac:dyDescent="0.25">
      <c r="B48" s="44">
        <f>AVERAGE(C8:C9)</f>
        <v>74.986000000000004</v>
      </c>
      <c r="C48" s="1">
        <f t="shared" si="0"/>
        <v>2.8724406553760603E-3</v>
      </c>
      <c r="D48" s="1">
        <f>D10</f>
        <v>1064.4347809870599</v>
      </c>
      <c r="E48" s="1">
        <f t="shared" si="1"/>
        <v>141.91328440218913</v>
      </c>
      <c r="F48" s="6">
        <f t="shared" si="2"/>
        <v>1.0644347809870598</v>
      </c>
    </row>
    <row r="49" spans="2:6" ht="15.75" thickBot="1" x14ac:dyDescent="0.3">
      <c r="B49" s="45">
        <f>AVERAGE(C5:C6)</f>
        <v>85.01</v>
      </c>
      <c r="C49" s="9">
        <f t="shared" si="0"/>
        <v>2.7920482465937013E-3</v>
      </c>
      <c r="D49" s="9">
        <f>D7</f>
        <v>1948.7104432875517</v>
      </c>
      <c r="E49" s="9">
        <f t="shared" si="1"/>
        <v>259.80727452304501</v>
      </c>
      <c r="F49" s="10">
        <f t="shared" si="2"/>
        <v>1.9487104432875517</v>
      </c>
    </row>
    <row r="52" spans="2:6" x14ac:dyDescent="0.25">
      <c r="B52" s="21" t="s">
        <v>15</v>
      </c>
      <c r="C52" s="22"/>
    </row>
    <row r="53" spans="2:6" ht="15.75" thickBot="1" x14ac:dyDescent="0.3"/>
    <row r="54" spans="2:6" ht="15.75" thickBot="1" x14ac:dyDescent="0.3">
      <c r="B54" s="23" t="s">
        <v>10</v>
      </c>
      <c r="C54" s="24"/>
      <c r="E54" s="23" t="s">
        <v>10</v>
      </c>
      <c r="F54" s="24"/>
    </row>
    <row r="55" spans="2:6" ht="15.75" thickBot="1" x14ac:dyDescent="0.3">
      <c r="B55" s="29" t="s">
        <v>11</v>
      </c>
      <c r="C55" s="29" t="s">
        <v>12</v>
      </c>
      <c r="E55" s="29" t="s">
        <v>16</v>
      </c>
      <c r="F55" s="29" t="s">
        <v>17</v>
      </c>
    </row>
    <row r="56" spans="2:6" x14ac:dyDescent="0.25">
      <c r="B56" s="26">
        <f>C40</f>
        <v>3.2505525939409701E-3</v>
      </c>
      <c r="C56" s="26">
        <f>LOG(E40, 2.7182818)</f>
        <v>2.1082400536745789</v>
      </c>
      <c r="E56" s="5">
        <v>28.858000000000001</v>
      </c>
      <c r="F56" s="26">
        <v>319.67250000000001</v>
      </c>
    </row>
    <row r="57" spans="2:6" x14ac:dyDescent="0.25">
      <c r="B57" s="26">
        <f t="shared" ref="B57:B65" si="3">C41</f>
        <v>3.199160540274232E-3</v>
      </c>
      <c r="C57" s="26">
        <f t="shared" ref="C57:C65" si="4">LOG(E41, 2.7182818)</f>
        <v>2.4951941234412076</v>
      </c>
      <c r="E57" s="5">
        <v>30.265000000000001</v>
      </c>
      <c r="F57" s="26">
        <v>350.35480000000001</v>
      </c>
    </row>
    <row r="58" spans="2:6" x14ac:dyDescent="0.25">
      <c r="B58" s="26">
        <f t="shared" si="3"/>
        <v>3.1479307077492613E-3</v>
      </c>
      <c r="C58" s="26">
        <f t="shared" si="4"/>
        <v>2.8809267566912906</v>
      </c>
      <c r="E58" s="5">
        <v>34.433500000000002</v>
      </c>
      <c r="F58" s="26">
        <v>458.00650000000002</v>
      </c>
    </row>
    <row r="59" spans="2:6" x14ac:dyDescent="0.25">
      <c r="B59" s="26">
        <f t="shared" si="3"/>
        <v>3.0992371072898553E-3</v>
      </c>
      <c r="C59" s="26">
        <f t="shared" si="4"/>
        <v>3.2475593328398284</v>
      </c>
      <c r="E59" s="5">
        <v>36.447000000000003</v>
      </c>
      <c r="F59" s="26">
        <v>525.96310000000005</v>
      </c>
    </row>
    <row r="60" spans="2:6" x14ac:dyDescent="0.25">
      <c r="B60" s="26">
        <f t="shared" si="3"/>
        <v>3.0515808714704656E-3</v>
      </c>
      <c r="C60" s="26">
        <f t="shared" si="4"/>
        <v>3.6063883525869733</v>
      </c>
      <c r="E60" s="5">
        <v>39.448</v>
      </c>
      <c r="F60" s="26">
        <v>638.52050000000008</v>
      </c>
    </row>
    <row r="61" spans="2:6" x14ac:dyDescent="0.25">
      <c r="B61" s="26">
        <f t="shared" si="3"/>
        <v>3.0052230777090588E-3</v>
      </c>
      <c r="C61" s="26">
        <f t="shared" si="4"/>
        <v>3.9554371973306255</v>
      </c>
      <c r="E61" s="5">
        <v>44.463000000000001</v>
      </c>
      <c r="F61" s="26">
        <v>869.32449999999994</v>
      </c>
    </row>
    <row r="62" spans="2:6" x14ac:dyDescent="0.25">
      <c r="B62" s="26">
        <f t="shared" si="3"/>
        <v>2.9791518950385205E-3</v>
      </c>
      <c r="C62" s="26">
        <f t="shared" si="4"/>
        <v>4.1517389505824802</v>
      </c>
      <c r="E62" s="5">
        <v>49.561999999999998</v>
      </c>
      <c r="F62" s="26">
        <v>1182.2787000000001</v>
      </c>
    </row>
    <row r="63" spans="2:6" x14ac:dyDescent="0.25">
      <c r="B63" s="26">
        <f t="shared" si="3"/>
        <v>2.9213798261194732E-3</v>
      </c>
      <c r="C63" s="26">
        <f t="shared" si="4"/>
        <v>4.5867310474546921</v>
      </c>
      <c r="E63" s="5">
        <v>56.226500000000001</v>
      </c>
      <c r="F63" s="26">
        <v>1740.9096</v>
      </c>
    </row>
    <row r="64" spans="2:6" x14ac:dyDescent="0.25">
      <c r="B64" s="26">
        <f t="shared" si="3"/>
        <v>2.8724406553760603E-3</v>
      </c>
      <c r="C64" s="26">
        <f t="shared" si="4"/>
        <v>4.955216249719026</v>
      </c>
      <c r="E64" s="5">
        <v>61.311</v>
      </c>
      <c r="F64" s="26">
        <v>2313.6275999999998</v>
      </c>
    </row>
    <row r="65" spans="2:6" ht="15.75" thickBot="1" x14ac:dyDescent="0.3">
      <c r="B65" s="27">
        <f t="shared" si="3"/>
        <v>2.7920482465937013E-3</v>
      </c>
      <c r="C65" s="27">
        <f t="shared" si="4"/>
        <v>5.5599401625278873</v>
      </c>
      <c r="E65" s="7">
        <v>66.980999999999995</v>
      </c>
      <c r="F65" s="27">
        <v>3146.2916</v>
      </c>
    </row>
    <row r="66" spans="2:6" x14ac:dyDescent="0.25">
      <c r="B66" s="25"/>
    </row>
    <row r="67" spans="2:6" x14ac:dyDescent="0.25">
      <c r="B67" s="25"/>
    </row>
    <row r="70" spans="2:6" ht="15.75" thickBot="1" x14ac:dyDescent="0.3"/>
    <row r="71" spans="2:6" ht="15.75" thickBot="1" x14ac:dyDescent="0.3">
      <c r="B71" s="23" t="s">
        <v>13</v>
      </c>
      <c r="C71" s="28"/>
    </row>
    <row r="72" spans="2:6" ht="15.75" thickBot="1" x14ac:dyDescent="0.3">
      <c r="B72" s="29" t="s">
        <v>11</v>
      </c>
      <c r="C72" s="29" t="s">
        <v>14</v>
      </c>
    </row>
    <row r="73" spans="2:6" x14ac:dyDescent="0.25">
      <c r="B73" s="19">
        <f>C40</f>
        <v>3.2505525939409701E-3</v>
      </c>
      <c r="C73" s="19">
        <f>LOG10(D40)</f>
        <v>1.7906930178130285</v>
      </c>
    </row>
    <row r="74" spans="2:6" x14ac:dyDescent="0.25">
      <c r="B74" s="19">
        <f t="shared" ref="B74:B82" si="5">C41</f>
        <v>3.199160540274232E-3</v>
      </c>
      <c r="C74" s="19">
        <f t="shared" ref="C74:C82" si="6">LOG10(D41)</f>
        <v>1.958745033303261</v>
      </c>
    </row>
    <row r="75" spans="2:6" x14ac:dyDescent="0.25">
      <c r="B75" s="19">
        <f t="shared" si="5"/>
        <v>3.1479307077492613E-3</v>
      </c>
      <c r="C75" s="19">
        <f t="shared" si="6"/>
        <v>2.1262665856599163</v>
      </c>
    </row>
    <row r="76" spans="2:6" x14ac:dyDescent="0.25">
      <c r="B76" s="19">
        <f t="shared" si="5"/>
        <v>3.0992371072898553E-3</v>
      </c>
      <c r="C76" s="19">
        <f t="shared" si="6"/>
        <v>2.2854930887001785</v>
      </c>
    </row>
    <row r="77" spans="2:6" x14ac:dyDescent="0.25">
      <c r="B77" s="19">
        <f t="shared" si="5"/>
        <v>3.0515808714704656E-3</v>
      </c>
      <c r="C77" s="19">
        <f t="shared" si="6"/>
        <v>2.4413305502915765</v>
      </c>
    </row>
    <row r="78" spans="2:6" x14ac:dyDescent="0.25">
      <c r="B78" s="19">
        <f t="shared" si="5"/>
        <v>3.0052230777090588E-3</v>
      </c>
      <c r="C78" s="19">
        <f t="shared" si="6"/>
        <v>2.5929205358913787</v>
      </c>
    </row>
    <row r="79" spans="2:6" x14ac:dyDescent="0.25">
      <c r="B79" s="19">
        <f t="shared" si="5"/>
        <v>2.9791518950385205E-3</v>
      </c>
      <c r="C79" s="19">
        <f t="shared" si="6"/>
        <v>2.6781733032240389</v>
      </c>
    </row>
    <row r="80" spans="2:6" x14ac:dyDescent="0.25">
      <c r="B80" s="19">
        <f t="shared" si="5"/>
        <v>2.9213798261194732E-3</v>
      </c>
      <c r="C80" s="19">
        <f t="shared" si="6"/>
        <v>2.867087968589324</v>
      </c>
    </row>
    <row r="81" spans="2:3" x14ac:dyDescent="0.25">
      <c r="B81" s="19">
        <f t="shared" si="5"/>
        <v>2.8724406553760603E-3</v>
      </c>
      <c r="C81" s="19">
        <f t="shared" si="6"/>
        <v>3.0271190569202826</v>
      </c>
    </row>
    <row r="82" spans="2:3" ht="15.75" thickBot="1" x14ac:dyDescent="0.3">
      <c r="B82" s="20">
        <f t="shared" si="5"/>
        <v>2.7920482465937013E-3</v>
      </c>
      <c r="C82" s="20">
        <f t="shared" si="6"/>
        <v>3.2897473125785286</v>
      </c>
    </row>
    <row r="83" spans="2:3" x14ac:dyDescent="0.25">
      <c r="B83" s="1"/>
      <c r="C83" s="1"/>
    </row>
    <row r="84" spans="2:3" x14ac:dyDescent="0.25">
      <c r="B84" s="1"/>
      <c r="C84" s="1"/>
    </row>
    <row r="85" spans="2:3" x14ac:dyDescent="0.25">
      <c r="B85" s="1"/>
      <c r="C85" s="1"/>
    </row>
  </sheetData>
  <mergeCells count="1">
    <mergeCell ref="B3:E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C41" sqref="C41"/>
    </sheetView>
  </sheetViews>
  <sheetFormatPr defaultRowHeight="15" x14ac:dyDescent="0.25"/>
  <cols>
    <col min="1" max="1" width="20.85546875" customWidth="1"/>
    <col min="2" max="2" width="16" customWidth="1"/>
    <col min="3" max="3" width="13.28515625" customWidth="1"/>
    <col min="4" max="4" width="17.140625" customWidth="1"/>
    <col min="5" max="5" width="17.5703125" customWidth="1"/>
    <col min="6" max="6" width="16.28515625" customWidth="1"/>
    <col min="7" max="7" width="16.42578125" customWidth="1"/>
    <col min="8" max="8" width="18.28515625" customWidth="1"/>
    <col min="9" max="9" width="17.140625" customWidth="1"/>
  </cols>
  <sheetData>
    <row r="1" spans="1:9" x14ac:dyDescent="0.25">
      <c r="A1" t="s">
        <v>46</v>
      </c>
    </row>
    <row r="2" spans="1:9" ht="15.75" thickBot="1" x14ac:dyDescent="0.3"/>
    <row r="3" spans="1:9" x14ac:dyDescent="0.25">
      <c r="A3" s="49" t="s">
        <v>45</v>
      </c>
      <c r="B3" s="49"/>
    </row>
    <row r="4" spans="1:9" x14ac:dyDescent="0.25">
      <c r="A4" s="46" t="s">
        <v>44</v>
      </c>
      <c r="B4" s="46">
        <v>0.99999999051856603</v>
      </c>
    </row>
    <row r="5" spans="1:9" x14ac:dyDescent="0.25">
      <c r="A5" s="46" t="s">
        <v>43</v>
      </c>
      <c r="B5" s="46">
        <v>0.99999998103713217</v>
      </c>
    </row>
    <row r="6" spans="1:9" x14ac:dyDescent="0.25">
      <c r="A6" s="46" t="s">
        <v>42</v>
      </c>
      <c r="B6" s="46">
        <v>0.9999999786667737</v>
      </c>
    </row>
    <row r="7" spans="1:9" x14ac:dyDescent="0.25">
      <c r="A7" s="46" t="s">
        <v>30</v>
      </c>
      <c r="B7" s="46">
        <v>6.9904524503456171E-5</v>
      </c>
    </row>
    <row r="8" spans="1:9" ht="15.75" thickBot="1" x14ac:dyDescent="0.3">
      <c r="A8" s="47" t="s">
        <v>41</v>
      </c>
      <c r="B8" s="47">
        <v>10</v>
      </c>
    </row>
    <row r="10" spans="1:9" ht="15.75" thickBot="1" x14ac:dyDescent="0.3">
      <c r="A10" t="s">
        <v>40</v>
      </c>
    </row>
    <row r="11" spans="1:9" x14ac:dyDescent="0.25">
      <c r="A11" s="48"/>
      <c r="B11" s="48" t="s">
        <v>39</v>
      </c>
      <c r="C11" s="48" t="s">
        <v>38</v>
      </c>
      <c r="D11" s="48" t="s">
        <v>37</v>
      </c>
      <c r="E11" s="48" t="s">
        <v>36</v>
      </c>
      <c r="F11" s="48" t="s">
        <v>35</v>
      </c>
    </row>
    <row r="12" spans="1:9" x14ac:dyDescent="0.25">
      <c r="A12" s="46" t="s">
        <v>34</v>
      </c>
      <c r="B12" s="46">
        <v>1</v>
      </c>
      <c r="C12" s="46">
        <v>2.0615626209337128</v>
      </c>
      <c r="D12" s="46">
        <v>2.0615626209337128</v>
      </c>
      <c r="E12" s="46">
        <v>421877107.1353094</v>
      </c>
      <c r="F12" s="46">
        <v>3.5356898002496195E-32</v>
      </c>
    </row>
    <row r="13" spans="1:9" x14ac:dyDescent="0.25">
      <c r="A13" s="46" t="s">
        <v>33</v>
      </c>
      <c r="B13" s="46">
        <v>8</v>
      </c>
      <c r="C13" s="46">
        <v>3.9093140368434434E-8</v>
      </c>
      <c r="D13" s="46">
        <v>4.8866425460543042E-9</v>
      </c>
      <c r="E13" s="46"/>
      <c r="F13" s="46"/>
    </row>
    <row r="14" spans="1:9" ht="15.75" thickBot="1" x14ac:dyDescent="0.3">
      <c r="A14" s="47" t="s">
        <v>32</v>
      </c>
      <c r="B14" s="47">
        <v>9</v>
      </c>
      <c r="C14" s="47">
        <v>2.0615626600268531</v>
      </c>
      <c r="D14" s="47"/>
      <c r="E14" s="47"/>
      <c r="F14" s="47"/>
    </row>
    <row r="15" spans="1:9" ht="15.75" thickBot="1" x14ac:dyDescent="0.3"/>
    <row r="16" spans="1:9" x14ac:dyDescent="0.25">
      <c r="A16" s="48"/>
      <c r="B16" s="48" t="s">
        <v>31</v>
      </c>
      <c r="C16" s="48" t="s">
        <v>30</v>
      </c>
      <c r="D16" s="48" t="s">
        <v>29</v>
      </c>
      <c r="E16" s="48" t="s">
        <v>28</v>
      </c>
      <c r="F16" s="48" t="s">
        <v>27</v>
      </c>
      <c r="G16" s="48" t="s">
        <v>26</v>
      </c>
      <c r="H16" s="48" t="s">
        <v>25</v>
      </c>
      <c r="I16" s="48" t="s">
        <v>24</v>
      </c>
    </row>
    <row r="17" spans="1:9" x14ac:dyDescent="0.25">
      <c r="A17" s="46" t="s">
        <v>23</v>
      </c>
      <c r="B17" s="46">
        <v>12.419014798568085</v>
      </c>
      <c r="C17" s="46">
        <v>4.831460646379172E-4</v>
      </c>
      <c r="D17" s="46">
        <v>25704.47263784552</v>
      </c>
      <c r="E17" s="46">
        <v>5.8769015912476806E-33</v>
      </c>
      <c r="F17" s="46">
        <v>12.417900661745122</v>
      </c>
      <c r="G17" s="46">
        <v>12.420128935391048</v>
      </c>
      <c r="H17" s="46">
        <v>12.417900661745122</v>
      </c>
      <c r="I17" s="46">
        <v>12.420128935391048</v>
      </c>
    </row>
    <row r="18" spans="1:9" ht="15.75" thickBot="1" x14ac:dyDescent="0.3">
      <c r="A18" s="47" t="s">
        <v>22</v>
      </c>
      <c r="B18" s="47">
        <v>-3269.6835114615874</v>
      </c>
      <c r="C18" s="47">
        <v>0.15918888379575333</v>
      </c>
      <c r="D18" s="47">
        <v>-20539.647200848158</v>
      </c>
      <c r="E18" s="47">
        <v>3.5356898002496195E-32</v>
      </c>
      <c r="F18" s="47">
        <v>-3270.050601685899</v>
      </c>
      <c r="G18" s="47">
        <v>-3269.3164212372758</v>
      </c>
      <c r="H18" s="47">
        <v>-3270.050601685899</v>
      </c>
      <c r="I18" s="47">
        <v>-3269.3164212372758</v>
      </c>
    </row>
    <row r="21" spans="1:9" x14ac:dyDescent="0.25">
      <c r="B21" t="s">
        <v>21</v>
      </c>
      <c r="C21">
        <f>C18/-B18</f>
        <v>4.8686327969581988E-5</v>
      </c>
    </row>
    <row r="23" spans="1:9" x14ac:dyDescent="0.25">
      <c r="B23" t="s">
        <v>20</v>
      </c>
      <c r="C23">
        <f>B18*-8.3144621</f>
        <v>27185.659635042284</v>
      </c>
    </row>
    <row r="25" spans="1:9" x14ac:dyDescent="0.25">
      <c r="B25" t="s">
        <v>19</v>
      </c>
      <c r="C25">
        <f>C23/1000</f>
        <v>27.185659635042285</v>
      </c>
      <c r="D25" t="s">
        <v>18</v>
      </c>
      <c r="E25">
        <f>C25*C21</f>
        <v>1.3235699410610953E-3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Data</vt:lpstr>
      <vt:lpstr>Regression</vt:lpstr>
      <vt:lpstr>Chart1</vt:lpstr>
      <vt:lpstr>Chart2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Johnson</dc:creator>
  <cp:lastModifiedBy>Andrew Johnson</cp:lastModifiedBy>
  <dcterms:created xsi:type="dcterms:W3CDTF">2016-05-03T10:01:10Z</dcterms:created>
  <dcterms:modified xsi:type="dcterms:W3CDTF">2016-05-03T15:01:57Z</dcterms:modified>
</cp:coreProperties>
</file>