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dos\PostDoc\Tests\SIMS\SIMS_Results\"/>
    </mc:Choice>
  </mc:AlternateContent>
  <bookViews>
    <workbookView xWindow="0" yWindow="0" windowWidth="21570" windowHeight="8640"/>
  </bookViews>
  <sheets>
    <sheet name="Positive ions" sheetId="1" r:id="rId1"/>
    <sheet name="Chart + ions" sheetId="2" r:id="rId2"/>
    <sheet name="Negative ions" sheetId="3" r:id="rId3"/>
    <sheet name="Chart - ions" sheetId="4" r:id="rId4"/>
    <sheet name="Final ratio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8" i="3" l="1"/>
  <c r="L61" i="3" l="1"/>
  <c r="M61" i="3"/>
  <c r="N61" i="3"/>
  <c r="K61" i="3"/>
  <c r="N59" i="3"/>
  <c r="M59" i="3"/>
  <c r="L59" i="3"/>
  <c r="K59" i="3"/>
  <c r="L58" i="3"/>
  <c r="M58" i="3"/>
  <c r="N58" i="3"/>
  <c r="M54" i="1"/>
  <c r="N54" i="1"/>
  <c r="O54" i="1"/>
  <c r="L54" i="1"/>
  <c r="M51" i="1"/>
  <c r="N51" i="1"/>
  <c r="O51" i="1"/>
  <c r="M52" i="1"/>
  <c r="N52" i="1"/>
  <c r="O52" i="1"/>
  <c r="L52" i="1"/>
  <c r="L51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28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28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28" i="1"/>
  <c r="M27" i="1"/>
  <c r="N27" i="1"/>
  <c r="O27" i="1"/>
  <c r="L27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28" i="1"/>
  <c r="I48" i="1"/>
  <c r="I49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28" i="1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28" i="3"/>
  <c r="N29" i="3"/>
  <c r="N34" i="3"/>
  <c r="N36" i="3"/>
  <c r="N37" i="3"/>
  <c r="N38" i="3"/>
  <c r="N39" i="3"/>
  <c r="N40" i="3"/>
  <c r="N41" i="3"/>
  <c r="N42" i="3"/>
  <c r="N43" i="3"/>
  <c r="N45" i="3"/>
  <c r="N46" i="3"/>
  <c r="N47" i="3"/>
  <c r="N48" i="3"/>
  <c r="N49" i="3"/>
  <c r="N52" i="3" s="1"/>
  <c r="N55" i="3" s="1"/>
  <c r="N28" i="3"/>
  <c r="N51" i="3" s="1"/>
  <c r="M29" i="3"/>
  <c r="M34" i="3"/>
  <c r="M36" i="3"/>
  <c r="M51" i="3" s="1"/>
  <c r="M37" i="3"/>
  <c r="M38" i="3"/>
  <c r="M39" i="3"/>
  <c r="M52" i="3" s="1"/>
  <c r="M40" i="3"/>
  <c r="M41" i="3"/>
  <c r="M42" i="3"/>
  <c r="M43" i="3"/>
  <c r="M45" i="3"/>
  <c r="M46" i="3"/>
  <c r="M47" i="3"/>
  <c r="M48" i="3"/>
  <c r="M49" i="3"/>
  <c r="M28" i="3"/>
  <c r="M27" i="3"/>
  <c r="N27" i="3"/>
  <c r="L29" i="3"/>
  <c r="L51" i="3" s="1"/>
  <c r="L34" i="3"/>
  <c r="L36" i="3"/>
  <c r="L37" i="3"/>
  <c r="L38" i="3"/>
  <c r="L52" i="3" s="1"/>
  <c r="L39" i="3"/>
  <c r="L40" i="3"/>
  <c r="L41" i="3"/>
  <c r="L42" i="3"/>
  <c r="L43" i="3"/>
  <c r="L45" i="3"/>
  <c r="L46" i="3"/>
  <c r="L47" i="3"/>
  <c r="L48" i="3"/>
  <c r="L49" i="3"/>
  <c r="L27" i="3"/>
  <c r="K27" i="3"/>
  <c r="L28" i="3"/>
  <c r="K34" i="3"/>
  <c r="K36" i="3"/>
  <c r="K37" i="3"/>
  <c r="K38" i="3"/>
  <c r="K39" i="3"/>
  <c r="K52" i="3" s="1"/>
  <c r="K40" i="3"/>
  <c r="K41" i="3"/>
  <c r="K42" i="3"/>
  <c r="K43" i="3"/>
  <c r="K45" i="3"/>
  <c r="K46" i="3"/>
  <c r="K47" i="3"/>
  <c r="K48" i="3"/>
  <c r="K49" i="3"/>
  <c r="K29" i="3"/>
  <c r="K28" i="3"/>
  <c r="K51" i="3" s="1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28" i="3"/>
  <c r="L55" i="3" l="1"/>
  <c r="M55" i="3"/>
  <c r="K55" i="3"/>
  <c r="A73" i="1"/>
  <c r="A48" i="3"/>
  <c r="D58" i="1" l="1"/>
  <c r="E58" i="1"/>
  <c r="F58" i="1"/>
  <c r="D59" i="1"/>
  <c r="E59" i="1"/>
  <c r="F59" i="1"/>
  <c r="D60" i="1"/>
  <c r="E60" i="1"/>
  <c r="F60" i="1"/>
  <c r="D61" i="1"/>
  <c r="E61" i="1"/>
  <c r="F61" i="1"/>
  <c r="D62" i="1"/>
  <c r="E62" i="1"/>
  <c r="F62" i="1"/>
  <c r="D63" i="1"/>
  <c r="E63" i="1"/>
  <c r="F63" i="1"/>
  <c r="D64" i="1"/>
  <c r="E64" i="1"/>
  <c r="F64" i="1"/>
  <c r="D65" i="1"/>
  <c r="E65" i="1"/>
  <c r="F65" i="1"/>
  <c r="D66" i="1"/>
  <c r="E66" i="1"/>
  <c r="F66" i="1"/>
  <c r="D67" i="1"/>
  <c r="E67" i="1"/>
  <c r="F67" i="1"/>
  <c r="C67" i="1"/>
  <c r="C66" i="1"/>
  <c r="C65" i="1"/>
  <c r="C64" i="1"/>
  <c r="C63" i="1"/>
  <c r="C62" i="1"/>
  <c r="C61" i="1"/>
  <c r="C60" i="1"/>
  <c r="C59" i="1"/>
  <c r="C58" i="1"/>
  <c r="A58" i="1"/>
  <c r="A59" i="1"/>
  <c r="A60" i="1"/>
  <c r="A61" i="1"/>
  <c r="A62" i="1"/>
  <c r="A63" i="1"/>
  <c r="A64" i="1"/>
  <c r="A65" i="1"/>
  <c r="A66" i="1"/>
  <c r="A67" i="1"/>
  <c r="D42" i="1"/>
  <c r="E42" i="1"/>
  <c r="F42" i="1"/>
  <c r="D43" i="1"/>
  <c r="E43" i="1"/>
  <c r="F43" i="1"/>
  <c r="D44" i="1"/>
  <c r="E44" i="1"/>
  <c r="F44" i="1"/>
  <c r="D45" i="1"/>
  <c r="E45" i="1"/>
  <c r="F45" i="1"/>
  <c r="D46" i="1"/>
  <c r="E46" i="1"/>
  <c r="F46" i="1"/>
  <c r="D47" i="1"/>
  <c r="E47" i="1"/>
  <c r="F47" i="1"/>
  <c r="D48" i="1"/>
  <c r="E48" i="1"/>
  <c r="F48" i="1"/>
  <c r="D49" i="1"/>
  <c r="E49" i="1"/>
  <c r="F49" i="1"/>
  <c r="D50" i="1"/>
  <c r="E50" i="1"/>
  <c r="F50" i="1"/>
  <c r="D51" i="1"/>
  <c r="E51" i="1"/>
  <c r="F51" i="1"/>
  <c r="C43" i="1"/>
  <c r="C44" i="1"/>
  <c r="C45" i="1"/>
  <c r="C46" i="1"/>
  <c r="C47" i="1"/>
  <c r="C48" i="1"/>
  <c r="C49" i="1"/>
  <c r="C50" i="1"/>
  <c r="C51" i="1"/>
  <c r="C42" i="1"/>
  <c r="A43" i="1"/>
  <c r="A44" i="1"/>
  <c r="A45" i="1"/>
  <c r="A46" i="1"/>
  <c r="A47" i="1"/>
  <c r="A48" i="1"/>
  <c r="A49" i="1"/>
  <c r="A50" i="1"/>
  <c r="A51" i="1"/>
  <c r="A42" i="1"/>
  <c r="A58" i="3"/>
  <c r="A59" i="3"/>
  <c r="A60" i="3"/>
  <c r="A61" i="3"/>
  <c r="A62" i="3"/>
  <c r="A63" i="3"/>
  <c r="A57" i="3"/>
  <c r="A38" i="3"/>
  <c r="A39" i="3"/>
  <c r="A40" i="3"/>
  <c r="A41" i="3"/>
  <c r="A42" i="3"/>
  <c r="A43" i="3"/>
  <c r="A44" i="3"/>
  <c r="A45" i="3"/>
  <c r="A46" i="3"/>
  <c r="A47" i="3"/>
  <c r="A49" i="3"/>
  <c r="A37" i="3"/>
  <c r="E69" i="1" l="1"/>
  <c r="D69" i="1"/>
  <c r="C69" i="1"/>
  <c r="F69" i="1"/>
  <c r="F53" i="1"/>
  <c r="E53" i="1"/>
  <c r="D53" i="1"/>
  <c r="C53" i="1"/>
  <c r="J5" i="1"/>
  <c r="K5" i="1"/>
  <c r="L5" i="1"/>
  <c r="J6" i="1"/>
  <c r="K6" i="1"/>
  <c r="L6" i="1"/>
  <c r="J7" i="1"/>
  <c r="K7" i="1"/>
  <c r="L7" i="1"/>
  <c r="J8" i="1"/>
  <c r="K8" i="1"/>
  <c r="L8" i="1"/>
  <c r="J9" i="1"/>
  <c r="K9" i="1"/>
  <c r="L9" i="1"/>
  <c r="J10" i="1"/>
  <c r="K10" i="1"/>
  <c r="L10" i="1"/>
  <c r="J11" i="1"/>
  <c r="K11" i="1"/>
  <c r="L11" i="1"/>
  <c r="J12" i="1"/>
  <c r="K12" i="1"/>
  <c r="L12" i="1"/>
  <c r="J13" i="1"/>
  <c r="K13" i="1"/>
  <c r="L13" i="1"/>
  <c r="J14" i="1"/>
  <c r="K14" i="1"/>
  <c r="L14" i="1"/>
  <c r="J15" i="1"/>
  <c r="K15" i="1"/>
  <c r="L15" i="1"/>
  <c r="J16" i="1"/>
  <c r="K16" i="1"/>
  <c r="L16" i="1"/>
  <c r="J17" i="1"/>
  <c r="K17" i="1"/>
  <c r="L17" i="1"/>
  <c r="J18" i="1"/>
  <c r="K18" i="1"/>
  <c r="L18" i="1"/>
  <c r="J19" i="1"/>
  <c r="K19" i="1"/>
  <c r="L19" i="1"/>
  <c r="J20" i="1"/>
  <c r="K20" i="1"/>
  <c r="L20" i="1"/>
  <c r="J21" i="1"/>
  <c r="K21" i="1"/>
  <c r="L21" i="1"/>
  <c r="J22" i="1"/>
  <c r="K22" i="1"/>
  <c r="L22" i="1"/>
  <c r="J23" i="1"/>
  <c r="K23" i="1"/>
  <c r="L23" i="1"/>
  <c r="J24" i="1"/>
  <c r="K24" i="1"/>
  <c r="L24" i="1"/>
  <c r="J25" i="1"/>
  <c r="K25" i="1"/>
  <c r="L25" i="1"/>
  <c r="I25" i="1"/>
  <c r="I24" i="1"/>
  <c r="I21" i="1"/>
  <c r="I20" i="1"/>
  <c r="I19" i="1"/>
  <c r="I18" i="1"/>
  <c r="I17" i="1"/>
  <c r="I16" i="1"/>
  <c r="I15" i="1"/>
  <c r="I14" i="1"/>
  <c r="I13" i="1"/>
  <c r="I12" i="1"/>
  <c r="I8" i="1"/>
  <c r="I7" i="1"/>
  <c r="I6" i="1"/>
  <c r="I9" i="1"/>
  <c r="I10" i="1"/>
  <c r="I11" i="1"/>
  <c r="I22" i="1"/>
  <c r="I23" i="1"/>
  <c r="I5" i="1"/>
  <c r="F29" i="1"/>
  <c r="C72" i="1" l="1"/>
  <c r="F72" i="1"/>
  <c r="D72" i="1"/>
  <c r="E72" i="1"/>
  <c r="N6" i="1"/>
  <c r="O6" i="1"/>
  <c r="Q6" i="1"/>
  <c r="Q5" i="1"/>
  <c r="P5" i="1"/>
  <c r="O5" i="1"/>
  <c r="O8" i="1" s="1"/>
  <c r="N5" i="1"/>
  <c r="P6" i="1"/>
  <c r="F28" i="1"/>
  <c r="E28" i="1"/>
  <c r="D28" i="1"/>
  <c r="C28" i="1"/>
  <c r="F27" i="1"/>
  <c r="E27" i="1"/>
  <c r="D27" i="1"/>
  <c r="C27" i="1"/>
  <c r="D27" i="3"/>
  <c r="E27" i="3"/>
  <c r="F27" i="3"/>
  <c r="C27" i="3"/>
  <c r="D28" i="3"/>
  <c r="E28" i="3"/>
  <c r="F28" i="3"/>
  <c r="C28" i="3"/>
  <c r="C78" i="1" l="1"/>
  <c r="C80" i="1" s="1"/>
  <c r="E78" i="1"/>
  <c r="E80" i="1" s="1"/>
  <c r="D78" i="1"/>
  <c r="D80" i="1" s="1"/>
  <c r="F78" i="1"/>
  <c r="F80" i="1" s="1"/>
  <c r="Q8" i="1"/>
  <c r="N8" i="1"/>
  <c r="P8" i="1"/>
  <c r="C35" i="1"/>
  <c r="D36" i="1"/>
  <c r="E36" i="1"/>
  <c r="F36" i="1"/>
  <c r="C36" i="1"/>
  <c r="F35" i="1"/>
  <c r="D35" i="1"/>
  <c r="E35" i="1"/>
  <c r="D34" i="1"/>
  <c r="E34" i="1"/>
  <c r="F34" i="1"/>
  <c r="C34" i="1"/>
  <c r="D31" i="1"/>
  <c r="E31" i="1"/>
  <c r="F31" i="1"/>
  <c r="C31" i="1"/>
  <c r="D33" i="1"/>
  <c r="E33" i="1"/>
  <c r="F33" i="1"/>
  <c r="C33" i="1"/>
  <c r="D32" i="1"/>
  <c r="E32" i="1"/>
  <c r="F32" i="1"/>
  <c r="C32" i="1"/>
  <c r="D30" i="1"/>
  <c r="E30" i="1"/>
  <c r="F30" i="1"/>
  <c r="C30" i="1"/>
  <c r="D29" i="1"/>
  <c r="E29" i="1"/>
  <c r="C29" i="1"/>
  <c r="L22" i="3"/>
  <c r="F62" i="3"/>
  <c r="F31" i="3"/>
  <c r="F58" i="3"/>
  <c r="F30" i="3"/>
  <c r="L9" i="3"/>
  <c r="L7" i="3"/>
  <c r="F38" i="3"/>
  <c r="F43" i="3"/>
  <c r="L16" i="3"/>
  <c r="F60" i="3"/>
  <c r="F46" i="3"/>
  <c r="L13" i="3"/>
  <c r="F40" i="3"/>
  <c r="L12" i="3"/>
  <c r="F29" i="3"/>
  <c r="L10" i="3"/>
  <c r="F32" i="3"/>
  <c r="L23" i="3"/>
  <c r="F63" i="3"/>
  <c r="L11" i="3"/>
  <c r="F39" i="3"/>
  <c r="L17" i="3"/>
  <c r="F44" i="3"/>
  <c r="L14" i="3"/>
  <c r="F41" i="3"/>
  <c r="L25" i="3"/>
  <c r="F49" i="3"/>
  <c r="F47" i="3"/>
  <c r="F61" i="3"/>
  <c r="F48" i="3"/>
  <c r="L15" i="3"/>
  <c r="F42" i="3"/>
  <c r="F45" i="3"/>
  <c r="F59" i="3"/>
  <c r="L8" i="3"/>
  <c r="R7" i="3"/>
  <c r="F57" i="3"/>
  <c r="L6" i="3"/>
  <c r="E47" i="3"/>
  <c r="E61" i="3"/>
  <c r="K22" i="3"/>
  <c r="E31" i="3"/>
  <c r="E62" i="3"/>
  <c r="E63" i="3"/>
  <c r="K23" i="3"/>
  <c r="E32" i="3"/>
  <c r="E58" i="3"/>
  <c r="E30" i="3"/>
  <c r="K9" i="3"/>
  <c r="E45" i="3"/>
  <c r="E59" i="3"/>
  <c r="K13" i="3"/>
  <c r="K7" i="3"/>
  <c r="E38" i="3"/>
  <c r="K12" i="3"/>
  <c r="E40" i="3"/>
  <c r="E44" i="3"/>
  <c r="K17" i="3"/>
  <c r="E29" i="3"/>
  <c r="K16" i="3"/>
  <c r="E43" i="3"/>
  <c r="E60" i="3"/>
  <c r="E46" i="3"/>
  <c r="E42" i="3"/>
  <c r="K15" i="3"/>
  <c r="E41" i="3"/>
  <c r="K14" i="3"/>
  <c r="K11" i="3"/>
  <c r="Q6" i="3" s="1"/>
  <c r="E39" i="3"/>
  <c r="K25" i="3"/>
  <c r="E49" i="3"/>
  <c r="K10" i="3"/>
  <c r="K6" i="3"/>
  <c r="K8" i="3"/>
  <c r="E48" i="3"/>
  <c r="E57" i="3"/>
  <c r="R9" i="3" l="1"/>
  <c r="F65" i="3"/>
  <c r="E65" i="3"/>
  <c r="R6" i="3"/>
  <c r="Q7" i="3"/>
  <c r="Q9" i="3"/>
  <c r="D42" i="3"/>
  <c r="J15" i="3"/>
  <c r="D46" i="3"/>
  <c r="D60" i="3"/>
  <c r="D62" i="3"/>
  <c r="J22" i="3"/>
  <c r="D31" i="3"/>
  <c r="D39" i="3"/>
  <c r="J11" i="3"/>
  <c r="J25" i="3"/>
  <c r="D49" i="3"/>
  <c r="J13" i="3"/>
  <c r="D47" i="3"/>
  <c r="D61" i="3"/>
  <c r="J23" i="3"/>
  <c r="D32" i="3"/>
  <c r="D63" i="3"/>
  <c r="J17" i="3"/>
  <c r="D44" i="3"/>
  <c r="D43" i="3"/>
  <c r="J16" i="3"/>
  <c r="D40" i="3"/>
  <c r="J12" i="3"/>
  <c r="D30" i="3"/>
  <c r="J9" i="3"/>
  <c r="D58" i="3"/>
  <c r="J7" i="3"/>
  <c r="D38" i="3"/>
  <c r="D59" i="3"/>
  <c r="D65" i="3" s="1"/>
  <c r="D45" i="3"/>
  <c r="D41" i="3"/>
  <c r="J14" i="3"/>
  <c r="J6" i="3"/>
  <c r="P6" i="3" s="1"/>
  <c r="D29" i="3"/>
  <c r="J10" i="3"/>
  <c r="D48" i="3"/>
  <c r="J8" i="3"/>
  <c r="D57" i="3"/>
  <c r="P7" i="3" l="1"/>
  <c r="P9" i="3"/>
  <c r="I22" i="3"/>
  <c r="C62" i="3"/>
  <c r="C31" i="3"/>
  <c r="C63" i="3"/>
  <c r="I23" i="3"/>
  <c r="C32" i="3"/>
  <c r="I25" i="3"/>
  <c r="C49" i="3"/>
  <c r="C47" i="3"/>
  <c r="C61" i="3"/>
  <c r="I16" i="3"/>
  <c r="C43" i="3"/>
  <c r="C44" i="3"/>
  <c r="C51" i="3" s="1"/>
  <c r="I17" i="3"/>
  <c r="I9" i="3"/>
  <c r="C30" i="3"/>
  <c r="C58" i="3"/>
  <c r="C38" i="3"/>
  <c r="I7" i="3"/>
  <c r="C29" i="3"/>
  <c r="I15" i="3"/>
  <c r="C42" i="3"/>
  <c r="C46" i="3"/>
  <c r="C60" i="3"/>
  <c r="I11" i="3"/>
  <c r="C39" i="3"/>
  <c r="I12" i="3"/>
  <c r="C40" i="3"/>
  <c r="I6" i="3"/>
  <c r="O6" i="3" s="1"/>
  <c r="C45" i="3"/>
  <c r="C59" i="3"/>
  <c r="I8" i="3"/>
  <c r="C57" i="3"/>
  <c r="C65" i="3" s="1"/>
  <c r="C68" i="3" s="1"/>
  <c r="C73" i="1" s="1"/>
  <c r="C41" i="3"/>
  <c r="I14" i="3"/>
  <c r="I13" i="3"/>
  <c r="C48" i="3"/>
  <c r="C37" i="3"/>
  <c r="D37" i="3" s="1"/>
  <c r="I10" i="3"/>
  <c r="C79" i="1" l="1"/>
  <c r="C81" i="1" s="1"/>
  <c r="C75" i="1"/>
  <c r="O7" i="3"/>
  <c r="O9" i="3" s="1"/>
  <c r="E37" i="3"/>
  <c r="D51" i="3"/>
  <c r="D68" i="3" s="1"/>
  <c r="D73" i="1" s="1"/>
  <c r="D79" i="1" l="1"/>
  <c r="D81" i="1" s="1"/>
  <c r="D75" i="1"/>
  <c r="F37" i="3"/>
  <c r="F51" i="3" s="1"/>
  <c r="F68" i="3" s="1"/>
  <c r="F73" i="1" s="1"/>
  <c r="E51" i="3"/>
  <c r="E68" i="3" s="1"/>
  <c r="E73" i="1" s="1"/>
  <c r="E79" i="1" l="1"/>
  <c r="E81" i="1" s="1"/>
  <c r="E75" i="1"/>
  <c r="F79" i="1"/>
  <c r="F81" i="1" s="1"/>
  <c r="F75" i="1"/>
</calcChain>
</file>

<file path=xl/sharedStrings.xml><?xml version="1.0" encoding="utf-8"?>
<sst xmlns="http://schemas.openxmlformats.org/spreadsheetml/2006/main" count="143" uniqueCount="86">
  <si>
    <t>CH_3</t>
  </si>
  <si>
    <t>^16O</t>
  </si>
  <si>
    <t>OH</t>
  </si>
  <si>
    <t>^18O</t>
  </si>
  <si>
    <t>^18OH</t>
  </si>
  <si>
    <t>Si</t>
  </si>
  <si>
    <t>^40Ca</t>
  </si>
  <si>
    <t>^44Ca</t>
  </si>
  <si>
    <t>^40CaO</t>
  </si>
  <si>
    <t>^40CaOH</t>
  </si>
  <si>
    <t>^40Ca^18O</t>
  </si>
  <si>
    <t>^40Ca^18OH</t>
  </si>
  <si>
    <t>^40Ca_2^16O</t>
  </si>
  <si>
    <t>Ca_2OH</t>
  </si>
  <si>
    <t>Ca_2^18O</t>
  </si>
  <si>
    <t>Ca_2^18OH</t>
  </si>
  <si>
    <t>Ca_2O_2</t>
  </si>
  <si>
    <t>Ca_2O_2H</t>
  </si>
  <si>
    <t>Ca_2^18OOH</t>
  </si>
  <si>
    <t>Ca_2^18O_2</t>
  </si>
  <si>
    <t>Ca_2^18O_2H</t>
  </si>
  <si>
    <t>Poistive</t>
  </si>
  <si>
    <t>Mean time 0</t>
  </si>
  <si>
    <t>Mean time 1</t>
  </si>
  <si>
    <t>Mean time 8</t>
  </si>
  <si>
    <t>Mean time 137</t>
  </si>
  <si>
    <t>^18O/^16O</t>
  </si>
  <si>
    <t>^18OH/^16OH</t>
  </si>
  <si>
    <t>Ca^18OH/Ca^16OH</t>
  </si>
  <si>
    <t>Ca^18O/Ca^16O</t>
  </si>
  <si>
    <t>Ca_2^18O/Ca_2^16O</t>
  </si>
  <si>
    <t>Ca_2^18OH/Ca_2^16OH</t>
  </si>
  <si>
    <t>Ca_2^18O_"/Ca_2^16O_2</t>
  </si>
  <si>
    <t>Ca_2^18O_2H/Ca_2^16O_2H</t>
  </si>
  <si>
    <t>Negative</t>
  </si>
  <si>
    <t>C</t>
  </si>
  <si>
    <t>CH</t>
  </si>
  <si>
    <t>^16OH</t>
  </si>
  <si>
    <t>C_2H</t>
  </si>
  <si>
    <t>^16O_2</t>
  </si>
  <si>
    <t>CHO_2</t>
  </si>
  <si>
    <t>C_4H</t>
  </si>
  <si>
    <t>C^16O_3</t>
  </si>
  <si>
    <t>HC^16O_3</t>
  </si>
  <si>
    <t>C^16O_2^18O</t>
  </si>
  <si>
    <t>HC^16O_2^18O</t>
  </si>
  <si>
    <t>Ca^16O_2H?</t>
  </si>
  <si>
    <t>Ca^16O</t>
  </si>
  <si>
    <t>Ca^16OH</t>
  </si>
  <si>
    <t>SO_2?</t>
  </si>
  <si>
    <t>HC^16O^18O_2</t>
  </si>
  <si>
    <t>C^18O3</t>
  </si>
  <si>
    <t>HC^18O_3</t>
  </si>
  <si>
    <t>C^18O_3/C^16O_3</t>
  </si>
  <si>
    <t>HC^18O_3/HC^16O_3</t>
  </si>
  <si>
    <t>Min typical ratio</t>
  </si>
  <si>
    <t>Max typical ratio</t>
  </si>
  <si>
    <t>multiplier</t>
  </si>
  <si>
    <t>16O</t>
  </si>
  <si>
    <t>18O</t>
  </si>
  <si>
    <t>Multiplier</t>
  </si>
  <si>
    <t>{18O/16O}+</t>
  </si>
  <si>
    <t>[18O/16O]-</t>
  </si>
  <si>
    <t>Ca_2^18O^16O</t>
  </si>
  <si>
    <t>16^O</t>
  </si>
  <si>
    <t>Ion</t>
  </si>
  <si>
    <t>Sum</t>
  </si>
  <si>
    <t>Day 0</t>
  </si>
  <si>
    <t>Day 1</t>
  </si>
  <si>
    <t>Day 8</t>
  </si>
  <si>
    <t>Day 137</t>
  </si>
  <si>
    <t>18^O</t>
  </si>
  <si>
    <t>Ca^16O_2?</t>
  </si>
  <si>
    <t>[18^O/16^O]+</t>
  </si>
  <si>
    <t>[18^O/16^O]-</t>
  </si>
  <si>
    <t>Average</t>
  </si>
  <si>
    <t>Carbon</t>
  </si>
  <si>
    <t>Ca/C</t>
  </si>
  <si>
    <t>Moltipl+I27:M58ier</t>
  </si>
  <si>
    <t>Mass</t>
  </si>
  <si>
    <t>Ca</t>
  </si>
  <si>
    <t>Total C -</t>
  </si>
  <si>
    <t>Total Ca -</t>
  </si>
  <si>
    <t>Total C -++</t>
  </si>
  <si>
    <t>Total Ca -++</t>
  </si>
  <si>
    <t>Total C/Ca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</si>
</sst>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164" fontId="2" fillId="0" borderId="0" xfId="1" applyNumberFormat="1" applyFont="1" applyAlignment="1">
      <alignment horizontal="center"/>
    </xf>
    <xf numFmtId="1" fontId="3" fillId="0" borderId="0" xfId="1" applyNumberFormat="1" applyFont="1" applyFill="1" applyAlignment="1">
      <alignment horizontal="center"/>
    </xf>
    <xf numFmtId="1" fontId="3" fillId="2" borderId="0" xfId="1" applyNumberFormat="1" applyFont="1" applyFill="1" applyAlignment="1">
      <alignment horizontal="center"/>
    </xf>
    <xf numFmtId="0" fontId="4" fillId="0" borderId="0" xfId="0" applyFont="1"/>
    <xf numFmtId="0" fontId="3" fillId="0" borderId="0" xfId="1" applyFont="1"/>
    <xf numFmtId="0" fontId="3" fillId="2" borderId="0" xfId="1" applyFont="1" applyFill="1"/>
    <xf numFmtId="0" fontId="4" fillId="2" borderId="0" xfId="0" applyFont="1" applyFill="1"/>
    <xf numFmtId="0" fontId="3" fillId="0" borderId="0" xfId="1" applyFont="1" applyFill="1"/>
    <xf numFmtId="0" fontId="4" fillId="3" borderId="0" xfId="0" applyFont="1" applyFill="1"/>
    <xf numFmtId="165" fontId="4" fillId="0" borderId="0" xfId="0" applyNumberFormat="1" applyFont="1"/>
    <xf numFmtId="1" fontId="4" fillId="0" borderId="0" xfId="0" applyNumberFormat="1" applyFont="1"/>
    <xf numFmtId="0" fontId="3" fillId="4" borderId="0" xfId="1" applyFont="1" applyFill="1"/>
    <xf numFmtId="0" fontId="4" fillId="4" borderId="0" xfId="0" applyFont="1" applyFill="1"/>
    <xf numFmtId="1" fontId="3" fillId="4" borderId="0" xfId="1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'Positive ions'!$K$52</c:f>
              <c:strCache>
                <c:ptCount val="1"/>
                <c:pt idx="0">
                  <c:v>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'Positive ions'!$L$27:$O$27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'Positive ions'!$L$52:$O$52</c:f>
              <c:numCache>
                <c:formatCode>General</c:formatCode>
                <c:ptCount val="4"/>
                <c:pt idx="0">
                  <c:v>2.0097161851188954E-3</c:v>
                </c:pt>
                <c:pt idx="1">
                  <c:v>2.7552159730280011E-3</c:v>
                </c:pt>
                <c:pt idx="2">
                  <c:v>2.4886393453980196E-3</c:v>
                </c:pt>
                <c:pt idx="3">
                  <c:v>2.7993159145380639E-3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762336"/>
        <c:axId val="17576272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'Positive ions'!$K$51</c15:sqref>
                        </c15:formulaRef>
                      </c:ext>
                    </c:extLst>
                    <c:strCache>
                      <c:ptCount val="1"/>
                      <c:pt idx="0">
                        <c:v>Ca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strRef>
                    <c:extLst>
                      <c:ext uri="{02D57815-91ED-43cb-92C2-25804820EDAC}">
                        <c15:formulaRef>
                          <c15:sqref>'Positive ions'!$L$27:$O$27</c15:sqref>
                        </c15:formulaRef>
                      </c:ext>
                    </c:extLst>
                    <c:strCache>
                      <c:ptCount val="4"/>
                      <c:pt idx="0">
                        <c:v>Mean time 0</c:v>
                      </c:pt>
                      <c:pt idx="1">
                        <c:v>Mean time 1</c:v>
                      </c:pt>
                      <c:pt idx="2">
                        <c:v>Mean time 8</c:v>
                      </c:pt>
                      <c:pt idx="3">
                        <c:v>Mean time 137</c:v>
                      </c:pt>
                    </c:strCache>
                  </c:strRef>
                </c:xVal>
                <c:yVal>
                  <c:numRef>
                    <c:extLst>
                      <c:ext uri="{02D57815-91ED-43cb-92C2-25804820EDAC}">
                        <c15:formulaRef>
                          <c15:sqref>'Positive ions'!$L$51:$O$51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0.87051990053694728</c:v>
                      </c:pt>
                      <c:pt idx="1">
                        <c:v>0.77236410036780001</c:v>
                      </c:pt>
                      <c:pt idx="2">
                        <c:v>0.70858456042338247</c:v>
                      </c:pt>
                      <c:pt idx="3">
                        <c:v>0.57542292957441632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17576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762728"/>
        <c:crosses val="autoZero"/>
        <c:crossBetween val="midCat"/>
      </c:valAx>
      <c:valAx>
        <c:axId val="175762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762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'Positive ions'!$A$29</c:f>
              <c:strCache>
                <c:ptCount val="1"/>
                <c:pt idx="0">
                  <c:v>^18O/^16O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'Positive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'Positive ions'!$C$29:$F$29</c:f>
              <c:numCache>
                <c:formatCode>0.0000</c:formatCode>
                <c:ptCount val="4"/>
                <c:pt idx="0">
                  <c:v>0.56756726077445363</c:v>
                </c:pt>
                <c:pt idx="1">
                  <c:v>2.6548684313577129E-2</c:v>
                </c:pt>
                <c:pt idx="2">
                  <c:v>6.288679245283018E-3</c:v>
                </c:pt>
                <c:pt idx="3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'Positive ions'!$A$30</c:f>
              <c:strCache>
                <c:ptCount val="1"/>
                <c:pt idx="0">
                  <c:v>^18OH/^16OH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'Positive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'Positive ions'!$C$30:$F$30</c:f>
              <c:numCache>
                <c:formatCode>0.0000</c:formatCode>
                <c:ptCount val="4"/>
                <c:pt idx="0">
                  <c:v>0.41666666666666669</c:v>
                </c:pt>
                <c:pt idx="1">
                  <c:v>8.2636431930935474E-3</c:v>
                </c:pt>
                <c:pt idx="2">
                  <c:v>4.0651219512195122E-2</c:v>
                </c:pt>
                <c:pt idx="3">
                  <c:v>0.19672163396989173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'Positive ions'!$A$31</c:f>
              <c:strCache>
                <c:ptCount val="1"/>
                <c:pt idx="0">
                  <c:v>Ca^18O/Ca^16O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'Positive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'Positive ions'!$C$31:$F$31</c:f>
              <c:numCache>
                <c:formatCode>0.0000</c:formatCode>
                <c:ptCount val="4"/>
                <c:pt idx="0">
                  <c:v>0.3363407910937688</c:v>
                </c:pt>
                <c:pt idx="1">
                  <c:v>2.286024862564652E-2</c:v>
                </c:pt>
                <c:pt idx="2">
                  <c:v>2.165425826596663E-2</c:v>
                </c:pt>
                <c:pt idx="3">
                  <c:v>8.8331623752500674E-3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'Positive ions'!$A$32</c:f>
              <c:strCache>
                <c:ptCount val="1"/>
                <c:pt idx="0">
                  <c:v>Ca^18OH/Ca^16OH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'Positive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'Positive ions'!$C$32:$F$32</c:f>
              <c:numCache>
                <c:formatCode>0.0000</c:formatCode>
                <c:ptCount val="4"/>
                <c:pt idx="0">
                  <c:v>0.43618600651000322</c:v>
                </c:pt>
                <c:pt idx="1">
                  <c:v>2.845808084667405E-2</c:v>
                </c:pt>
                <c:pt idx="2">
                  <c:v>1.9142564945014075E-2</c:v>
                </c:pt>
                <c:pt idx="3">
                  <c:v>1.6826881404485149E-2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'Positive ions'!$A$33</c:f>
              <c:strCache>
                <c:ptCount val="1"/>
                <c:pt idx="0">
                  <c:v>Ca_2^18O/Ca_2^16O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'Positive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'Positive ions'!$C$33:$F$33</c:f>
              <c:numCache>
                <c:formatCode>0.0000</c:formatCode>
                <c:ptCount val="4"/>
                <c:pt idx="0">
                  <c:v>0.45780000457800007</c:v>
                </c:pt>
                <c:pt idx="1">
                  <c:v>2.4643661337689967E-2</c:v>
                </c:pt>
                <c:pt idx="2">
                  <c:v>0</c:v>
                </c:pt>
                <c:pt idx="3">
                  <c:v>1.8581643059663894E-2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'Positive ions'!$A$34</c:f>
              <c:strCache>
                <c:ptCount val="1"/>
                <c:pt idx="0">
                  <c:v>Ca_2^18OH/Ca_2^16OH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'Positive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'Positive ions'!$C$34:$F$34</c:f>
              <c:numCache>
                <c:formatCode>0.0000</c:formatCode>
                <c:ptCount val="4"/>
                <c:pt idx="0">
                  <c:v>0.36342981260647367</c:v>
                </c:pt>
                <c:pt idx="1">
                  <c:v>7.0153611457036122E-2</c:v>
                </c:pt>
                <c:pt idx="2">
                  <c:v>5.7689945122791172E-2</c:v>
                </c:pt>
                <c:pt idx="3">
                  <c:v>4.6745729559909598E-2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'Positive ions'!$A$35</c:f>
              <c:strCache>
                <c:ptCount val="1"/>
                <c:pt idx="0">
                  <c:v>Ca_2^18O_"/Ca_2^16O_2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'Positive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'Positive ions'!$C$35:$F$35</c:f>
              <c:numCache>
                <c:formatCode>0.0000</c:formatCode>
                <c:ptCount val="4"/>
                <c:pt idx="0">
                  <c:v>0.59028830319539616</c:v>
                </c:pt>
                <c:pt idx="1">
                  <c:v>5.1725620666923149E-2</c:v>
                </c:pt>
                <c:pt idx="2">
                  <c:v>4.9898140771286355E-2</c:v>
                </c:pt>
                <c:pt idx="3">
                  <c:v>5.3849835794157141E-2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'Positive ions'!$A$36</c:f>
              <c:strCache>
                <c:ptCount val="1"/>
                <c:pt idx="0">
                  <c:v>Ca_2^18O_2H/Ca_2^16O_2H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strRef>
              <c:f>'Positive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'Positive ions'!$C$36:$F$36</c:f>
              <c:numCache>
                <c:formatCode>0.0000</c:formatCode>
                <c:ptCount val="4"/>
                <c:pt idx="0">
                  <c:v>1.0373099626476154</c:v>
                </c:pt>
                <c:pt idx="1">
                  <c:v>4.6800771350684035E-2</c:v>
                </c:pt>
                <c:pt idx="2">
                  <c:v>4.0321709025222821E-2</c:v>
                </c:pt>
                <c:pt idx="3">
                  <c:v>4.4764427201850268E-2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627872"/>
        <c:axId val="176628264"/>
      </c:scatterChart>
      <c:valAx>
        <c:axId val="176627872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628264"/>
        <c:crosses val="autoZero"/>
        <c:crossBetween val="midCat"/>
      </c:valAx>
      <c:valAx>
        <c:axId val="176628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6278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2"/>
          <c:tx>
            <c:strRef>
              <c:f>'Negative ions'!$J$58</c:f>
              <c:strCache>
                <c:ptCount val="1"/>
                <c:pt idx="0">
                  <c:v>Total C -++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'Negative ions'!$K$27:$N$27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'Negative ions'!$K$58:$N$58</c:f>
              <c:numCache>
                <c:formatCode>General</c:formatCode>
                <c:ptCount val="4"/>
                <c:pt idx="0">
                  <c:v>9.2748029237413362E-2</c:v>
                </c:pt>
                <c:pt idx="1">
                  <c:v>0.16171006516094713</c:v>
                </c:pt>
                <c:pt idx="2">
                  <c:v>0.21718562217446111</c:v>
                </c:pt>
                <c:pt idx="3">
                  <c:v>0.20867060445891819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841184"/>
        <c:axId val="17684157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'Negative ions'!$J$61</c15:sqref>
                        </c15:formulaRef>
                      </c:ext>
                    </c:extLst>
                    <c:strCache>
                      <c:ptCount val="1"/>
                      <c:pt idx="0">
                        <c:v>Total C/Ca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strRef>
                    <c:extLst>
                      <c:ext uri="{02D57815-91ED-43cb-92C2-25804820EDAC}">
                        <c15:formulaRef>
                          <c15:sqref>'Negative ions'!$K$27:$N$27</c15:sqref>
                        </c15:formulaRef>
                      </c:ext>
                    </c:extLst>
                    <c:strCache>
                      <c:ptCount val="4"/>
                      <c:pt idx="0">
                        <c:v>Mean time 0</c:v>
                      </c:pt>
                      <c:pt idx="1">
                        <c:v>Mean time 1</c:v>
                      </c:pt>
                      <c:pt idx="2">
                        <c:v>Mean time 8</c:v>
                      </c:pt>
                      <c:pt idx="3">
                        <c:v>Mean time 137</c:v>
                      </c:pt>
                    </c:strCache>
                  </c:strRef>
                </c:xVal>
                <c:yVal>
                  <c:numRef>
                    <c:extLst>
                      <c:ext uri="{02D57815-91ED-43cb-92C2-25804820EDAC}">
                        <c15:formulaRef>
                          <c15:sqref>'Negative ions'!$K$61:$N$61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0.1060434727452798</c:v>
                      </c:pt>
                      <c:pt idx="1">
                        <c:v>0.20714680357116527</c:v>
                      </c:pt>
                      <c:pt idx="2">
                        <c:v>0.30093851230496549</c:v>
                      </c:pt>
                      <c:pt idx="3">
                        <c:v>0.3581575049742951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'Negative ions'!$J$59</c15:sqref>
                        </c15:formulaRef>
                      </c:ext>
                    </c:extLst>
                    <c:strCache>
                      <c:ptCount val="1"/>
                      <c:pt idx="0">
                        <c:v>Total Ca -++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'Negative ions'!$K$27:$N$27</c15:sqref>
                        </c15:formulaRef>
                      </c:ext>
                    </c:extLst>
                    <c:strCache>
                      <c:ptCount val="4"/>
                      <c:pt idx="0">
                        <c:v>Mean time 0</c:v>
                      </c:pt>
                      <c:pt idx="1">
                        <c:v>Mean time 1</c:v>
                      </c:pt>
                      <c:pt idx="2">
                        <c:v>Mean time 8</c:v>
                      </c:pt>
                      <c:pt idx="3">
                        <c:v>Mean time 137</c:v>
                      </c:pt>
                    </c:strCache>
                  </c:str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'Negative ions'!$K$59:$N$59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0.87462270742676862</c:v>
                      </c:pt>
                      <c:pt idx="1">
                        <c:v>0.78065440727590873</c:v>
                      </c:pt>
                      <c:pt idx="2">
                        <c:v>0.72169434384114073</c:v>
                      </c:pt>
                      <c:pt idx="3">
                        <c:v>0.58262245397843737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176841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841576"/>
        <c:crosses val="autoZero"/>
        <c:crossBetween val="midCat"/>
      </c:valAx>
      <c:valAx>
        <c:axId val="176841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8411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'Negative ions'!$J$52</c:f>
              <c:strCache>
                <c:ptCount val="1"/>
                <c:pt idx="0">
                  <c:v>Total Ca -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'Negative ions'!$K$27:$N$27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'Negative ions'!$K$52:$N$52</c:f>
              <c:numCache>
                <c:formatCode>General</c:formatCode>
                <c:ptCount val="4"/>
                <c:pt idx="0">
                  <c:v>4.1028068898213673E-3</c:v>
                </c:pt>
                <c:pt idx="1">
                  <c:v>8.2903069081087313E-3</c:v>
                </c:pt>
                <c:pt idx="2">
                  <c:v>1.3109783417758262E-2</c:v>
                </c:pt>
                <c:pt idx="3">
                  <c:v>7.1995244040211001E-3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'Negative ions'!$J$51</c:f>
              <c:strCache>
                <c:ptCount val="1"/>
                <c:pt idx="0">
                  <c:v>Total C -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'Negative ions'!$K$27:$N$27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'Negative ions'!$K$51:$N$51</c:f>
              <c:numCache>
                <c:formatCode>General</c:formatCode>
                <c:ptCount val="4"/>
                <c:pt idx="0">
                  <c:v>9.0738313052294461E-2</c:v>
                </c:pt>
                <c:pt idx="1">
                  <c:v>0.15895484918791913</c:v>
                </c:pt>
                <c:pt idx="2">
                  <c:v>0.21469698282906308</c:v>
                </c:pt>
                <c:pt idx="3">
                  <c:v>0.20587128854438014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577896"/>
        <c:axId val="177578288"/>
      </c:scatterChart>
      <c:valAx>
        <c:axId val="177577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578288"/>
        <c:crosses val="autoZero"/>
        <c:crossBetween val="midCat"/>
      </c:valAx>
      <c:valAx>
        <c:axId val="177578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577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'Negative ions'!$A$29</c:f>
              <c:strCache>
                <c:ptCount val="1"/>
                <c:pt idx="0">
                  <c:v>^18O/^16O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'Negative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'Negative ions'!$C$29:$F$29</c:f>
              <c:numCache>
                <c:formatCode>0.0000</c:formatCode>
                <c:ptCount val="4"/>
                <c:pt idx="0">
                  <c:v>0.63779557351500815</c:v>
                </c:pt>
                <c:pt idx="1">
                  <c:v>9.83173833460824E-3</c:v>
                </c:pt>
                <c:pt idx="2">
                  <c:v>4.6975644687881788E-3</c:v>
                </c:pt>
                <c:pt idx="3">
                  <c:v>6.4781330130672206E-3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'Negative ions'!$A$30</c:f>
              <c:strCache>
                <c:ptCount val="1"/>
                <c:pt idx="0">
                  <c:v>^18OH/^16OH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'Negative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'Negative ions'!$C$30:$F$30</c:f>
              <c:numCache>
                <c:formatCode>0.0000</c:formatCode>
                <c:ptCount val="4"/>
                <c:pt idx="0">
                  <c:v>0.48808921860357407</c:v>
                </c:pt>
                <c:pt idx="1">
                  <c:v>2.8800808678724223E-2</c:v>
                </c:pt>
                <c:pt idx="2">
                  <c:v>1.4769730725348514E-2</c:v>
                </c:pt>
                <c:pt idx="3">
                  <c:v>2.3191658177247589E-2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'Negative ions'!$A$31</c:f>
              <c:strCache>
                <c:ptCount val="1"/>
                <c:pt idx="0">
                  <c:v>C^18O_3/C^16O_3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'Negative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'Negative ions'!$C$31:$F$31</c:f>
              <c:numCache>
                <c:formatCode>0.0000</c:formatCode>
                <c:ptCount val="4"/>
                <c:pt idx="0">
                  <c:v>3.2725273631840794E-2</c:v>
                </c:pt>
                <c:pt idx="1">
                  <c:v>8.9711173563864696E-3</c:v>
                </c:pt>
                <c:pt idx="2">
                  <c:v>6.1417428561825152E-2</c:v>
                </c:pt>
                <c:pt idx="3">
                  <c:v>0.16228236751810904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'Negative ions'!$A$32</c:f>
              <c:strCache>
                <c:ptCount val="1"/>
                <c:pt idx="0">
                  <c:v>HC^18O_3/HC^16O_3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'Negative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'Negative ions'!$C$32:$F$32</c:f>
              <c:numCache>
                <c:formatCode>0.0000</c:formatCode>
                <c:ptCount val="4"/>
                <c:pt idx="0">
                  <c:v>6.6683415533884863E-2</c:v>
                </c:pt>
                <c:pt idx="1">
                  <c:v>2.9509895416997958E-2</c:v>
                </c:pt>
                <c:pt idx="2">
                  <c:v>0.15573221105001639</c:v>
                </c:pt>
                <c:pt idx="3">
                  <c:v>0.4143674123788218</c:v>
                </c:pt>
              </c:numCache>
            </c:numRef>
          </c:yVal>
          <c:smooth val="0"/>
        </c:ser>
        <c:ser>
          <c:idx val="5"/>
          <c:order val="4"/>
          <c:tx>
            <c:strRef>
              <c:f>'Negative ions'!$A$28</c:f>
              <c:strCache>
                <c:ptCount val="1"/>
                <c:pt idx="0">
                  <c:v>Min typical ratio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'Negative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'Negative ions'!$C$28:$F$28</c:f>
              <c:numCache>
                <c:formatCode>0.0000</c:formatCode>
                <c:ptCount val="4"/>
                <c:pt idx="0">
                  <c:v>1.9047619047619048E-3</c:v>
                </c:pt>
                <c:pt idx="1">
                  <c:v>1.9047619047619048E-3</c:v>
                </c:pt>
                <c:pt idx="2">
                  <c:v>1.9047619047619048E-3</c:v>
                </c:pt>
                <c:pt idx="3">
                  <c:v>1.9047619047619048E-3</c:v>
                </c:pt>
              </c:numCache>
            </c:numRef>
          </c:yVal>
          <c:smooth val="0"/>
        </c:ser>
        <c:ser>
          <c:idx val="6"/>
          <c:order val="5"/>
          <c:tx>
            <c:strRef>
              <c:f>'Negative ions'!$A$27</c:f>
              <c:strCache>
                <c:ptCount val="1"/>
                <c:pt idx="0">
                  <c:v>Max typical ratio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yVal>
            <c:numRef>
              <c:f>'Negative ions'!$C$27:$F$27</c:f>
              <c:numCache>
                <c:formatCode>0.0000</c:formatCode>
                <c:ptCount val="4"/>
                <c:pt idx="0">
                  <c:v>2.1052631578947368E-3</c:v>
                </c:pt>
                <c:pt idx="1">
                  <c:v>2.1052631578947368E-3</c:v>
                </c:pt>
                <c:pt idx="2">
                  <c:v>2.1052631578947368E-3</c:v>
                </c:pt>
                <c:pt idx="3">
                  <c:v>2.1052631578947368E-3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579072"/>
        <c:axId val="177579464"/>
      </c:scatterChart>
      <c:valAx>
        <c:axId val="177579072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579464"/>
        <c:crosses val="autoZero"/>
        <c:crossBetween val="midCat"/>
      </c:valAx>
      <c:valAx>
        <c:axId val="177579464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579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'Positive ions'!$M$8</c:f>
              <c:strCache>
                <c:ptCount val="1"/>
                <c:pt idx="0">
                  <c:v>{18O/16O}+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'Positive ions'!$C$40:$F$40</c:f>
              <c:strCache>
                <c:ptCount val="4"/>
                <c:pt idx="0">
                  <c:v>Day 0</c:v>
                </c:pt>
                <c:pt idx="1">
                  <c:v>Day 1</c:v>
                </c:pt>
                <c:pt idx="2">
                  <c:v>Day 8</c:v>
                </c:pt>
                <c:pt idx="3">
                  <c:v>Day 137</c:v>
                </c:pt>
              </c:strCache>
            </c:strRef>
          </c:xVal>
          <c:yVal>
            <c:numRef>
              <c:f>'Positive ions'!$C$72:$F$72</c:f>
              <c:numCache>
                <c:formatCode>0.0000</c:formatCode>
                <c:ptCount val="4"/>
                <c:pt idx="0">
                  <c:v>0.61602710442683029</c:v>
                </c:pt>
                <c:pt idx="1">
                  <c:v>5.6673243994487435E-2</c:v>
                </c:pt>
                <c:pt idx="2">
                  <c:v>4.3574655851666311E-2</c:v>
                </c:pt>
                <c:pt idx="3">
                  <c:v>4.6378799230116646E-2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'Negative ions'!$N$9</c:f>
              <c:strCache>
                <c:ptCount val="1"/>
                <c:pt idx="0">
                  <c:v>[18O/16O]-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'Negative ions'!$C$35:$F$35</c:f>
              <c:strCache>
                <c:ptCount val="4"/>
                <c:pt idx="0">
                  <c:v>Day 0</c:v>
                </c:pt>
                <c:pt idx="1">
                  <c:v>Day 1</c:v>
                </c:pt>
                <c:pt idx="2">
                  <c:v>Day 8</c:v>
                </c:pt>
                <c:pt idx="3">
                  <c:v>Day 137</c:v>
                </c:pt>
              </c:strCache>
            </c:strRef>
          </c:xVal>
          <c:yVal>
            <c:numRef>
              <c:f>'Negative ions'!$C$68:$F$68</c:f>
              <c:numCache>
                <c:formatCode>0.0000</c:formatCode>
                <c:ptCount val="4"/>
                <c:pt idx="0">
                  <c:v>0.50935273245924051</c:v>
                </c:pt>
                <c:pt idx="1">
                  <c:v>3.1753445352594091E-2</c:v>
                </c:pt>
                <c:pt idx="2">
                  <c:v>2.931742696318914E-2</c:v>
                </c:pt>
                <c:pt idx="3">
                  <c:v>4.6446112275275363E-2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580248"/>
        <c:axId val="177580640"/>
      </c:scatterChart>
      <c:valAx>
        <c:axId val="177580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580640"/>
        <c:crosses val="autoZero"/>
        <c:crossBetween val="midCat"/>
      </c:valAx>
      <c:valAx>
        <c:axId val="17758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580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476250</xdr:colOff>
      <xdr:row>17</xdr:row>
      <xdr:rowOff>133350</xdr:rowOff>
    </xdr:from>
    <xdr:to>
      <xdr:col>24</xdr:col>
      <xdr:colOff>419100</xdr:colOff>
      <xdr:row>44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865" cy="606669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14286</xdr:colOff>
      <xdr:row>24</xdr:row>
      <xdr:rowOff>0</xdr:rowOff>
    </xdr:from>
    <xdr:to>
      <xdr:col>25</xdr:col>
      <xdr:colOff>533400</xdr:colOff>
      <xdr:row>48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500061</xdr:colOff>
      <xdr:row>54</xdr:row>
      <xdr:rowOff>57149</xdr:rowOff>
    </xdr:from>
    <xdr:to>
      <xdr:col>24</xdr:col>
      <xdr:colOff>390524</xdr:colOff>
      <xdr:row>78</xdr:row>
      <xdr:rowOff>161924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7865" cy="606669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7865" cy="606669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tabSelected="1" topLeftCell="A17" workbookViewId="0">
      <selection activeCell="T52" sqref="T52"/>
    </sheetView>
  </sheetViews>
  <sheetFormatPr defaultRowHeight="12.75" x14ac:dyDescent="0.2"/>
  <cols>
    <col min="1" max="1" width="17.5703125" style="4" customWidth="1"/>
    <col min="2" max="2" width="9.140625" style="4"/>
    <col min="3" max="3" width="14" style="4" customWidth="1"/>
    <col min="4" max="5" width="12.42578125" style="4" bestFit="1" customWidth="1"/>
    <col min="6" max="6" width="14.140625" style="4" bestFit="1" customWidth="1"/>
    <col min="7" max="7" width="4.5703125" style="4" customWidth="1"/>
    <col min="8" max="8" width="11.42578125" style="4" customWidth="1"/>
    <col min="9" max="11" width="12" style="4" bestFit="1" customWidth="1"/>
    <col min="12" max="12" width="14.140625" style="4" bestFit="1" customWidth="1"/>
    <col min="13" max="16384" width="9.140625" style="4"/>
  </cols>
  <sheetData>
    <row r="1" spans="1:17" x14ac:dyDescent="0.2">
      <c r="A1" s="4" t="s">
        <v>21</v>
      </c>
    </row>
    <row r="2" spans="1:17" x14ac:dyDescent="0.2">
      <c r="H2" s="4" t="s">
        <v>57</v>
      </c>
    </row>
    <row r="3" spans="1:17" x14ac:dyDescent="0.2">
      <c r="C3" s="4" t="s">
        <v>22</v>
      </c>
      <c r="D3" s="4" t="s">
        <v>23</v>
      </c>
      <c r="E3" s="4" t="s">
        <v>24</v>
      </c>
      <c r="F3" s="4" t="s">
        <v>25</v>
      </c>
      <c r="I3" s="4" t="s">
        <v>22</v>
      </c>
      <c r="J3" s="4" t="s">
        <v>23</v>
      </c>
      <c r="K3" s="4" t="s">
        <v>24</v>
      </c>
      <c r="L3" s="4" t="s">
        <v>25</v>
      </c>
      <c r="N3" s="4" t="s">
        <v>22</v>
      </c>
      <c r="O3" s="4" t="s">
        <v>23</v>
      </c>
      <c r="P3" s="4" t="s">
        <v>24</v>
      </c>
      <c r="Q3" s="4" t="s">
        <v>25</v>
      </c>
    </row>
    <row r="4" spans="1:17" x14ac:dyDescent="0.2">
      <c r="A4" s="5" t="s">
        <v>0</v>
      </c>
      <c r="B4" s="4">
        <v>15</v>
      </c>
      <c r="C4" s="5">
        <v>2.0097161851188954E-3</v>
      </c>
      <c r="D4" s="5">
        <v>2.7552159730280011E-3</v>
      </c>
      <c r="E4" s="5">
        <v>2.4886393453980196E-3</v>
      </c>
      <c r="F4" s="5">
        <v>2.7993159145380639E-3</v>
      </c>
    </row>
    <row r="5" spans="1:17" x14ac:dyDescent="0.2">
      <c r="A5" s="6" t="s">
        <v>1</v>
      </c>
      <c r="B5" s="7">
        <v>16</v>
      </c>
      <c r="C5" s="6">
        <v>1.5767501917668115E-4</v>
      </c>
      <c r="D5" s="6">
        <v>1.236945837073363E-4</v>
      </c>
      <c r="E5" s="6">
        <v>8.6057774535125645E-5</v>
      </c>
      <c r="F5" s="6">
        <v>3.218676909211853E-5</v>
      </c>
      <c r="H5" s="8">
        <v>1</v>
      </c>
      <c r="I5" s="4">
        <f>C5*$H$5</f>
        <v>1.5767501917668115E-4</v>
      </c>
      <c r="J5" s="4">
        <f>D5*$H$5</f>
        <v>1.236945837073363E-4</v>
      </c>
      <c r="K5" s="4">
        <f>E5*$H$5</f>
        <v>8.6057774535125645E-5</v>
      </c>
      <c r="L5" s="4">
        <f>F5*$H$5</f>
        <v>3.218676909211853E-5</v>
      </c>
      <c r="M5" s="4" t="s">
        <v>58</v>
      </c>
      <c r="N5" s="4">
        <f>I5+I6+I12+I13+I16+I17+I20+I21</f>
        <v>0.13830222449501409</v>
      </c>
      <c r="O5" s="4">
        <f t="shared" ref="O5:Q5" si="0">J5+J6+J12+J13+J16+J17+J20+J21</f>
        <v>0.37252391761718151</v>
      </c>
      <c r="P5" s="4">
        <f t="shared" si="0"/>
        <v>0.40416465471888868</v>
      </c>
      <c r="Q5" s="4">
        <f t="shared" si="0"/>
        <v>0.33626357339376362</v>
      </c>
    </row>
    <row r="6" spans="1:17" x14ac:dyDescent="0.2">
      <c r="A6" s="6" t="s">
        <v>2</v>
      </c>
      <c r="B6" s="7">
        <v>17</v>
      </c>
      <c r="C6" s="6">
        <v>1.2273075939657377E-4</v>
      </c>
      <c r="D6" s="6">
        <v>6.6225835759791584E-5</v>
      </c>
      <c r="E6" s="6">
        <v>6.6572995395097198E-5</v>
      </c>
      <c r="F6" s="6">
        <v>2.845492312959886E-5</v>
      </c>
      <c r="H6" s="8">
        <v>1</v>
      </c>
      <c r="I6" s="4">
        <f>C6*$H$6</f>
        <v>1.2273075939657377E-4</v>
      </c>
      <c r="J6" s="4">
        <f>D6*$H$6</f>
        <v>6.6225835759791584E-5</v>
      </c>
      <c r="K6" s="4">
        <f>E6*$H$6</f>
        <v>6.6572995395097198E-5</v>
      </c>
      <c r="L6" s="4">
        <f>F6*$H$6</f>
        <v>2.845492312959886E-5</v>
      </c>
      <c r="M6" s="4" t="s">
        <v>59</v>
      </c>
      <c r="N6" s="4">
        <f>I7+I8+I14+I15+I18+I19+I24+I25</f>
        <v>7.7453336486832003E-2</v>
      </c>
      <c r="O6" s="4">
        <f t="shared" ref="O6:Q6" si="1">J7+J8+J14+J15+J18+J19+J24+J25</f>
        <v>1.4803949635483942E-2</v>
      </c>
      <c r="P6" s="4">
        <f t="shared" si="1"/>
        <v>1.3306480583417588E-2</v>
      </c>
      <c r="Q6" s="4">
        <f t="shared" si="1"/>
        <v>1.1957151433617353E-2</v>
      </c>
    </row>
    <row r="7" spans="1:17" x14ac:dyDescent="0.2">
      <c r="A7" s="6" t="s">
        <v>3</v>
      </c>
      <c r="B7" s="7">
        <v>18</v>
      </c>
      <c r="C7" s="6">
        <v>8.9491178726668367E-5</v>
      </c>
      <c r="D7" s="6">
        <v>3.2839284541454124E-6</v>
      </c>
      <c r="E7" s="6">
        <v>5.4118974061429005E-7</v>
      </c>
      <c r="F7" s="6">
        <v>0</v>
      </c>
      <c r="H7" s="8">
        <v>1</v>
      </c>
      <c r="I7" s="4">
        <f>C7*$H$7</f>
        <v>8.9491178726668367E-5</v>
      </c>
      <c r="J7" s="4">
        <f>D7*$H$7</f>
        <v>3.2839284541454124E-6</v>
      </c>
      <c r="K7" s="4">
        <f>E7*$H$7</f>
        <v>5.4118974061429005E-7</v>
      </c>
      <c r="L7" s="4">
        <f>F7*$H$7</f>
        <v>0</v>
      </c>
    </row>
    <row r="8" spans="1:17" x14ac:dyDescent="0.2">
      <c r="A8" s="6" t="s">
        <v>4</v>
      </c>
      <c r="B8" s="7">
        <v>19</v>
      </c>
      <c r="C8" s="6">
        <v>5.1137816415239072E-5</v>
      </c>
      <c r="D8" s="6">
        <v>5.4726667688333293E-7</v>
      </c>
      <c r="E8" s="6">
        <v>2.7062734493904512E-6</v>
      </c>
      <c r="F8" s="6">
        <v>5.5976989725423534E-6</v>
      </c>
      <c r="H8" s="8">
        <v>1</v>
      </c>
      <c r="I8" s="4">
        <f>C8*$H$8</f>
        <v>5.1137816415239072E-5</v>
      </c>
      <c r="J8" s="4">
        <f>D8*$H$8</f>
        <v>5.4726667688333293E-7</v>
      </c>
      <c r="K8" s="4">
        <f>E8*$H$8</f>
        <v>2.7062734493904512E-6</v>
      </c>
      <c r="L8" s="4">
        <f>F8*$H$8</f>
        <v>5.5976989725423534E-6</v>
      </c>
      <c r="M8" s="9" t="s">
        <v>61</v>
      </c>
      <c r="N8" s="9">
        <f>N6/N5</f>
        <v>0.56002957848031043</v>
      </c>
      <c r="O8" s="9">
        <f t="shared" ref="O8:Q8" si="2">O6/O5</f>
        <v>3.9739595057885636E-2</v>
      </c>
      <c r="P8" s="9">
        <f t="shared" si="2"/>
        <v>3.2923414821300324E-2</v>
      </c>
      <c r="Q8" s="9">
        <f t="shared" si="2"/>
        <v>3.5558866257617401E-2</v>
      </c>
    </row>
    <row r="9" spans="1:17" x14ac:dyDescent="0.2">
      <c r="A9" s="5" t="s">
        <v>5</v>
      </c>
      <c r="C9" s="5">
        <v>2.1529020710815646E-3</v>
      </c>
      <c r="D9" s="5">
        <v>2.6255007990892572E-3</v>
      </c>
      <c r="E9" s="5">
        <v>1.8943589399414157E-5</v>
      </c>
      <c r="F9" s="5">
        <v>9.7959732019491178E-6</v>
      </c>
      <c r="I9" s="4">
        <f t="shared" ref="I9:I23" si="3">C9*$H$5</f>
        <v>2.1529020710815646E-3</v>
      </c>
      <c r="J9" s="4">
        <f t="shared" ref="J9:J11" si="4">D9*$H$5</f>
        <v>2.6255007990892572E-3</v>
      </c>
      <c r="K9" s="4">
        <f t="shared" ref="K9:K11" si="5">E9*$H$5</f>
        <v>1.8943589399414157E-5</v>
      </c>
      <c r="L9" s="4">
        <f t="shared" ref="L9:L11" si="6">F9*$H$5</f>
        <v>9.7959732019491178E-6</v>
      </c>
    </row>
    <row r="10" spans="1:17" x14ac:dyDescent="0.2">
      <c r="A10" s="5" t="s">
        <v>6</v>
      </c>
      <c r="B10" s="4">
        <v>40</v>
      </c>
      <c r="C10" s="5">
        <v>0.58824767757606755</v>
      </c>
      <c r="D10" s="5">
        <v>0.32603607948201502</v>
      </c>
      <c r="E10" s="5">
        <v>0.2354897932231938</v>
      </c>
      <c r="F10" s="5">
        <v>0.17964695312580176</v>
      </c>
      <c r="I10" s="4">
        <f t="shared" si="3"/>
        <v>0.58824767757606755</v>
      </c>
      <c r="J10" s="4">
        <f t="shared" si="4"/>
        <v>0.32603607948201502</v>
      </c>
      <c r="K10" s="4">
        <f t="shared" si="5"/>
        <v>0.2354897932231938</v>
      </c>
      <c r="L10" s="4">
        <f t="shared" si="6"/>
        <v>0.17964695312580176</v>
      </c>
    </row>
    <row r="11" spans="1:17" x14ac:dyDescent="0.2">
      <c r="A11" s="5" t="s">
        <v>7</v>
      </c>
      <c r="B11" s="4">
        <v>44</v>
      </c>
      <c r="C11" s="5">
        <v>1.2127333162873946E-2</v>
      </c>
      <c r="D11" s="5">
        <v>6.5640257131597971E-3</v>
      </c>
      <c r="E11" s="5">
        <v>4.7061153520574842E-3</v>
      </c>
      <c r="F11" s="5">
        <v>3.5890580378758973E-3</v>
      </c>
      <c r="I11" s="4">
        <f t="shared" si="3"/>
        <v>1.2127333162873946E-2</v>
      </c>
      <c r="J11" s="4">
        <f t="shared" si="4"/>
        <v>6.5640257131597971E-3</v>
      </c>
      <c r="K11" s="4">
        <f t="shared" si="5"/>
        <v>4.7061153520574842E-3</v>
      </c>
      <c r="L11" s="4">
        <f t="shared" si="6"/>
        <v>3.5890580378758973E-3</v>
      </c>
    </row>
    <row r="12" spans="1:17" x14ac:dyDescent="0.2">
      <c r="A12" s="6" t="s">
        <v>8</v>
      </c>
      <c r="B12" s="7">
        <v>56</v>
      </c>
      <c r="C12" s="6">
        <v>1.4925423932498082E-2</v>
      </c>
      <c r="D12" s="6">
        <v>2.9185366869540475E-2</v>
      </c>
      <c r="E12" s="6">
        <v>2.3845039662350426E-2</v>
      </c>
      <c r="F12" s="6">
        <v>1.41001372835673E-2</v>
      </c>
      <c r="H12" s="8">
        <v>1</v>
      </c>
      <c r="I12" s="4">
        <f>C12*$H$12</f>
        <v>1.4925423932498082E-2</v>
      </c>
      <c r="J12" s="4">
        <f t="shared" ref="J12:L12" si="7">D12*$H$12</f>
        <v>2.9185366869540475E-2</v>
      </c>
      <c r="K12" s="4">
        <f t="shared" si="7"/>
        <v>2.3845039662350426E-2</v>
      </c>
      <c r="L12" s="4">
        <f t="shared" si="7"/>
        <v>1.41001372835673E-2</v>
      </c>
    </row>
    <row r="13" spans="1:17" x14ac:dyDescent="0.2">
      <c r="A13" s="6" t="s">
        <v>9</v>
      </c>
      <c r="B13" s="7">
        <v>57</v>
      </c>
      <c r="C13" s="6">
        <v>7.8078922781897223E-2</v>
      </c>
      <c r="D13" s="6">
        <v>8.5950259430347883E-2</v>
      </c>
      <c r="E13" s="6">
        <v>8.8385664452618432E-2</v>
      </c>
      <c r="F13" s="6">
        <v>8.1863082195678755E-2</v>
      </c>
      <c r="H13" s="8">
        <v>1</v>
      </c>
      <c r="I13" s="4">
        <f>C13*$H$13</f>
        <v>7.8078922781897223E-2</v>
      </c>
      <c r="J13" s="4">
        <f t="shared" ref="J13:L13" si="8">D13*$H$13</f>
        <v>8.5950259430347883E-2</v>
      </c>
      <c r="K13" s="4">
        <f t="shared" si="8"/>
        <v>8.8385664452618432E-2</v>
      </c>
      <c r="L13" s="4">
        <f t="shared" si="8"/>
        <v>8.1863082195678755E-2</v>
      </c>
    </row>
    <row r="14" spans="1:17" x14ac:dyDescent="0.2">
      <c r="A14" s="6" t="s">
        <v>10</v>
      </c>
      <c r="B14" s="7">
        <v>58</v>
      </c>
      <c r="C14" s="6">
        <v>5.020028892866275E-3</v>
      </c>
      <c r="D14" s="6">
        <v>6.6718474286840213E-4</v>
      </c>
      <c r="E14" s="6">
        <v>5.1634664721075384E-4</v>
      </c>
      <c r="F14" s="6">
        <v>1.2454880213906737E-4</v>
      </c>
      <c r="H14" s="8">
        <v>1</v>
      </c>
      <c r="I14" s="4">
        <f>C14*$H$14</f>
        <v>5.020028892866275E-3</v>
      </c>
      <c r="J14" s="4">
        <f t="shared" ref="J14:L14" si="9">D14*$H$14</f>
        <v>6.6718474286840213E-4</v>
      </c>
      <c r="K14" s="4">
        <f t="shared" si="9"/>
        <v>5.1634664721075384E-4</v>
      </c>
      <c r="L14" s="4">
        <f t="shared" si="9"/>
        <v>1.2454880213906737E-4</v>
      </c>
    </row>
    <row r="15" spans="1:17" x14ac:dyDescent="0.2">
      <c r="A15" s="6" t="s">
        <v>11</v>
      </c>
      <c r="B15" s="7">
        <v>59</v>
      </c>
      <c r="C15" s="6">
        <v>3.4056933520838661E-2</v>
      </c>
      <c r="D15" s="6">
        <v>2.4459794316614488E-3</v>
      </c>
      <c r="E15" s="6">
        <v>1.6919283219924701E-3</v>
      </c>
      <c r="F15" s="6">
        <v>1.377500375512306E-3</v>
      </c>
      <c r="H15" s="8">
        <v>1</v>
      </c>
      <c r="I15" s="4">
        <f>C15*$H$15</f>
        <v>3.4056933520838661E-2</v>
      </c>
      <c r="J15" s="4">
        <f t="shared" ref="J15:L15" si="10">D15*$H$15</f>
        <v>2.4459794316614488E-3</v>
      </c>
      <c r="K15" s="4">
        <f t="shared" si="10"/>
        <v>1.6919283219924701E-3</v>
      </c>
      <c r="L15" s="4">
        <f t="shared" si="10"/>
        <v>1.377500375512306E-3</v>
      </c>
    </row>
    <row r="16" spans="1:17" x14ac:dyDescent="0.2">
      <c r="A16" s="6" t="s">
        <v>12</v>
      </c>
      <c r="B16" s="7">
        <v>96</v>
      </c>
      <c r="C16" s="6">
        <v>8.5229693173101504E-3</v>
      </c>
      <c r="D16" s="6">
        <v>3.5557282603936334E-2</v>
      </c>
      <c r="E16" s="6">
        <v>3.7437296844115266E-2</v>
      </c>
      <c r="F16" s="6">
        <v>3.0928219819772753E-2</v>
      </c>
      <c r="H16" s="8">
        <v>1</v>
      </c>
      <c r="I16" s="4">
        <f>C16*$H$16</f>
        <v>8.5229693173101504E-3</v>
      </c>
      <c r="J16" s="4">
        <f t="shared" ref="J16:L16" si="11">D16*$H$16</f>
        <v>3.5557282603936334E-2</v>
      </c>
      <c r="K16" s="4">
        <f t="shared" si="11"/>
        <v>3.7437296844115266E-2</v>
      </c>
      <c r="L16" s="4">
        <f t="shared" si="11"/>
        <v>3.0928219819772753E-2</v>
      </c>
    </row>
    <row r="17" spans="1:15" x14ac:dyDescent="0.2">
      <c r="A17" s="6" t="s">
        <v>13</v>
      </c>
      <c r="B17" s="7">
        <v>97</v>
      </c>
      <c r="C17" s="6">
        <v>1.5008949117872666E-3</v>
      </c>
      <c r="D17" s="6">
        <v>2.6369945486787662E-3</v>
      </c>
      <c r="E17" s="6">
        <v>4.3813690330570098E-3</v>
      </c>
      <c r="F17" s="6">
        <v>4.6801427693122944E-3</v>
      </c>
      <c r="H17" s="8">
        <v>1</v>
      </c>
      <c r="I17" s="4">
        <f>C17*$H$17</f>
        <v>1.5008949117872666E-3</v>
      </c>
      <c r="J17" s="4">
        <f t="shared" ref="J17:L17" si="12">D17*$H$17</f>
        <v>2.6369945486787662E-3</v>
      </c>
      <c r="K17" s="4">
        <f t="shared" si="12"/>
        <v>4.3813690330570098E-3</v>
      </c>
      <c r="L17" s="4">
        <f t="shared" si="12"/>
        <v>4.6801427693122944E-3</v>
      </c>
    </row>
    <row r="18" spans="1:15" x14ac:dyDescent="0.2">
      <c r="A18" s="6" t="s">
        <v>14</v>
      </c>
      <c r="B18" s="7">
        <v>98</v>
      </c>
      <c r="C18" s="6">
        <v>3.9018153924827411E-3</v>
      </c>
      <c r="D18" s="6">
        <v>8.7626163057994181E-4</v>
      </c>
      <c r="E18" s="6">
        <v>0</v>
      </c>
      <c r="F18" s="6">
        <v>5.7469714116183969E-4</v>
      </c>
      <c r="H18" s="8">
        <v>1</v>
      </c>
      <c r="I18" s="4">
        <f>C18*$H$18</f>
        <v>3.9018153924827411E-3</v>
      </c>
      <c r="J18" s="4">
        <f t="shared" ref="J18:L18" si="13">D18*$H$18</f>
        <v>8.7626163057994181E-4</v>
      </c>
      <c r="K18" s="4">
        <f t="shared" si="13"/>
        <v>0</v>
      </c>
      <c r="L18" s="4">
        <f t="shared" si="13"/>
        <v>5.7469714116183969E-4</v>
      </c>
    </row>
    <row r="19" spans="1:15" x14ac:dyDescent="0.2">
      <c r="A19" s="6" t="s">
        <v>15</v>
      </c>
      <c r="B19" s="7">
        <v>99</v>
      </c>
      <c r="C19" s="6">
        <v>5.454699565328561E-4</v>
      </c>
      <c r="D19" s="6">
        <v>1.8499469098233248E-4</v>
      </c>
      <c r="E19" s="6">
        <v>2.5276093907975551E-4</v>
      </c>
      <c r="F19" s="6">
        <v>2.1877668819603887E-4</v>
      </c>
      <c r="H19" s="8">
        <v>1</v>
      </c>
      <c r="I19" s="4">
        <f>C19*$H$19</f>
        <v>5.454699565328561E-4</v>
      </c>
      <c r="J19" s="4">
        <f t="shared" ref="J19:L19" si="14">D19*$H$19</f>
        <v>1.8499469098233248E-4</v>
      </c>
      <c r="K19" s="4">
        <f t="shared" si="14"/>
        <v>2.5276093907975551E-4</v>
      </c>
      <c r="L19" s="4">
        <f t="shared" si="14"/>
        <v>2.1877668819603887E-4</v>
      </c>
    </row>
    <row r="20" spans="1:15" x14ac:dyDescent="0.2">
      <c r="A20" s="6" t="s">
        <v>16</v>
      </c>
      <c r="B20" s="7">
        <v>112</v>
      </c>
      <c r="C20" s="6">
        <v>2.8083183329071851E-3</v>
      </c>
      <c r="D20" s="6">
        <v>3.8187709295706813E-2</v>
      </c>
      <c r="E20" s="6">
        <v>3.9851785725883791E-2</v>
      </c>
      <c r="F20" s="6">
        <v>2.7286916638133953E-2</v>
      </c>
      <c r="H20" s="8">
        <v>2</v>
      </c>
      <c r="I20" s="4">
        <f>C20*$H$20</f>
        <v>5.6166366658143702E-3</v>
      </c>
      <c r="J20" s="4">
        <f t="shared" ref="J20:L20" si="15">D20*$H$20</f>
        <v>7.6375418591413627E-2</v>
      </c>
      <c r="K20" s="4">
        <f t="shared" si="15"/>
        <v>7.9703571451767583E-2</v>
      </c>
      <c r="L20" s="4">
        <f t="shared" si="15"/>
        <v>5.4573833276267907E-2</v>
      </c>
    </row>
    <row r="21" spans="1:15" x14ac:dyDescent="0.2">
      <c r="A21" s="6" t="s">
        <v>17</v>
      </c>
      <c r="B21" s="7">
        <v>113</v>
      </c>
      <c r="C21" s="6">
        <v>1.4688485553566862E-2</v>
      </c>
      <c r="D21" s="6">
        <v>7.1314337576898659E-2</v>
      </c>
      <c r="E21" s="6">
        <v>8.5129541252524893E-2</v>
      </c>
      <c r="F21" s="6">
        <v>7.5028758178471433E-2</v>
      </c>
      <c r="H21" s="8">
        <v>2</v>
      </c>
      <c r="I21" s="4">
        <f>C21*$H$21</f>
        <v>2.9376971107133724E-2</v>
      </c>
      <c r="J21" s="4">
        <f t="shared" ref="J21:L21" si="16">D21*$H$21</f>
        <v>0.14262867515379732</v>
      </c>
      <c r="K21" s="4">
        <f t="shared" si="16"/>
        <v>0.17025908250504979</v>
      </c>
      <c r="L21" s="4">
        <f t="shared" si="16"/>
        <v>0.15005751635694287</v>
      </c>
    </row>
    <row r="22" spans="1:15" s="13" customFormat="1" x14ac:dyDescent="0.2">
      <c r="A22" s="12" t="s">
        <v>63</v>
      </c>
      <c r="B22" s="13">
        <v>114</v>
      </c>
      <c r="C22" s="12">
        <v>2.4009204806954743E-3</v>
      </c>
      <c r="D22" s="12">
        <v>1.4591589311907524E-3</v>
      </c>
      <c r="E22" s="12">
        <v>1.4759720198571549E-3</v>
      </c>
      <c r="F22" s="12">
        <v>1.3196575327768599E-3</v>
      </c>
      <c r="I22" s="13">
        <f t="shared" si="3"/>
        <v>2.4009204806954743E-3</v>
      </c>
      <c r="J22" s="13">
        <f t="shared" ref="J22:J23" si="17">D22*$H$5</f>
        <v>1.4591589311907524E-3</v>
      </c>
      <c r="K22" s="13">
        <f t="shared" ref="K22:K23" si="18">E22*$H$5</f>
        <v>1.4759720198571549E-3</v>
      </c>
      <c r="L22" s="13">
        <f t="shared" ref="L22:L23" si="19">F22*$H$5</f>
        <v>1.3196575327768599E-3</v>
      </c>
    </row>
    <row r="23" spans="1:15" s="13" customFormat="1" x14ac:dyDescent="0.2">
      <c r="A23" s="12" t="s">
        <v>18</v>
      </c>
      <c r="B23" s="13">
        <v>115</v>
      </c>
      <c r="C23" s="12">
        <v>1.7768686525185377E-2</v>
      </c>
      <c r="D23" s="12">
        <v>5.2280140989994965E-3</v>
      </c>
      <c r="E23" s="12">
        <v>3.0250119614894165E-3</v>
      </c>
      <c r="F23" s="12">
        <v>2.4956407452776412E-3</v>
      </c>
      <c r="I23" s="13">
        <f t="shared" si="3"/>
        <v>1.7768686525185377E-2</v>
      </c>
      <c r="J23" s="13">
        <f t="shared" si="17"/>
        <v>5.2280140989994965E-3</v>
      </c>
      <c r="K23" s="13">
        <f t="shared" si="18"/>
        <v>3.0250119614894165E-3</v>
      </c>
      <c r="L23" s="13">
        <f t="shared" si="19"/>
        <v>2.4956407452776412E-3</v>
      </c>
    </row>
    <row r="24" spans="1:15" x14ac:dyDescent="0.2">
      <c r="A24" s="6" t="s">
        <v>19</v>
      </c>
      <c r="B24" s="7">
        <v>116</v>
      </c>
      <c r="C24" s="6">
        <v>1.6577174635643058E-3</v>
      </c>
      <c r="D24" s="6">
        <v>1.9752829651684656E-3</v>
      </c>
      <c r="E24" s="6">
        <v>1.9885300141372895E-3</v>
      </c>
      <c r="F24" s="6">
        <v>1.4693959802923678E-3</v>
      </c>
      <c r="H24" s="8">
        <v>2</v>
      </c>
      <c r="I24" s="4">
        <f>C24*$H$24</f>
        <v>3.3154349271286116E-3</v>
      </c>
      <c r="J24" s="4">
        <f t="shared" ref="J24:L24" si="20">D24*$H$24</f>
        <v>3.9505659303369313E-3</v>
      </c>
      <c r="K24" s="4">
        <f t="shared" si="20"/>
        <v>3.977060028274579E-3</v>
      </c>
      <c r="L24" s="4">
        <f t="shared" si="20"/>
        <v>2.9387919605847355E-3</v>
      </c>
    </row>
    <row r="25" spans="1:15" ht="16.5" customHeight="1" x14ac:dyDescent="0.2">
      <c r="A25" s="6" t="s">
        <v>20</v>
      </c>
      <c r="B25" s="7">
        <v>117</v>
      </c>
      <c r="C25" s="6">
        <v>1.5236512400920482E-2</v>
      </c>
      <c r="D25" s="6">
        <v>3.3375660069619286E-3</v>
      </c>
      <c r="E25" s="6">
        <v>3.4325685918350115E-3</v>
      </c>
      <c r="F25" s="6">
        <v>3.3586193835254121E-3</v>
      </c>
      <c r="H25" s="8">
        <v>2</v>
      </c>
      <c r="I25" s="4">
        <f>C25*$H$25</f>
        <v>3.0473024801840963E-2</v>
      </c>
      <c r="J25" s="4">
        <f t="shared" ref="J25:L25" si="21">D25*$H$25</f>
        <v>6.6751320139238571E-3</v>
      </c>
      <c r="K25" s="4">
        <f t="shared" si="21"/>
        <v>6.8651371836700231E-3</v>
      </c>
      <c r="L25" s="4">
        <f t="shared" si="21"/>
        <v>6.7172387670508243E-3</v>
      </c>
    </row>
    <row r="27" spans="1:15" x14ac:dyDescent="0.2">
      <c r="A27" s="4" t="s">
        <v>56</v>
      </c>
      <c r="C27" s="10">
        <f>1/475</f>
        <v>2.1052631578947368E-3</v>
      </c>
      <c r="D27" s="10">
        <f t="shared" ref="D27:F27" si="22">1/475</f>
        <v>2.1052631578947368E-3</v>
      </c>
      <c r="E27" s="10">
        <f t="shared" si="22"/>
        <v>2.1052631578947368E-3</v>
      </c>
      <c r="F27" s="10">
        <f t="shared" si="22"/>
        <v>2.1052631578947368E-3</v>
      </c>
      <c r="I27" s="4" t="s">
        <v>65</v>
      </c>
      <c r="J27" s="4" t="s">
        <v>79</v>
      </c>
      <c r="K27" s="4" t="s">
        <v>60</v>
      </c>
      <c r="L27" s="4" t="str">
        <f>I3</f>
        <v>Mean time 0</v>
      </c>
      <c r="M27" s="4" t="str">
        <f t="shared" ref="M27:O27" si="23">J3</f>
        <v>Mean time 1</v>
      </c>
      <c r="N27" s="4" t="str">
        <f t="shared" si="23"/>
        <v>Mean time 8</v>
      </c>
      <c r="O27" s="4" t="str">
        <f t="shared" si="23"/>
        <v>Mean time 137</v>
      </c>
    </row>
    <row r="28" spans="1:15" x14ac:dyDescent="0.2">
      <c r="A28" s="4" t="s">
        <v>55</v>
      </c>
      <c r="C28" s="10">
        <f>1/525</f>
        <v>1.9047619047619048E-3</v>
      </c>
      <c r="D28" s="10">
        <f t="shared" ref="D28:F28" si="24">1/525</f>
        <v>1.9047619047619048E-3</v>
      </c>
      <c r="E28" s="10">
        <f t="shared" si="24"/>
        <v>1.9047619047619048E-3</v>
      </c>
      <c r="F28" s="10">
        <f t="shared" si="24"/>
        <v>1.9047619047619048E-3</v>
      </c>
      <c r="I28" s="4" t="str">
        <f t="shared" ref="I28:I49" si="25">A4</f>
        <v>CH_3</v>
      </c>
      <c r="J28" s="4">
        <f t="shared" ref="J28:J49" si="26">B4</f>
        <v>15</v>
      </c>
      <c r="K28" s="4">
        <v>1</v>
      </c>
      <c r="L28" s="4">
        <f>C4*K28</f>
        <v>2.0097161851188954E-3</v>
      </c>
      <c r="M28" s="4">
        <f>D4*K28</f>
        <v>2.7552159730280011E-3</v>
      </c>
      <c r="N28" s="4">
        <f>E4*K28</f>
        <v>2.4886393453980196E-3</v>
      </c>
      <c r="O28" s="4">
        <f>F4*K28</f>
        <v>2.7993159145380639E-3</v>
      </c>
    </row>
    <row r="29" spans="1:15" x14ac:dyDescent="0.2">
      <c r="A29" s="4" t="s">
        <v>26</v>
      </c>
      <c r="C29" s="10">
        <f>C7/C5</f>
        <v>0.56756726077445363</v>
      </c>
      <c r="D29" s="10">
        <f t="shared" ref="D29:E29" si="27">D7/D5</f>
        <v>2.6548684313577129E-2</v>
      </c>
      <c r="E29" s="10">
        <f t="shared" si="27"/>
        <v>6.288679245283018E-3</v>
      </c>
      <c r="F29" s="10">
        <f>F7/F5</f>
        <v>0</v>
      </c>
      <c r="I29" s="4" t="str">
        <f t="shared" si="25"/>
        <v>^16O</v>
      </c>
      <c r="J29" s="4">
        <f t="shared" si="26"/>
        <v>16</v>
      </c>
    </row>
    <row r="30" spans="1:15" x14ac:dyDescent="0.2">
      <c r="A30" s="4" t="s">
        <v>27</v>
      </c>
      <c r="C30" s="10">
        <f>C8/C6</f>
        <v>0.41666666666666669</v>
      </c>
      <c r="D30" s="10">
        <f t="shared" ref="D30:F30" si="28">D8/D6</f>
        <v>8.2636431930935474E-3</v>
      </c>
      <c r="E30" s="10">
        <f t="shared" si="28"/>
        <v>4.0651219512195122E-2</v>
      </c>
      <c r="F30" s="10">
        <f t="shared" si="28"/>
        <v>0.19672163396989173</v>
      </c>
      <c r="I30" s="4" t="str">
        <f t="shared" si="25"/>
        <v>OH</v>
      </c>
      <c r="J30" s="4">
        <f t="shared" si="26"/>
        <v>17</v>
      </c>
    </row>
    <row r="31" spans="1:15" x14ac:dyDescent="0.2">
      <c r="A31" s="4" t="s">
        <v>29</v>
      </c>
      <c r="C31" s="10">
        <f>C14/C12</f>
        <v>0.3363407910937688</v>
      </c>
      <c r="D31" s="10">
        <f t="shared" ref="D31:F31" si="29">D14/D12</f>
        <v>2.286024862564652E-2</v>
      </c>
      <c r="E31" s="10">
        <f t="shared" si="29"/>
        <v>2.165425826596663E-2</v>
      </c>
      <c r="F31" s="10">
        <f t="shared" si="29"/>
        <v>8.8331623752500674E-3</v>
      </c>
      <c r="I31" s="4" t="str">
        <f t="shared" si="25"/>
        <v>^18O</v>
      </c>
      <c r="J31" s="4">
        <f t="shared" si="26"/>
        <v>18</v>
      </c>
    </row>
    <row r="32" spans="1:15" x14ac:dyDescent="0.2">
      <c r="A32" s="4" t="s">
        <v>28</v>
      </c>
      <c r="C32" s="10">
        <f>C15/C13</f>
        <v>0.43618600651000322</v>
      </c>
      <c r="D32" s="10">
        <f t="shared" ref="D32:F32" si="30">D15/D13</f>
        <v>2.845808084667405E-2</v>
      </c>
      <c r="E32" s="10">
        <f t="shared" si="30"/>
        <v>1.9142564945014075E-2</v>
      </c>
      <c r="F32" s="10">
        <f t="shared" si="30"/>
        <v>1.6826881404485149E-2</v>
      </c>
      <c r="I32" s="4" t="str">
        <f t="shared" si="25"/>
        <v>^18OH</v>
      </c>
      <c r="J32" s="4">
        <f t="shared" si="26"/>
        <v>19</v>
      </c>
    </row>
    <row r="33" spans="1:15" x14ac:dyDescent="0.2">
      <c r="A33" s="4" t="s">
        <v>30</v>
      </c>
      <c r="C33" s="10">
        <f>C18/C16</f>
        <v>0.45780000457800007</v>
      </c>
      <c r="D33" s="10">
        <f t="shared" ref="D33:F33" si="31">D18/D16</f>
        <v>2.4643661337689967E-2</v>
      </c>
      <c r="E33" s="10">
        <f t="shared" si="31"/>
        <v>0</v>
      </c>
      <c r="F33" s="10">
        <f t="shared" si="31"/>
        <v>1.8581643059663894E-2</v>
      </c>
      <c r="I33" s="4" t="str">
        <f t="shared" si="25"/>
        <v>Si</v>
      </c>
      <c r="J33" s="4">
        <f t="shared" si="26"/>
        <v>0</v>
      </c>
    </row>
    <row r="34" spans="1:15" x14ac:dyDescent="0.2">
      <c r="A34" s="4" t="s">
        <v>31</v>
      </c>
      <c r="C34" s="10">
        <f>C19/C17</f>
        <v>0.36342981260647367</v>
      </c>
      <c r="D34" s="10">
        <f t="shared" ref="D34:F34" si="32">D19/D17</f>
        <v>7.0153611457036122E-2</v>
      </c>
      <c r="E34" s="10">
        <f t="shared" si="32"/>
        <v>5.7689945122791172E-2</v>
      </c>
      <c r="F34" s="10">
        <f t="shared" si="32"/>
        <v>4.6745729559909598E-2</v>
      </c>
      <c r="I34" s="4" t="str">
        <f t="shared" si="25"/>
        <v>^40Ca</v>
      </c>
      <c r="J34" s="4">
        <f t="shared" si="26"/>
        <v>40</v>
      </c>
      <c r="K34" s="4">
        <v>1</v>
      </c>
      <c r="L34" s="4">
        <f t="shared" ref="L34:L49" si="33">C10*K34</f>
        <v>0.58824767757606755</v>
      </c>
      <c r="M34" s="4">
        <f t="shared" ref="M34:M49" si="34">D10*K34</f>
        <v>0.32603607948201502</v>
      </c>
      <c r="N34" s="4">
        <f t="shared" ref="N34:N49" si="35">E10*K34</f>
        <v>0.2354897932231938</v>
      </c>
      <c r="O34" s="4">
        <f t="shared" ref="O34:O49" si="36">F10*K34</f>
        <v>0.17964695312580176</v>
      </c>
    </row>
    <row r="35" spans="1:15" x14ac:dyDescent="0.2">
      <c r="A35" s="4" t="s">
        <v>32</v>
      </c>
      <c r="C35" s="10">
        <f>C24/C20</f>
        <v>0.59028830319539616</v>
      </c>
      <c r="D35" s="10">
        <f t="shared" ref="D35:F35" si="37">D24/D20</f>
        <v>5.1725620666923149E-2</v>
      </c>
      <c r="E35" s="10">
        <f t="shared" si="37"/>
        <v>4.9898140771286355E-2</v>
      </c>
      <c r="F35" s="10">
        <f t="shared" si="37"/>
        <v>5.3849835794157141E-2</v>
      </c>
      <c r="I35" s="4" t="str">
        <f t="shared" si="25"/>
        <v>^44Ca</v>
      </c>
      <c r="J35" s="4">
        <f t="shared" si="26"/>
        <v>44</v>
      </c>
      <c r="K35" s="4">
        <v>1</v>
      </c>
      <c r="L35" s="4">
        <f t="shared" si="33"/>
        <v>1.2127333162873946E-2</v>
      </c>
      <c r="M35" s="4">
        <f t="shared" si="34"/>
        <v>6.5640257131597971E-3</v>
      </c>
      <c r="N35" s="4">
        <f t="shared" si="35"/>
        <v>4.7061153520574842E-3</v>
      </c>
      <c r="O35" s="4">
        <f t="shared" si="36"/>
        <v>3.5890580378758973E-3</v>
      </c>
    </row>
    <row r="36" spans="1:15" x14ac:dyDescent="0.2">
      <c r="A36" s="4" t="s">
        <v>33</v>
      </c>
      <c r="C36" s="10">
        <f>C25/C21</f>
        <v>1.0373099626476154</v>
      </c>
      <c r="D36" s="10">
        <f t="shared" ref="D36:F36" si="38">D25/D21</f>
        <v>4.6800771350684035E-2</v>
      </c>
      <c r="E36" s="10">
        <f t="shared" si="38"/>
        <v>4.0321709025222821E-2</v>
      </c>
      <c r="F36" s="10">
        <f t="shared" si="38"/>
        <v>4.4764427201850268E-2</v>
      </c>
      <c r="I36" s="4" t="str">
        <f t="shared" si="25"/>
        <v>^40CaO</v>
      </c>
      <c r="J36" s="4">
        <f t="shared" si="26"/>
        <v>56</v>
      </c>
      <c r="K36" s="4">
        <v>1</v>
      </c>
      <c r="L36" s="4">
        <f t="shared" si="33"/>
        <v>1.4925423932498082E-2</v>
      </c>
      <c r="M36" s="4">
        <f t="shared" si="34"/>
        <v>2.9185366869540475E-2</v>
      </c>
      <c r="N36" s="4">
        <f t="shared" si="35"/>
        <v>2.3845039662350426E-2</v>
      </c>
      <c r="O36" s="4">
        <f t="shared" si="36"/>
        <v>1.41001372835673E-2</v>
      </c>
    </row>
    <row r="37" spans="1:15" x14ac:dyDescent="0.2">
      <c r="I37" s="4" t="str">
        <f t="shared" si="25"/>
        <v>^40CaOH</v>
      </c>
      <c r="J37" s="4">
        <f t="shared" si="26"/>
        <v>57</v>
      </c>
      <c r="K37" s="4">
        <v>1</v>
      </c>
      <c r="L37" s="4">
        <f t="shared" si="33"/>
        <v>7.8078922781897223E-2</v>
      </c>
      <c r="M37" s="4">
        <f t="shared" si="34"/>
        <v>8.5950259430347883E-2</v>
      </c>
      <c r="N37" s="4">
        <f t="shared" si="35"/>
        <v>8.8385664452618432E-2</v>
      </c>
      <c r="O37" s="4">
        <f t="shared" si="36"/>
        <v>8.1863082195678755E-2</v>
      </c>
    </row>
    <row r="38" spans="1:15" x14ac:dyDescent="0.2">
      <c r="I38" s="4" t="str">
        <f t="shared" si="25"/>
        <v>^40Ca^18O</v>
      </c>
      <c r="J38" s="4">
        <f t="shared" si="26"/>
        <v>58</v>
      </c>
      <c r="K38" s="4">
        <v>1</v>
      </c>
      <c r="L38" s="4">
        <f t="shared" si="33"/>
        <v>5.020028892866275E-3</v>
      </c>
      <c r="M38" s="4">
        <f t="shared" si="34"/>
        <v>6.6718474286840213E-4</v>
      </c>
      <c r="N38" s="4">
        <f t="shared" si="35"/>
        <v>5.1634664721075384E-4</v>
      </c>
      <c r="O38" s="4">
        <f t="shared" si="36"/>
        <v>1.2454880213906737E-4</v>
      </c>
    </row>
    <row r="39" spans="1:15" x14ac:dyDescent="0.2">
      <c r="A39" s="4" t="s">
        <v>64</v>
      </c>
      <c r="I39" s="4" t="str">
        <f t="shared" si="25"/>
        <v>^40Ca^18OH</v>
      </c>
      <c r="J39" s="4">
        <f t="shared" si="26"/>
        <v>59</v>
      </c>
      <c r="K39" s="4">
        <v>1</v>
      </c>
      <c r="L39" s="4">
        <f t="shared" si="33"/>
        <v>3.4056933520838661E-2</v>
      </c>
      <c r="M39" s="4">
        <f t="shared" si="34"/>
        <v>2.4459794316614488E-3</v>
      </c>
      <c r="N39" s="4">
        <f t="shared" si="35"/>
        <v>1.6919283219924701E-3</v>
      </c>
      <c r="O39" s="4">
        <f t="shared" si="36"/>
        <v>1.377500375512306E-3</v>
      </c>
    </row>
    <row r="40" spans="1:15" x14ac:dyDescent="0.2">
      <c r="A40" s="4" t="s">
        <v>65</v>
      </c>
      <c r="B40" s="4" t="s">
        <v>57</v>
      </c>
      <c r="C40" s="4" t="s">
        <v>67</v>
      </c>
      <c r="D40" s="4" t="s">
        <v>68</v>
      </c>
      <c r="E40" s="4" t="s">
        <v>69</v>
      </c>
      <c r="F40" s="4" t="s">
        <v>70</v>
      </c>
      <c r="I40" s="4" t="str">
        <f t="shared" si="25"/>
        <v>^40Ca_2^16O</v>
      </c>
      <c r="J40" s="4">
        <f t="shared" si="26"/>
        <v>96</v>
      </c>
      <c r="K40" s="4">
        <v>2</v>
      </c>
      <c r="L40" s="4">
        <f t="shared" si="33"/>
        <v>1.7045938634620301E-2</v>
      </c>
      <c r="M40" s="4">
        <f t="shared" si="34"/>
        <v>7.1114565207872668E-2</v>
      </c>
      <c r="N40" s="4">
        <f t="shared" si="35"/>
        <v>7.4874593688230531E-2</v>
      </c>
      <c r="O40" s="4">
        <f t="shared" si="36"/>
        <v>6.1856439639545506E-2</v>
      </c>
    </row>
    <row r="41" spans="1:15" x14ac:dyDescent="0.2">
      <c r="I41" s="4" t="str">
        <f t="shared" si="25"/>
        <v>Ca_2OH</v>
      </c>
      <c r="J41" s="4">
        <f t="shared" si="26"/>
        <v>97</v>
      </c>
      <c r="K41" s="4">
        <v>2</v>
      </c>
      <c r="L41" s="4">
        <f t="shared" si="33"/>
        <v>3.0017898235745332E-3</v>
      </c>
      <c r="M41" s="4">
        <f t="shared" si="34"/>
        <v>5.2739890973575324E-3</v>
      </c>
      <c r="N41" s="4">
        <f t="shared" si="35"/>
        <v>8.7627380661140196E-3</v>
      </c>
      <c r="O41" s="4">
        <f t="shared" si="36"/>
        <v>9.3602855386245888E-3</v>
      </c>
    </row>
    <row r="42" spans="1:15" x14ac:dyDescent="0.2">
      <c r="A42" s="4" t="str">
        <f>A5</f>
        <v>^16O</v>
      </c>
      <c r="B42" s="4">
        <v>1</v>
      </c>
      <c r="C42" s="10">
        <f>C5*$B$42</f>
        <v>1.5767501917668115E-4</v>
      </c>
      <c r="D42" s="10">
        <f t="shared" ref="D42:F42" si="39">D5*$B$42</f>
        <v>1.236945837073363E-4</v>
      </c>
      <c r="E42" s="10">
        <f t="shared" si="39"/>
        <v>8.6057774535125645E-5</v>
      </c>
      <c r="F42" s="10">
        <f t="shared" si="39"/>
        <v>3.218676909211853E-5</v>
      </c>
      <c r="I42" s="4" t="str">
        <f t="shared" si="25"/>
        <v>Ca_2^18O</v>
      </c>
      <c r="J42" s="4">
        <f t="shared" si="26"/>
        <v>98</v>
      </c>
      <c r="K42" s="4">
        <v>2</v>
      </c>
      <c r="L42" s="4">
        <f t="shared" si="33"/>
        <v>7.8036307849654821E-3</v>
      </c>
      <c r="M42" s="4">
        <f t="shared" si="34"/>
        <v>1.7525232611598836E-3</v>
      </c>
      <c r="N42" s="4">
        <f t="shared" si="35"/>
        <v>0</v>
      </c>
      <c r="O42" s="4">
        <f t="shared" si="36"/>
        <v>1.1493942823236794E-3</v>
      </c>
    </row>
    <row r="43" spans="1:15" x14ac:dyDescent="0.2">
      <c r="A43" s="4" t="str">
        <f t="shared" ref="A43" si="40">A6</f>
        <v>OH</v>
      </c>
      <c r="B43" s="4">
        <v>1</v>
      </c>
      <c r="C43" s="10">
        <f>C6*$B$43</f>
        <v>1.2273075939657377E-4</v>
      </c>
      <c r="D43" s="10">
        <f t="shared" ref="D43:F43" si="41">D6*$B$43</f>
        <v>6.6225835759791584E-5</v>
      </c>
      <c r="E43" s="10">
        <f t="shared" si="41"/>
        <v>6.6572995395097198E-5</v>
      </c>
      <c r="F43" s="10">
        <f t="shared" si="41"/>
        <v>2.845492312959886E-5</v>
      </c>
      <c r="I43" s="4" t="str">
        <f t="shared" si="25"/>
        <v>Ca_2^18OH</v>
      </c>
      <c r="J43" s="4">
        <f t="shared" si="26"/>
        <v>99</v>
      </c>
      <c r="K43" s="4">
        <v>2</v>
      </c>
      <c r="L43" s="4">
        <f t="shared" si="33"/>
        <v>1.0909399130657122E-3</v>
      </c>
      <c r="M43" s="4">
        <f t="shared" si="34"/>
        <v>3.6998938196466496E-4</v>
      </c>
      <c r="N43" s="4">
        <f t="shared" si="35"/>
        <v>5.0552187815951102E-4</v>
      </c>
      <c r="O43" s="4">
        <f t="shared" si="36"/>
        <v>4.3755337639207775E-4</v>
      </c>
    </row>
    <row r="44" spans="1:15" x14ac:dyDescent="0.2">
      <c r="A44" s="4" t="str">
        <f>A12</f>
        <v>^40CaO</v>
      </c>
      <c r="B44" s="4">
        <v>1</v>
      </c>
      <c r="C44" s="10">
        <f>C12*$B$44</f>
        <v>1.4925423932498082E-2</v>
      </c>
      <c r="D44" s="10">
        <f t="shared" ref="D44:F44" si="42">D12*$B$44</f>
        <v>2.9185366869540475E-2</v>
      </c>
      <c r="E44" s="10">
        <f t="shared" si="42"/>
        <v>2.3845039662350426E-2</v>
      </c>
      <c r="F44" s="10">
        <f t="shared" si="42"/>
        <v>1.41001372835673E-2</v>
      </c>
      <c r="I44" s="4" t="str">
        <f t="shared" si="25"/>
        <v>Ca_2O_2</v>
      </c>
      <c r="J44" s="4">
        <f t="shared" si="26"/>
        <v>112</v>
      </c>
      <c r="K44" s="4">
        <v>2</v>
      </c>
      <c r="L44" s="4">
        <f t="shared" si="33"/>
        <v>5.6166366658143702E-3</v>
      </c>
      <c r="M44" s="4">
        <f t="shared" si="34"/>
        <v>7.6375418591413627E-2</v>
      </c>
      <c r="N44" s="4">
        <f t="shared" si="35"/>
        <v>7.9703571451767583E-2</v>
      </c>
      <c r="O44" s="4">
        <f t="shared" si="36"/>
        <v>5.4573833276267907E-2</v>
      </c>
    </row>
    <row r="45" spans="1:15" x14ac:dyDescent="0.2">
      <c r="A45" s="4" t="str">
        <f>A13</f>
        <v>^40CaOH</v>
      </c>
      <c r="B45" s="4">
        <v>1</v>
      </c>
      <c r="C45" s="10">
        <f>C13*$B$45</f>
        <v>7.8078922781897223E-2</v>
      </c>
      <c r="D45" s="10">
        <f t="shared" ref="D45:F45" si="43">D13*$B$45</f>
        <v>8.5950259430347883E-2</v>
      </c>
      <c r="E45" s="10">
        <f t="shared" si="43"/>
        <v>8.8385664452618432E-2</v>
      </c>
      <c r="F45" s="10">
        <f t="shared" si="43"/>
        <v>8.1863082195678755E-2</v>
      </c>
      <c r="I45" s="4" t="str">
        <f t="shared" si="25"/>
        <v>Ca_2O_2H</v>
      </c>
      <c r="J45" s="4">
        <f t="shared" si="26"/>
        <v>113</v>
      </c>
      <c r="K45" s="4">
        <v>2</v>
      </c>
      <c r="L45" s="4">
        <f t="shared" si="33"/>
        <v>2.9376971107133724E-2</v>
      </c>
      <c r="M45" s="4">
        <f t="shared" si="34"/>
        <v>0.14262867515379732</v>
      </c>
      <c r="N45" s="4">
        <f t="shared" si="35"/>
        <v>0.17025908250504979</v>
      </c>
      <c r="O45" s="4">
        <f t="shared" si="36"/>
        <v>0.15005751635694287</v>
      </c>
    </row>
    <row r="46" spans="1:15" x14ac:dyDescent="0.2">
      <c r="A46" s="4" t="str">
        <f>A16</f>
        <v>^40Ca_2^16O</v>
      </c>
      <c r="B46" s="4">
        <v>1</v>
      </c>
      <c r="C46" s="10">
        <f>C16*$B$46</f>
        <v>8.5229693173101504E-3</v>
      </c>
      <c r="D46" s="10">
        <f t="shared" ref="D46:F46" si="44">D16*$B$46</f>
        <v>3.5557282603936334E-2</v>
      </c>
      <c r="E46" s="10">
        <f t="shared" si="44"/>
        <v>3.7437296844115266E-2</v>
      </c>
      <c r="F46" s="10">
        <f t="shared" si="44"/>
        <v>3.0928219819772753E-2</v>
      </c>
      <c r="I46" s="4" t="str">
        <f t="shared" si="25"/>
        <v>Ca_2^18O^16O</v>
      </c>
      <c r="J46" s="4">
        <f t="shared" si="26"/>
        <v>114</v>
      </c>
      <c r="K46" s="4">
        <v>2</v>
      </c>
      <c r="L46" s="4">
        <f t="shared" si="33"/>
        <v>4.8018409613909485E-3</v>
      </c>
      <c r="M46" s="4">
        <f t="shared" si="34"/>
        <v>2.9183178623815049E-3</v>
      </c>
      <c r="N46" s="4">
        <f t="shared" si="35"/>
        <v>2.9519440397143097E-3</v>
      </c>
      <c r="O46" s="4">
        <f t="shared" si="36"/>
        <v>2.6393150655537197E-3</v>
      </c>
    </row>
    <row r="47" spans="1:15" x14ac:dyDescent="0.2">
      <c r="A47" s="4" t="str">
        <f>A17</f>
        <v>Ca_2OH</v>
      </c>
      <c r="B47" s="4">
        <v>1</v>
      </c>
      <c r="C47" s="10">
        <f>C17*$B$47</f>
        <v>1.5008949117872666E-3</v>
      </c>
      <c r="D47" s="10">
        <f t="shared" ref="D47:F47" si="45">D17*$B$47</f>
        <v>2.6369945486787662E-3</v>
      </c>
      <c r="E47" s="10">
        <f t="shared" si="45"/>
        <v>4.3813690330570098E-3</v>
      </c>
      <c r="F47" s="10">
        <f t="shared" si="45"/>
        <v>4.6801427693122944E-3</v>
      </c>
      <c r="I47" s="4" t="str">
        <f t="shared" si="25"/>
        <v>Ca_2^18OOH</v>
      </c>
      <c r="J47" s="4">
        <f t="shared" si="26"/>
        <v>115</v>
      </c>
      <c r="K47" s="4">
        <v>2</v>
      </c>
      <c r="L47" s="4">
        <f t="shared" si="33"/>
        <v>3.5537373050370753E-2</v>
      </c>
      <c r="M47" s="4">
        <f t="shared" si="34"/>
        <v>1.0456028197998993E-2</v>
      </c>
      <c r="N47" s="4">
        <f t="shared" si="35"/>
        <v>6.050023922978833E-3</v>
      </c>
      <c r="O47" s="4">
        <f t="shared" si="36"/>
        <v>4.9912814905552823E-3</v>
      </c>
    </row>
    <row r="48" spans="1:15" x14ac:dyDescent="0.2">
      <c r="A48" s="4" t="str">
        <f>A20</f>
        <v>Ca_2O_2</v>
      </c>
      <c r="B48" s="4">
        <v>2</v>
      </c>
      <c r="C48" s="10">
        <f>C20*$B$48</f>
        <v>5.6166366658143702E-3</v>
      </c>
      <c r="D48" s="10">
        <f t="shared" ref="D48:F48" si="46">D20*$B$48</f>
        <v>7.6375418591413627E-2</v>
      </c>
      <c r="E48" s="10">
        <f t="shared" si="46"/>
        <v>7.9703571451767583E-2</v>
      </c>
      <c r="F48" s="10">
        <f t="shared" si="46"/>
        <v>5.4573833276267907E-2</v>
      </c>
      <c r="I48" s="4" t="str">
        <f t="shared" si="25"/>
        <v>Ca_2^18O_2</v>
      </c>
      <c r="J48" s="4">
        <f t="shared" si="26"/>
        <v>116</v>
      </c>
      <c r="K48" s="4">
        <v>2</v>
      </c>
      <c r="L48" s="4">
        <f t="shared" si="33"/>
        <v>3.3154349271286116E-3</v>
      </c>
      <c r="M48" s="4">
        <f t="shared" si="34"/>
        <v>3.9505659303369313E-3</v>
      </c>
      <c r="N48" s="4">
        <f t="shared" si="35"/>
        <v>3.977060028274579E-3</v>
      </c>
      <c r="O48" s="4">
        <f t="shared" si="36"/>
        <v>2.9387919605847355E-3</v>
      </c>
    </row>
    <row r="49" spans="1:15" x14ac:dyDescent="0.2">
      <c r="A49" s="4" t="str">
        <f>A21</f>
        <v>Ca_2O_2H</v>
      </c>
      <c r="B49" s="4">
        <v>2</v>
      </c>
      <c r="C49" s="10">
        <f>C21*$B$49</f>
        <v>2.9376971107133724E-2</v>
      </c>
      <c r="D49" s="10">
        <f t="shared" ref="D49:F49" si="47">D21*$B$49</f>
        <v>0.14262867515379732</v>
      </c>
      <c r="E49" s="10">
        <f t="shared" si="47"/>
        <v>0.17025908250504979</v>
      </c>
      <c r="F49" s="10">
        <f t="shared" si="47"/>
        <v>0.15005751635694287</v>
      </c>
      <c r="I49" s="4" t="str">
        <f t="shared" si="25"/>
        <v>Ca_2^18O_2H</v>
      </c>
      <c r="J49" s="4">
        <f t="shared" si="26"/>
        <v>117</v>
      </c>
      <c r="K49" s="4">
        <v>2</v>
      </c>
      <c r="L49" s="4">
        <f t="shared" si="33"/>
        <v>3.0473024801840963E-2</v>
      </c>
      <c r="M49" s="4">
        <f t="shared" si="34"/>
        <v>6.6751320139238571E-3</v>
      </c>
      <c r="N49" s="4">
        <f t="shared" si="35"/>
        <v>6.8651371836700231E-3</v>
      </c>
      <c r="O49" s="4">
        <f t="shared" si="36"/>
        <v>6.7172387670508243E-3</v>
      </c>
    </row>
    <row r="50" spans="1:15" x14ac:dyDescent="0.2">
      <c r="A50" s="4" t="str">
        <f>A22</f>
        <v>Ca_2^18O^16O</v>
      </c>
      <c r="B50" s="4">
        <v>1</v>
      </c>
      <c r="C50" s="10">
        <f>C22*$B$50</f>
        <v>2.4009204806954743E-3</v>
      </c>
      <c r="D50" s="10">
        <f t="shared" ref="D50:F50" si="48">D22*$B$50</f>
        <v>1.4591589311907524E-3</v>
      </c>
      <c r="E50" s="10">
        <f t="shared" si="48"/>
        <v>1.4759720198571549E-3</v>
      </c>
      <c r="F50" s="10">
        <f t="shared" si="48"/>
        <v>1.3196575327768599E-3</v>
      </c>
    </row>
    <row r="51" spans="1:15" x14ac:dyDescent="0.2">
      <c r="A51" s="4" t="str">
        <f>A23</f>
        <v>Ca_2^18OOH</v>
      </c>
      <c r="B51" s="4">
        <v>1</v>
      </c>
      <c r="C51" s="10">
        <f>C23*$B$51</f>
        <v>1.7768686525185377E-2</v>
      </c>
      <c r="D51" s="10">
        <f t="shared" ref="D51:F51" si="49">D23*$B$51</f>
        <v>5.2280140989994965E-3</v>
      </c>
      <c r="E51" s="10">
        <f t="shared" si="49"/>
        <v>3.0250119614894165E-3</v>
      </c>
      <c r="F51" s="10">
        <f t="shared" si="49"/>
        <v>2.4956407452776412E-3</v>
      </c>
      <c r="K51" s="4" t="s">
        <v>80</v>
      </c>
      <c r="L51" s="4">
        <f>SUM(L34:L49)</f>
        <v>0.87051990053694728</v>
      </c>
      <c r="M51" s="4">
        <f t="shared" ref="M51:O51" si="50">SUM(M34:M49)</f>
        <v>0.77236410036780001</v>
      </c>
      <c r="N51" s="4">
        <f t="shared" si="50"/>
        <v>0.70858456042338247</v>
      </c>
      <c r="O51" s="4">
        <f t="shared" si="50"/>
        <v>0.57542292957441632</v>
      </c>
    </row>
    <row r="52" spans="1:15" x14ac:dyDescent="0.2">
      <c r="K52" s="4" t="s">
        <v>35</v>
      </c>
      <c r="L52" s="4">
        <f>L28</f>
        <v>2.0097161851188954E-3</v>
      </c>
      <c r="M52" s="4">
        <f t="shared" ref="M52:O52" si="51">M28</f>
        <v>2.7552159730280011E-3</v>
      </c>
      <c r="N52" s="4">
        <f t="shared" si="51"/>
        <v>2.4886393453980196E-3</v>
      </c>
      <c r="O52" s="4">
        <f t="shared" si="51"/>
        <v>2.7993159145380639E-3</v>
      </c>
    </row>
    <row r="53" spans="1:15" x14ac:dyDescent="0.2">
      <c r="B53" s="4" t="s">
        <v>66</v>
      </c>
      <c r="C53" s="4">
        <f>SUM(C42:C51)</f>
        <v>0.15847183150089494</v>
      </c>
      <c r="D53" s="4">
        <f t="shared" ref="D53:F53" si="52">SUM(D42:D51)</f>
        <v>0.37921109064737174</v>
      </c>
      <c r="E53" s="4">
        <f t="shared" si="52"/>
        <v>0.40866563870023526</v>
      </c>
      <c r="F53" s="4">
        <f t="shared" si="52"/>
        <v>0.34007887167181811</v>
      </c>
    </row>
    <row r="54" spans="1:15" x14ac:dyDescent="0.2">
      <c r="K54" s="4" t="s">
        <v>77</v>
      </c>
      <c r="L54" s="4">
        <f>L52/L51</f>
        <v>2.3086389913421598E-3</v>
      </c>
      <c r="M54" s="4">
        <f t="shared" ref="M54:O54" si="53">M52/M51</f>
        <v>3.5672501760710611E-3</v>
      </c>
      <c r="N54" s="4">
        <f t="shared" si="53"/>
        <v>3.5121275348012752E-3</v>
      </c>
      <c r="O54" s="4">
        <f t="shared" si="53"/>
        <v>4.864797300671425E-3</v>
      </c>
    </row>
    <row r="56" spans="1:15" x14ac:dyDescent="0.2">
      <c r="A56" s="4" t="s">
        <v>71</v>
      </c>
    </row>
    <row r="57" spans="1:15" x14ac:dyDescent="0.2">
      <c r="A57" s="4" t="s">
        <v>65</v>
      </c>
      <c r="B57" s="4" t="s">
        <v>57</v>
      </c>
      <c r="C57" s="4" t="s">
        <v>67</v>
      </c>
      <c r="D57" s="4" t="s">
        <v>68</v>
      </c>
      <c r="E57" s="4" t="s">
        <v>69</v>
      </c>
      <c r="F57" s="4" t="s">
        <v>70</v>
      </c>
    </row>
    <row r="58" spans="1:15" x14ac:dyDescent="0.2">
      <c r="A58" s="4" t="str">
        <f>A7</f>
        <v>^18O</v>
      </c>
      <c r="B58" s="4">
        <v>1</v>
      </c>
      <c r="C58" s="10">
        <f>C7*$B$58</f>
        <v>8.9491178726668367E-5</v>
      </c>
      <c r="D58" s="10">
        <f t="shared" ref="D58:F58" si="54">D7*$B$58</f>
        <v>3.2839284541454124E-6</v>
      </c>
      <c r="E58" s="10">
        <f t="shared" si="54"/>
        <v>5.4118974061429005E-7</v>
      </c>
      <c r="F58" s="10">
        <f t="shared" si="54"/>
        <v>0</v>
      </c>
    </row>
    <row r="59" spans="1:15" x14ac:dyDescent="0.2">
      <c r="A59" s="4" t="str">
        <f>A8</f>
        <v>^18OH</v>
      </c>
      <c r="B59" s="4">
        <v>1</v>
      </c>
      <c r="C59" s="10">
        <f>C8*$B$59</f>
        <v>5.1137816415239072E-5</v>
      </c>
      <c r="D59" s="10">
        <f t="shared" ref="D59:F59" si="55">D8*$B$59</f>
        <v>5.4726667688333293E-7</v>
      </c>
      <c r="E59" s="10">
        <f t="shared" si="55"/>
        <v>2.7062734493904512E-6</v>
      </c>
      <c r="F59" s="10">
        <f t="shared" si="55"/>
        <v>5.5976989725423534E-6</v>
      </c>
    </row>
    <row r="60" spans="1:15" x14ac:dyDescent="0.2">
      <c r="A60" s="4" t="str">
        <f>A14</f>
        <v>^40Ca^18O</v>
      </c>
      <c r="B60" s="4">
        <v>1</v>
      </c>
      <c r="C60" s="10">
        <f>C14*$B$60</f>
        <v>5.020028892866275E-3</v>
      </c>
      <c r="D60" s="10">
        <f t="shared" ref="D60:F60" si="56">D14*$B$60</f>
        <v>6.6718474286840213E-4</v>
      </c>
      <c r="E60" s="10">
        <f t="shared" si="56"/>
        <v>5.1634664721075384E-4</v>
      </c>
      <c r="F60" s="10">
        <f t="shared" si="56"/>
        <v>1.2454880213906737E-4</v>
      </c>
    </row>
    <row r="61" spans="1:15" x14ac:dyDescent="0.2">
      <c r="A61" s="4" t="str">
        <f>A15</f>
        <v>^40Ca^18OH</v>
      </c>
      <c r="B61" s="4">
        <v>1</v>
      </c>
      <c r="C61" s="10">
        <f>C15*$B$61</f>
        <v>3.4056933520838661E-2</v>
      </c>
      <c r="D61" s="10">
        <f t="shared" ref="D61:F61" si="57">D15*$B$61</f>
        <v>2.4459794316614488E-3</v>
      </c>
      <c r="E61" s="10">
        <f t="shared" si="57"/>
        <v>1.6919283219924701E-3</v>
      </c>
      <c r="F61" s="10">
        <f t="shared" si="57"/>
        <v>1.377500375512306E-3</v>
      </c>
    </row>
    <row r="62" spans="1:15" x14ac:dyDescent="0.2">
      <c r="A62" s="4" t="str">
        <f>A18</f>
        <v>Ca_2^18O</v>
      </c>
      <c r="B62" s="4">
        <v>1</v>
      </c>
      <c r="C62" s="10">
        <f>C18*$B$62</f>
        <v>3.9018153924827411E-3</v>
      </c>
      <c r="D62" s="10">
        <f t="shared" ref="D62:F62" si="58">D18*$B$62</f>
        <v>8.7626163057994181E-4</v>
      </c>
      <c r="E62" s="10">
        <f t="shared" si="58"/>
        <v>0</v>
      </c>
      <c r="F62" s="10">
        <f t="shared" si="58"/>
        <v>5.7469714116183969E-4</v>
      </c>
    </row>
    <row r="63" spans="1:15" x14ac:dyDescent="0.2">
      <c r="A63" s="4" t="str">
        <f>A19</f>
        <v>Ca_2^18OH</v>
      </c>
      <c r="B63" s="4">
        <v>1</v>
      </c>
      <c r="C63" s="10">
        <f>C19*$B$63</f>
        <v>5.454699565328561E-4</v>
      </c>
      <c r="D63" s="10">
        <f t="shared" ref="D63:F63" si="59">D19*$B$63</f>
        <v>1.8499469098233248E-4</v>
      </c>
      <c r="E63" s="10">
        <f t="shared" si="59"/>
        <v>2.5276093907975551E-4</v>
      </c>
      <c r="F63" s="10">
        <f t="shared" si="59"/>
        <v>2.1877668819603887E-4</v>
      </c>
    </row>
    <row r="64" spans="1:15" x14ac:dyDescent="0.2">
      <c r="A64" s="4" t="str">
        <f>A22</f>
        <v>Ca_2^18O^16O</v>
      </c>
      <c r="B64" s="4">
        <v>1</v>
      </c>
      <c r="C64" s="10">
        <f>C22*$B$64</f>
        <v>2.4009204806954743E-3</v>
      </c>
      <c r="D64" s="10">
        <f t="shared" ref="D64:F64" si="60">D22*$B$64</f>
        <v>1.4591589311907524E-3</v>
      </c>
      <c r="E64" s="10">
        <f t="shared" si="60"/>
        <v>1.4759720198571549E-3</v>
      </c>
      <c r="F64" s="10">
        <f t="shared" si="60"/>
        <v>1.3196575327768599E-3</v>
      </c>
    </row>
    <row r="65" spans="1:6" x14ac:dyDescent="0.2">
      <c r="A65" s="4" t="str">
        <f>A23</f>
        <v>Ca_2^18OOH</v>
      </c>
      <c r="B65" s="4">
        <v>1</v>
      </c>
      <c r="C65" s="10">
        <f>C23*$B$65</f>
        <v>1.7768686525185377E-2</v>
      </c>
      <c r="D65" s="10">
        <f t="shared" ref="D65:F65" si="61">D23*$B$65</f>
        <v>5.2280140989994965E-3</v>
      </c>
      <c r="E65" s="10">
        <f t="shared" si="61"/>
        <v>3.0250119614894165E-3</v>
      </c>
      <c r="F65" s="10">
        <f t="shared" si="61"/>
        <v>2.4956407452776412E-3</v>
      </c>
    </row>
    <row r="66" spans="1:6" x14ac:dyDescent="0.2">
      <c r="A66" s="4" t="str">
        <f>A24</f>
        <v>Ca_2^18O_2</v>
      </c>
      <c r="B66" s="4">
        <v>2</v>
      </c>
      <c r="C66" s="10">
        <f>C24*$B$66</f>
        <v>3.3154349271286116E-3</v>
      </c>
      <c r="D66" s="10">
        <f t="shared" ref="D66:F66" si="62">D24*$B$66</f>
        <v>3.9505659303369313E-3</v>
      </c>
      <c r="E66" s="10">
        <f t="shared" si="62"/>
        <v>3.977060028274579E-3</v>
      </c>
      <c r="F66" s="10">
        <f t="shared" si="62"/>
        <v>2.9387919605847355E-3</v>
      </c>
    </row>
    <row r="67" spans="1:6" x14ac:dyDescent="0.2">
      <c r="A67" s="4" t="str">
        <f>A25</f>
        <v>Ca_2^18O_2H</v>
      </c>
      <c r="B67" s="4">
        <v>2</v>
      </c>
      <c r="C67" s="10">
        <f>C25*$B$67</f>
        <v>3.0473024801840963E-2</v>
      </c>
      <c r="D67" s="10">
        <f t="shared" ref="D67:F67" si="63">D25*$B$67</f>
        <v>6.6751320139238571E-3</v>
      </c>
      <c r="E67" s="10">
        <f t="shared" si="63"/>
        <v>6.8651371836700231E-3</v>
      </c>
      <c r="F67" s="10">
        <f t="shared" si="63"/>
        <v>6.7172387670508243E-3</v>
      </c>
    </row>
    <row r="69" spans="1:6" x14ac:dyDescent="0.2">
      <c r="B69" s="4" t="s">
        <v>66</v>
      </c>
      <c r="C69" s="4">
        <f>SUM(C58:C67)</f>
        <v>9.762294349271286E-2</v>
      </c>
      <c r="D69" s="4">
        <f t="shared" ref="D69:F69" si="64">SUM(D58:D67)</f>
        <v>2.1491122665674191E-2</v>
      </c>
      <c r="E69" s="4">
        <f t="shared" si="64"/>
        <v>1.7807464564764158E-2</v>
      </c>
      <c r="F69" s="4">
        <f t="shared" si="64"/>
        <v>1.5772449711671854E-2</v>
      </c>
    </row>
    <row r="72" spans="1:6" x14ac:dyDescent="0.2">
      <c r="A72" s="4" t="s">
        <v>73</v>
      </c>
      <c r="C72" s="10">
        <f>C69/C53</f>
        <v>0.61602710442683029</v>
      </c>
      <c r="D72" s="10">
        <f t="shared" ref="D72:F72" si="65">D69/D53</f>
        <v>5.6673243994487435E-2</v>
      </c>
      <c r="E72" s="10">
        <f t="shared" si="65"/>
        <v>4.3574655851666311E-2</v>
      </c>
      <c r="F72" s="10">
        <f t="shared" si="65"/>
        <v>4.6378799230116646E-2</v>
      </c>
    </row>
    <row r="73" spans="1:6" x14ac:dyDescent="0.2">
      <c r="A73" s="4" t="str">
        <f>'Negative ions'!A68</f>
        <v>[18^O/16^O]-</v>
      </c>
      <c r="C73" s="10">
        <f>'Negative ions'!C68</f>
        <v>0.50935273245924051</v>
      </c>
      <c r="D73" s="10">
        <f>'Negative ions'!D68</f>
        <v>3.1753445352594091E-2</v>
      </c>
      <c r="E73" s="10">
        <f>'Negative ions'!E68</f>
        <v>2.931742696318914E-2</v>
      </c>
      <c r="F73" s="10">
        <f>'Negative ions'!F68</f>
        <v>4.6446112275275363E-2</v>
      </c>
    </row>
    <row r="75" spans="1:6" x14ac:dyDescent="0.2">
      <c r="B75" s="4" t="s">
        <v>75</v>
      </c>
      <c r="C75" s="4">
        <f>AVERAGE(C72:C73)</f>
        <v>0.5626899184430354</v>
      </c>
      <c r="D75" s="4">
        <f t="shared" ref="D75:F75" si="66">AVERAGE(D72:D73)</f>
        <v>4.4213344673540766E-2</v>
      </c>
      <c r="E75" s="4">
        <f t="shared" si="66"/>
        <v>3.6446041407427729E-2</v>
      </c>
      <c r="F75" s="4">
        <f t="shared" si="66"/>
        <v>4.6412455752696008E-2</v>
      </c>
    </row>
    <row r="78" spans="1:6" x14ac:dyDescent="0.2">
      <c r="C78" s="4">
        <f>1/C72</f>
        <v>1.6233051968231647</v>
      </c>
      <c r="D78" s="4">
        <f t="shared" ref="D78:F78" si="67">1/D72</f>
        <v>17.645010758467773</v>
      </c>
      <c r="E78" s="4">
        <f t="shared" si="67"/>
        <v>22.949119860042671</v>
      </c>
      <c r="F78" s="4">
        <f t="shared" si="67"/>
        <v>21.561575905368365</v>
      </c>
    </row>
    <row r="79" spans="1:6" x14ac:dyDescent="0.2">
      <c r="C79" s="4">
        <f>1/C73</f>
        <v>1.963276009479388</v>
      </c>
      <c r="D79" s="4">
        <f t="shared" ref="D79:F79" si="68">1/D73</f>
        <v>31.492645566359155</v>
      </c>
      <c r="E79" s="4">
        <f t="shared" si="68"/>
        <v>34.109405346369464</v>
      </c>
      <c r="F79" s="4">
        <f t="shared" si="68"/>
        <v>21.530327319393955</v>
      </c>
    </row>
    <row r="80" spans="1:6" x14ac:dyDescent="0.2">
      <c r="C80" s="4">
        <f>(100*1)/(1+C78)</f>
        <v>38.119849768566951</v>
      </c>
      <c r="D80" s="4">
        <f t="shared" ref="D80:F80" si="69">(100*1)/(1+D78)</f>
        <v>5.3633651004778446</v>
      </c>
      <c r="E80" s="4">
        <f t="shared" si="69"/>
        <v>4.1755187908530438</v>
      </c>
      <c r="F80" s="4">
        <f t="shared" si="69"/>
        <v>4.4323144987494301</v>
      </c>
    </row>
    <row r="81" spans="3:6" x14ac:dyDescent="0.2">
      <c r="C81" s="4">
        <f>(100*1)/(1+C79)</f>
        <v>33.746434581221749</v>
      </c>
      <c r="D81" s="4">
        <f t="shared" ref="D81:F81" si="70">(100*1)/(1+D79)</f>
        <v>3.0776195122607595</v>
      </c>
      <c r="E81" s="4">
        <f t="shared" si="70"/>
        <v>2.8482396387365938</v>
      </c>
      <c r="F81" s="4">
        <f t="shared" si="70"/>
        <v>4.438461926557129</v>
      </c>
    </row>
  </sheetData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2"/>
  <sheetViews>
    <sheetView topLeftCell="F10" workbookViewId="0">
      <selection activeCell="AB40" sqref="AB40"/>
    </sheetView>
  </sheetViews>
  <sheetFormatPr defaultRowHeight="12.75" x14ac:dyDescent="0.2"/>
  <cols>
    <col min="1" max="1" width="14.42578125" style="4" bestFit="1" customWidth="1"/>
    <col min="2" max="2" width="4" style="4" customWidth="1"/>
    <col min="3" max="5" width="12" style="4" bestFit="1" customWidth="1"/>
    <col min="6" max="6" width="12.7109375" style="4" bestFit="1" customWidth="1"/>
    <col min="7" max="7" width="9.140625" style="4"/>
    <col min="8" max="8" width="12.5703125" style="4" customWidth="1"/>
    <col min="9" max="16384" width="9.140625" style="4"/>
  </cols>
  <sheetData>
    <row r="1" spans="1:18" x14ac:dyDescent="0.2">
      <c r="A1" s="4" t="s">
        <v>34</v>
      </c>
    </row>
    <row r="3" spans="1:18" x14ac:dyDescent="0.2">
      <c r="C3" s="4" t="s">
        <v>22</v>
      </c>
      <c r="D3" s="4" t="s">
        <v>23</v>
      </c>
      <c r="E3" s="4" t="s">
        <v>24</v>
      </c>
      <c r="F3" s="4" t="s">
        <v>25</v>
      </c>
      <c r="H3" s="4" t="s">
        <v>60</v>
      </c>
      <c r="I3" s="4" t="s">
        <v>22</v>
      </c>
      <c r="J3" s="4" t="s">
        <v>23</v>
      </c>
      <c r="K3" s="4" t="s">
        <v>24</v>
      </c>
      <c r="L3" s="4" t="s">
        <v>25</v>
      </c>
      <c r="O3" s="4" t="s">
        <v>22</v>
      </c>
      <c r="P3" s="4" t="s">
        <v>23</v>
      </c>
      <c r="Q3" s="4" t="s">
        <v>24</v>
      </c>
      <c r="R3" s="4" t="s">
        <v>25</v>
      </c>
    </row>
    <row r="4" spans="1:18" ht="15" x14ac:dyDescent="0.25">
      <c r="A4" s="5" t="s">
        <v>35</v>
      </c>
      <c r="B4" s="4">
        <v>12</v>
      </c>
      <c r="C4">
        <v>1.1884338899173945E-2</v>
      </c>
      <c r="D4">
        <v>2.4115384932104713E-2</v>
      </c>
      <c r="E4">
        <v>2.1515879310279588E-2</v>
      </c>
      <c r="F4">
        <v>2.7695029284436096E-2</v>
      </c>
    </row>
    <row r="5" spans="1:18" ht="15" x14ac:dyDescent="0.25">
      <c r="A5" s="5" t="s">
        <v>36</v>
      </c>
      <c r="B5" s="4">
        <v>13</v>
      </c>
      <c r="C5">
        <v>2.5227170711336313E-2</v>
      </c>
      <c r="D5">
        <v>3.8841127498208949E-2</v>
      </c>
      <c r="E5">
        <v>5.2173723477229594E-2</v>
      </c>
      <c r="F5">
        <v>6.1877298241960768E-2</v>
      </c>
    </row>
    <row r="6" spans="1:18" ht="15" x14ac:dyDescent="0.25">
      <c r="A6" s="6" t="s">
        <v>1</v>
      </c>
      <c r="B6" s="7">
        <v>16</v>
      </c>
      <c r="C6">
        <v>0.25376794082507242</v>
      </c>
      <c r="D6">
        <v>0.52749162116982473</v>
      </c>
      <c r="E6">
        <v>0.37324972104907816</v>
      </c>
      <c r="F6">
        <v>0.4055011341284584</v>
      </c>
      <c r="G6" s="7"/>
      <c r="H6" s="3">
        <v>1</v>
      </c>
      <c r="I6" s="7">
        <f>C6*$H$6</f>
        <v>0.25376794082507242</v>
      </c>
      <c r="J6" s="7">
        <f t="shared" ref="J6:L6" si="0">D6*$H$6</f>
        <v>0.52749162116982473</v>
      </c>
      <c r="K6" s="7">
        <f t="shared" si="0"/>
        <v>0.37324972104907816</v>
      </c>
      <c r="L6" s="7">
        <f t="shared" si="0"/>
        <v>0.4055011341284584</v>
      </c>
      <c r="N6" s="4" t="s">
        <v>58</v>
      </c>
      <c r="O6" s="4">
        <f>I6+I7+I15+I16+I17</f>
        <v>0.48619914209977416</v>
      </c>
      <c r="P6" s="4">
        <f>J6+J7+J11+J12+J14+J15+J16+J17+J25</f>
        <v>0.82194231041610044</v>
      </c>
      <c r="Q6" s="4">
        <f>K6+K7+K11+K12+K14+K15+K16+K17+K25</f>
        <v>0.67469347647822908</v>
      </c>
      <c r="R6" s="4">
        <f>L6+L7+L11+L12+L14+L15+L16+L17+L25</f>
        <v>0.6746686466299302</v>
      </c>
    </row>
    <row r="7" spans="1:18" ht="15" x14ac:dyDescent="0.25">
      <c r="A7" s="6" t="s">
        <v>37</v>
      </c>
      <c r="B7" s="7">
        <v>17</v>
      </c>
      <c r="C7">
        <v>0.22171012818480049</v>
      </c>
      <c r="D7">
        <v>0.18189266862653064</v>
      </c>
      <c r="E7">
        <v>0.20252397296816646</v>
      </c>
      <c r="F7">
        <v>0.20345243991557677</v>
      </c>
      <c r="G7" s="7"/>
      <c r="H7" s="3">
        <v>1</v>
      </c>
      <c r="I7" s="7">
        <f>C7*$H$7</f>
        <v>0.22171012818480049</v>
      </c>
      <c r="J7" s="7">
        <f t="shared" ref="J7:L7" si="1">D7*$H$7</f>
        <v>0.18189266862653064</v>
      </c>
      <c r="K7" s="7">
        <f t="shared" si="1"/>
        <v>0.20252397296816646</v>
      </c>
      <c r="L7" s="7">
        <f t="shared" si="1"/>
        <v>0.20345243991557677</v>
      </c>
      <c r="N7" s="4" t="s">
        <v>59</v>
      </c>
      <c r="O7" s="4" t="e">
        <f>I8+I9+I23+I22+#REF!</f>
        <v>#REF!</v>
      </c>
      <c r="P7" s="4" t="e">
        <f>J8+J9+J23+J22+#REF!</f>
        <v>#REF!</v>
      </c>
      <c r="Q7" s="4" t="e">
        <f>K8+K9+K23+K22+#REF!</f>
        <v>#REF!</v>
      </c>
      <c r="R7" s="4" t="e">
        <f>L8+L9+L23+L22+#REF!</f>
        <v>#REF!</v>
      </c>
    </row>
    <row r="8" spans="1:18" ht="15" x14ac:dyDescent="0.25">
      <c r="A8" s="6" t="s">
        <v>3</v>
      </c>
      <c r="B8" s="7">
        <v>18</v>
      </c>
      <c r="C8">
        <v>0.16185206935824972</v>
      </c>
      <c r="D8">
        <v>5.186159593040013E-3</v>
      </c>
      <c r="E8">
        <v>1.7533646275852488E-3</v>
      </c>
      <c r="F8">
        <v>2.6268902838337653E-3</v>
      </c>
      <c r="G8" s="7"/>
      <c r="H8" s="3">
        <v>1</v>
      </c>
      <c r="I8" s="7">
        <f>C8*$H$8</f>
        <v>0.16185206935824972</v>
      </c>
      <c r="J8" s="7">
        <f t="shared" ref="J8:L8" si="2">D8*$H$8</f>
        <v>5.186159593040013E-3</v>
      </c>
      <c r="K8" s="7">
        <f t="shared" si="2"/>
        <v>1.7533646275852488E-3</v>
      </c>
      <c r="L8" s="7">
        <f t="shared" si="2"/>
        <v>2.6268902838337653E-3</v>
      </c>
    </row>
    <row r="9" spans="1:18" ht="15" x14ac:dyDescent="0.25">
      <c r="A9" s="6" t="s">
        <v>4</v>
      </c>
      <c r="B9" s="7">
        <v>19</v>
      </c>
      <c r="C9">
        <v>0.10821432322221751</v>
      </c>
      <c r="D9">
        <v>5.2386559491752931E-3</v>
      </c>
      <c r="E9">
        <v>2.9912245461675801E-3</v>
      </c>
      <c r="F9">
        <v>4.7183994418490598E-3</v>
      </c>
      <c r="G9" s="7"/>
      <c r="H9" s="3">
        <v>1</v>
      </c>
      <c r="I9" s="7">
        <f>C9*$H$9</f>
        <v>0.10821432322221751</v>
      </c>
      <c r="J9" s="7">
        <f t="shared" ref="J9:L10" si="3">D9*$H$9</f>
        <v>5.2386559491752931E-3</v>
      </c>
      <c r="K9" s="7">
        <f t="shared" si="3"/>
        <v>2.9912245461675801E-3</v>
      </c>
      <c r="L9" s="7">
        <f t="shared" si="3"/>
        <v>4.7183994418490598E-3</v>
      </c>
      <c r="N9" s="9" t="s">
        <v>62</v>
      </c>
      <c r="O9" s="9" t="e">
        <f>O7/O6</f>
        <v>#REF!</v>
      </c>
      <c r="P9" s="9" t="e">
        <f t="shared" ref="P9:R9" si="4">P7/P6</f>
        <v>#REF!</v>
      </c>
      <c r="Q9" s="9" t="e">
        <f t="shared" si="4"/>
        <v>#REF!</v>
      </c>
      <c r="R9" s="9" t="e">
        <f t="shared" si="4"/>
        <v>#REF!</v>
      </c>
    </row>
    <row r="10" spans="1:18" ht="15" x14ac:dyDescent="0.25">
      <c r="A10" s="5" t="s">
        <v>38</v>
      </c>
      <c r="B10" s="4">
        <v>14</v>
      </c>
      <c r="C10">
        <v>1.443240259406732E-2</v>
      </c>
      <c r="D10">
        <v>2.7909190259146718E-2</v>
      </c>
      <c r="E10">
        <v>4.9697102705075283E-2</v>
      </c>
      <c r="F10">
        <v>4.028748274509842E-2</v>
      </c>
      <c r="H10" s="11"/>
      <c r="I10" s="4">
        <f t="shared" ref="I10" si="5">C10*$H$9</f>
        <v>1.443240259406732E-2</v>
      </c>
      <c r="J10" s="4">
        <f t="shared" si="3"/>
        <v>2.7909190259146718E-2</v>
      </c>
      <c r="K10" s="4">
        <f t="shared" si="3"/>
        <v>4.9697102705075283E-2</v>
      </c>
      <c r="L10" s="4">
        <f t="shared" si="3"/>
        <v>4.028748274509842E-2</v>
      </c>
    </row>
    <row r="11" spans="1:18" ht="15" x14ac:dyDescent="0.25">
      <c r="A11" s="5" t="s">
        <v>39</v>
      </c>
      <c r="B11" s="4">
        <v>32</v>
      </c>
      <c r="C11">
        <v>5.6084199771768524E-3</v>
      </c>
      <c r="D11">
        <v>1.7263066445976104E-2</v>
      </c>
      <c r="E11">
        <v>1.3450510198290024E-2</v>
      </c>
      <c r="F11">
        <v>8.936058847169203E-3</v>
      </c>
      <c r="H11" s="2">
        <v>2</v>
      </c>
      <c r="I11" s="4">
        <f>C11*$H$11</f>
        <v>1.1216839954353705E-2</v>
      </c>
      <c r="J11" s="4">
        <f t="shared" ref="J11:L11" si="6">D11*$H$11</f>
        <v>3.4526132891952208E-2</v>
      </c>
      <c r="K11" s="4">
        <f t="shared" si="6"/>
        <v>2.6901020396580048E-2</v>
      </c>
      <c r="L11" s="4">
        <f t="shared" si="6"/>
        <v>1.7872117694338406E-2</v>
      </c>
    </row>
    <row r="12" spans="1:18" ht="15" x14ac:dyDescent="0.25">
      <c r="A12" s="5" t="s">
        <v>40</v>
      </c>
      <c r="B12" s="4">
        <v>45</v>
      </c>
      <c r="C12">
        <v>1.5680306214283003E-2</v>
      </c>
      <c r="D12">
        <v>8.3997600607722527E-3</v>
      </c>
      <c r="E12">
        <v>1.3103476980940741E-2</v>
      </c>
      <c r="F12">
        <v>1.4133790784865702E-2</v>
      </c>
      <c r="H12" s="2">
        <v>2</v>
      </c>
      <c r="I12" s="4">
        <f>C12*$H$12</f>
        <v>3.1360612428566005E-2</v>
      </c>
      <c r="J12" s="4">
        <f t="shared" ref="J12:L12" si="7">D12*$H$12</f>
        <v>1.6799520121544505E-2</v>
      </c>
      <c r="K12" s="4">
        <f t="shared" si="7"/>
        <v>2.6206953961881482E-2</v>
      </c>
      <c r="L12" s="4">
        <f t="shared" si="7"/>
        <v>2.8267581569731404E-2</v>
      </c>
    </row>
    <row r="13" spans="1:18" ht="15" x14ac:dyDescent="0.25">
      <c r="A13" s="5" t="s">
        <v>41</v>
      </c>
      <c r="B13" s="4">
        <v>16</v>
      </c>
      <c r="C13">
        <v>1.1190488196502386E-3</v>
      </c>
      <c r="D13">
        <v>3.0794431474756461E-3</v>
      </c>
      <c r="E13">
        <v>3.9067363363778926E-3</v>
      </c>
      <c r="F13">
        <v>3.5164676907867148E-3</v>
      </c>
      <c r="H13" s="11"/>
      <c r="I13" s="4">
        <f t="shared" ref="I13" si="8">C13*$H$12</f>
        <v>2.2380976393004772E-3</v>
      </c>
      <c r="J13" s="4">
        <f t="shared" ref="J13" si="9">D13*$H$12</f>
        <v>6.1588862949512923E-3</v>
      </c>
      <c r="K13" s="4">
        <f t="shared" ref="K13" si="10">E13*$H$12</f>
        <v>7.8134726727557852E-3</v>
      </c>
      <c r="L13" s="4">
        <f t="shared" ref="L13" si="11">F13*$H$12</f>
        <v>7.0329353815734297E-3</v>
      </c>
    </row>
    <row r="14" spans="1:18" ht="15" x14ac:dyDescent="0.25">
      <c r="A14" s="4" t="s">
        <v>47</v>
      </c>
      <c r="B14" s="4">
        <v>56</v>
      </c>
      <c r="C14">
        <v>1.0980569060119565E-3</v>
      </c>
      <c r="D14">
        <v>1.9193766109175951E-3</v>
      </c>
      <c r="E14">
        <v>2.4101330996715077E-3</v>
      </c>
      <c r="F14">
        <v>1.4734173024845308E-3</v>
      </c>
      <c r="H14" s="2">
        <v>1</v>
      </c>
      <c r="I14" s="4">
        <f>C14*$H$14</f>
        <v>1.0980569060119565E-3</v>
      </c>
      <c r="J14" s="4">
        <f t="shared" ref="J14:L14" si="12">D14*$H$14</f>
        <v>1.9193766109175951E-3</v>
      </c>
      <c r="K14" s="4">
        <f t="shared" si="12"/>
        <v>2.4101330996715077E-3</v>
      </c>
      <c r="L14" s="4">
        <f t="shared" si="12"/>
        <v>1.4734173024845308E-3</v>
      </c>
    </row>
    <row r="15" spans="1:18" ht="15" x14ac:dyDescent="0.25">
      <c r="A15" s="13" t="s">
        <v>48</v>
      </c>
      <c r="B15" s="13">
        <v>57</v>
      </c>
      <c r="C15">
        <v>1.9989236273172083E-3</v>
      </c>
      <c r="D15">
        <v>1.4393608414239483E-3</v>
      </c>
      <c r="E15">
        <v>3.2629410686785226E-3</v>
      </c>
      <c r="F15">
        <v>1.930563940685759E-3</v>
      </c>
      <c r="G15" s="13"/>
      <c r="H15" s="14">
        <v>1</v>
      </c>
      <c r="I15" s="13">
        <f>C15*$H$15</f>
        <v>1.9989236273172083E-3</v>
      </c>
      <c r="J15" s="13">
        <f t="shared" ref="J15:L15" si="13">D15*$H$15</f>
        <v>1.4393608414239483E-3</v>
      </c>
      <c r="K15" s="13">
        <f t="shared" si="13"/>
        <v>3.2629410686785226E-3</v>
      </c>
      <c r="L15" s="13">
        <f t="shared" si="13"/>
        <v>1.930563940685759E-3</v>
      </c>
    </row>
    <row r="16" spans="1:18" ht="15" x14ac:dyDescent="0.25">
      <c r="A16" s="6" t="s">
        <v>42</v>
      </c>
      <c r="B16" s="7">
        <v>60</v>
      </c>
      <c r="C16">
        <v>2.0199155409554902E-3</v>
      </c>
      <c r="D16">
        <v>1.4112941998731853E-2</v>
      </c>
      <c r="E16">
        <v>8.0619455914619012E-3</v>
      </c>
      <c r="F16">
        <v>3.0628240919586759E-3</v>
      </c>
      <c r="G16" s="7"/>
      <c r="H16" s="3">
        <v>3</v>
      </c>
      <c r="I16" s="7">
        <f>C16*$H$16</f>
        <v>6.0597466228664706E-3</v>
      </c>
      <c r="J16" s="7">
        <f t="shared" ref="J16:L16" si="14">D16*$H$16</f>
        <v>4.233882599619556E-2</v>
      </c>
      <c r="K16" s="7">
        <f t="shared" si="14"/>
        <v>2.4185836774385704E-2</v>
      </c>
      <c r="L16" s="7">
        <f t="shared" si="14"/>
        <v>9.1884722758760282E-3</v>
      </c>
    </row>
    <row r="17" spans="1:14" ht="15" x14ac:dyDescent="0.25">
      <c r="A17" s="6" t="s">
        <v>43</v>
      </c>
      <c r="B17" s="7">
        <v>61</v>
      </c>
      <c r="C17">
        <v>8.8746761323921198E-4</v>
      </c>
      <c r="D17">
        <v>3.290457912333144E-3</v>
      </c>
      <c r="E17">
        <v>1.881294801474837E-3</v>
      </c>
      <c r="F17">
        <v>7.8292929990785064E-4</v>
      </c>
      <c r="G17" s="7"/>
      <c r="H17" s="3">
        <v>3</v>
      </c>
      <c r="I17" s="7">
        <f>C17*$H$17</f>
        <v>2.662402839717636E-3</v>
      </c>
      <c r="J17" s="7">
        <f t="shared" ref="J17:L17" si="15">D17*$H$17</f>
        <v>9.871373736999433E-3</v>
      </c>
      <c r="K17" s="7">
        <f t="shared" si="15"/>
        <v>5.6438844044245113E-3</v>
      </c>
      <c r="L17" s="7">
        <f t="shared" si="15"/>
        <v>2.3487878997235519E-3</v>
      </c>
    </row>
    <row r="18" spans="1:14" ht="15" x14ac:dyDescent="0.25">
      <c r="A18" s="5" t="s">
        <v>44</v>
      </c>
      <c r="B18" s="4">
        <v>62</v>
      </c>
      <c r="C18">
        <v>1.1509833828728133E-3</v>
      </c>
      <c r="D18">
        <v>8.9964343651440664E-4</v>
      </c>
      <c r="E18">
        <v>7.749687967406986E-4</v>
      </c>
      <c r="F18">
        <v>1.2317075857344562E-3</v>
      </c>
      <c r="H18" s="11"/>
    </row>
    <row r="19" spans="1:14" ht="15" x14ac:dyDescent="0.25">
      <c r="A19" s="5" t="s">
        <v>45</v>
      </c>
      <c r="B19" s="4">
        <v>63</v>
      </c>
      <c r="C19">
        <v>8.7317520897025618E-5</v>
      </c>
      <c r="D19">
        <v>4.4947860481841063E-5</v>
      </c>
      <c r="E19">
        <v>1.1153352104839348E-4</v>
      </c>
      <c r="F19">
        <v>4.9898851684232145E-4</v>
      </c>
      <c r="H19" s="11"/>
    </row>
    <row r="20" spans="1:14" ht="15" x14ac:dyDescent="0.25">
      <c r="A20" s="4" t="s">
        <v>49</v>
      </c>
      <c r="B20" s="5">
        <v>64</v>
      </c>
      <c r="C20">
        <v>5.7705489837893116E-4</v>
      </c>
      <c r="D20">
        <v>5.126114775562638E-4</v>
      </c>
      <c r="E20">
        <v>2.2973382768449384E-3</v>
      </c>
      <c r="F20">
        <v>6.8389059424197639E-3</v>
      </c>
      <c r="H20" s="11"/>
    </row>
    <row r="21" spans="1:14" ht="15" x14ac:dyDescent="0.25">
      <c r="A21" s="4" t="s">
        <v>50</v>
      </c>
      <c r="B21" s="5">
        <v>65</v>
      </c>
      <c r="C21">
        <v>3.3453104238361197E-4</v>
      </c>
      <c r="D21">
        <v>8.9072245279445312E-4</v>
      </c>
      <c r="E21">
        <v>1.2648874277216837E-3</v>
      </c>
      <c r="F21">
        <v>1.1264217523176011E-3</v>
      </c>
      <c r="H21" s="11"/>
    </row>
    <row r="22" spans="1:14" ht="15" x14ac:dyDescent="0.25">
      <c r="A22" s="7" t="s">
        <v>51</v>
      </c>
      <c r="B22" s="6">
        <v>66</v>
      </c>
      <c r="C22">
        <v>6.6102288790976144E-5</v>
      </c>
      <c r="D22">
        <v>1.2660885891449888E-4</v>
      </c>
      <c r="E22">
        <v>4.9514396743293256E-4</v>
      </c>
      <c r="F22">
        <v>4.9704234493455645E-4</v>
      </c>
      <c r="G22" s="7"/>
      <c r="H22" s="3">
        <v>3</v>
      </c>
      <c r="I22" s="7">
        <f>C22*$H$22</f>
        <v>1.9830686637292843E-4</v>
      </c>
      <c r="J22" s="7">
        <f t="shared" ref="J22:L22" si="16">D22*$H$22</f>
        <v>3.7982657674349665E-4</v>
      </c>
      <c r="K22" s="7">
        <f t="shared" si="16"/>
        <v>1.4854319022987977E-3</v>
      </c>
      <c r="L22" s="7">
        <f t="shared" si="16"/>
        <v>1.4911270348036694E-3</v>
      </c>
    </row>
    <row r="23" spans="1:14" ht="15" x14ac:dyDescent="0.25">
      <c r="A23" s="7" t="s">
        <v>52</v>
      </c>
      <c r="B23" s="7">
        <v>67</v>
      </c>
      <c r="C23">
        <v>5.9179371626495389E-5</v>
      </c>
      <c r="D23">
        <v>9.7101068866984521E-5</v>
      </c>
      <c r="E23">
        <v>2.92978199070578E-4</v>
      </c>
      <c r="F23">
        <v>3.2442038807837858E-4</v>
      </c>
      <c r="G23" s="7"/>
      <c r="H23" s="3">
        <v>3</v>
      </c>
      <c r="I23" s="7">
        <f>C23*$H$23</f>
        <v>1.7753811487948617E-4</v>
      </c>
      <c r="J23" s="7">
        <f t="shared" ref="J23:L23" si="17">D23*$H$23</f>
        <v>2.9130320660095355E-4</v>
      </c>
      <c r="K23" s="7">
        <f t="shared" si="17"/>
        <v>8.78934597211734E-4</v>
      </c>
      <c r="L23" s="7">
        <f t="shared" si="17"/>
        <v>9.732611642351357E-4</v>
      </c>
    </row>
    <row r="24" spans="1:14" ht="15" x14ac:dyDescent="0.25">
      <c r="A24" t="s">
        <v>72</v>
      </c>
      <c r="B24" s="7">
        <v>72</v>
      </c>
      <c r="C24">
        <v>3.3698756786089938E-4</v>
      </c>
      <c r="D24">
        <v>2.0998542454112009E-3</v>
      </c>
      <c r="E24">
        <v>2.2822028717269013E-3</v>
      </c>
      <c r="F24">
        <v>1.4784772093231447E-3</v>
      </c>
      <c r="G24" s="7"/>
      <c r="H24" s="3"/>
      <c r="I24" s="7"/>
      <c r="J24" s="7"/>
      <c r="K24" s="7"/>
      <c r="L24" s="7"/>
    </row>
    <row r="25" spans="1:14" ht="15" x14ac:dyDescent="0.25">
      <c r="A25" s="5" t="s">
        <v>46</v>
      </c>
      <c r="B25" s="4">
        <v>73</v>
      </c>
      <c r="C25">
        <v>6.6883878863130343E-4</v>
      </c>
      <c r="D25">
        <v>2.8317152103559872E-3</v>
      </c>
      <c r="E25">
        <v>5.1545063776813312E-3</v>
      </c>
      <c r="F25">
        <v>2.3170659515276658E-3</v>
      </c>
      <c r="H25" s="2">
        <v>2</v>
      </c>
      <c r="I25" s="4">
        <f>C25*$H$25</f>
        <v>1.3376775772626069E-3</v>
      </c>
      <c r="J25" s="4">
        <f t="shared" ref="J25:L25" si="18">D25*$H$25</f>
        <v>5.6634304207119745E-3</v>
      </c>
      <c r="K25" s="4">
        <f t="shared" si="18"/>
        <v>1.0309012755362662E-2</v>
      </c>
      <c r="L25" s="4">
        <f t="shared" si="18"/>
        <v>4.6341319030553316E-3</v>
      </c>
    </row>
    <row r="26" spans="1:14" x14ac:dyDescent="0.2">
      <c r="A26" s="5"/>
      <c r="D26" s="1"/>
      <c r="E26" s="1"/>
      <c r="F26" s="1"/>
    </row>
    <row r="27" spans="1:14" x14ac:dyDescent="0.2">
      <c r="A27" s="4" t="s">
        <v>56</v>
      </c>
      <c r="C27" s="10">
        <f>1/475</f>
        <v>2.1052631578947368E-3</v>
      </c>
      <c r="D27" s="10">
        <f t="shared" ref="D27:F27" si="19">1/475</f>
        <v>2.1052631578947368E-3</v>
      </c>
      <c r="E27" s="10">
        <f t="shared" si="19"/>
        <v>2.1052631578947368E-3</v>
      </c>
      <c r="F27" s="10">
        <f t="shared" si="19"/>
        <v>2.1052631578947368E-3</v>
      </c>
      <c r="H27" s="4" t="s">
        <v>76</v>
      </c>
      <c r="J27" s="4" t="s">
        <v>78</v>
      </c>
      <c r="K27" s="4" t="str">
        <f>I3</f>
        <v>Mean time 0</v>
      </c>
      <c r="L27" s="4" t="str">
        <f>J3</f>
        <v>Mean time 1</v>
      </c>
      <c r="M27" s="4" t="str">
        <f>K3</f>
        <v>Mean time 8</v>
      </c>
      <c r="N27" s="4" t="str">
        <f>L3</f>
        <v>Mean time 137</v>
      </c>
    </row>
    <row r="28" spans="1:14" x14ac:dyDescent="0.2">
      <c r="A28" s="4" t="s">
        <v>55</v>
      </c>
      <c r="C28" s="10">
        <f>1/525</f>
        <v>1.9047619047619048E-3</v>
      </c>
      <c r="D28" s="10">
        <f t="shared" ref="D28:F28" si="20">1/525</f>
        <v>1.9047619047619048E-3</v>
      </c>
      <c r="E28" s="10">
        <f t="shared" si="20"/>
        <v>1.9047619047619048E-3</v>
      </c>
      <c r="F28" s="10">
        <f t="shared" si="20"/>
        <v>1.9047619047619048E-3</v>
      </c>
      <c r="H28" s="4" t="str">
        <f>A4</f>
        <v>C</v>
      </c>
      <c r="I28" s="4">
        <f>B4</f>
        <v>12</v>
      </c>
      <c r="J28" s="4">
        <v>1</v>
      </c>
      <c r="K28" s="4">
        <f>C4*J28</f>
        <v>1.1884338899173945E-2</v>
      </c>
      <c r="L28" s="4">
        <f>D4*J28</f>
        <v>2.4115384932104713E-2</v>
      </c>
      <c r="M28" s="4">
        <f>E4*J28</f>
        <v>2.1515879310279588E-2</v>
      </c>
      <c r="N28" s="4">
        <f>F4*J28</f>
        <v>2.7695029284436096E-2</v>
      </c>
    </row>
    <row r="29" spans="1:14" x14ac:dyDescent="0.2">
      <c r="A29" s="4" t="s">
        <v>26</v>
      </c>
      <c r="C29" s="10">
        <f t="shared" ref="C29:F30" si="21">C8/C6</f>
        <v>0.63779557351500815</v>
      </c>
      <c r="D29" s="10">
        <f t="shared" si="21"/>
        <v>9.83173833460824E-3</v>
      </c>
      <c r="E29" s="10">
        <f t="shared" si="21"/>
        <v>4.6975644687881788E-3</v>
      </c>
      <c r="F29" s="10">
        <f t="shared" si="21"/>
        <v>6.4781330130672206E-3</v>
      </c>
      <c r="H29" s="4" t="str">
        <f t="shared" ref="H29:H49" si="22">A5</f>
        <v>CH</v>
      </c>
      <c r="I29" s="4">
        <f t="shared" ref="I29:I49" si="23">B5</f>
        <v>13</v>
      </c>
      <c r="J29" s="4">
        <v>1</v>
      </c>
      <c r="K29" s="4">
        <f>C5*J29</f>
        <v>2.5227170711336313E-2</v>
      </c>
      <c r="L29" s="4">
        <f>D5*J29</f>
        <v>3.8841127498208949E-2</v>
      </c>
      <c r="M29" s="4">
        <f>E5*J29</f>
        <v>5.2173723477229594E-2</v>
      </c>
      <c r="N29" s="4">
        <f>F5*J29</f>
        <v>6.1877298241960768E-2</v>
      </c>
    </row>
    <row r="30" spans="1:14" x14ac:dyDescent="0.2">
      <c r="A30" s="4" t="s">
        <v>27</v>
      </c>
      <c r="C30" s="10">
        <f t="shared" si="21"/>
        <v>0.48808921860357407</v>
      </c>
      <c r="D30" s="10">
        <f t="shared" si="21"/>
        <v>2.8800808678724223E-2</v>
      </c>
      <c r="E30" s="10">
        <f t="shared" si="21"/>
        <v>1.4769730725348514E-2</v>
      </c>
      <c r="F30" s="10">
        <f t="shared" si="21"/>
        <v>2.3191658177247589E-2</v>
      </c>
      <c r="H30" s="4" t="str">
        <f t="shared" si="22"/>
        <v>^16O</v>
      </c>
      <c r="I30" s="4">
        <f t="shared" si="23"/>
        <v>16</v>
      </c>
    </row>
    <row r="31" spans="1:14" x14ac:dyDescent="0.2">
      <c r="A31" s="4" t="s">
        <v>53</v>
      </c>
      <c r="C31" s="10">
        <f t="shared" ref="C31:F32" si="24">C22/C16</f>
        <v>3.2725273631840794E-2</v>
      </c>
      <c r="D31" s="10">
        <f t="shared" si="24"/>
        <v>8.9711173563864696E-3</v>
      </c>
      <c r="E31" s="10">
        <f t="shared" si="24"/>
        <v>6.1417428561825152E-2</v>
      </c>
      <c r="F31" s="10">
        <f t="shared" si="24"/>
        <v>0.16228236751810904</v>
      </c>
      <c r="H31" s="4" t="str">
        <f t="shared" si="22"/>
        <v>^16OH</v>
      </c>
      <c r="I31" s="4">
        <f t="shared" si="23"/>
        <v>17</v>
      </c>
    </row>
    <row r="32" spans="1:14" x14ac:dyDescent="0.2">
      <c r="A32" s="4" t="s">
        <v>54</v>
      </c>
      <c r="C32" s="10">
        <f t="shared" si="24"/>
        <v>6.6683415533884863E-2</v>
      </c>
      <c r="D32" s="10">
        <f t="shared" si="24"/>
        <v>2.9509895416997958E-2</v>
      </c>
      <c r="E32" s="10">
        <f t="shared" si="24"/>
        <v>0.15573221105001639</v>
      </c>
      <c r="F32" s="10">
        <f t="shared" si="24"/>
        <v>0.4143674123788218</v>
      </c>
      <c r="H32" s="4" t="str">
        <f t="shared" si="22"/>
        <v>^18O</v>
      </c>
      <c r="I32" s="4">
        <f t="shared" si="23"/>
        <v>18</v>
      </c>
    </row>
    <row r="33" spans="1:14" x14ac:dyDescent="0.2">
      <c r="C33" s="10"/>
      <c r="D33" s="10"/>
      <c r="E33" s="10"/>
      <c r="F33" s="10"/>
      <c r="H33" s="4" t="str">
        <f t="shared" si="22"/>
        <v>^18OH</v>
      </c>
      <c r="I33" s="4">
        <f t="shared" si="23"/>
        <v>19</v>
      </c>
    </row>
    <row r="34" spans="1:14" x14ac:dyDescent="0.2">
      <c r="A34" s="4" t="s">
        <v>64</v>
      </c>
      <c r="H34" s="4" t="str">
        <f t="shared" si="22"/>
        <v>C_2H</v>
      </c>
      <c r="I34" s="4">
        <f t="shared" si="23"/>
        <v>14</v>
      </c>
      <c r="J34" s="4">
        <v>2</v>
      </c>
      <c r="K34" s="4">
        <f>C10*J34</f>
        <v>2.886480518813464E-2</v>
      </c>
      <c r="L34" s="4">
        <f>D10*J34</f>
        <v>5.5818380518293437E-2</v>
      </c>
      <c r="M34" s="4">
        <f>E10*J34</f>
        <v>9.9394205410150566E-2</v>
      </c>
      <c r="N34" s="4">
        <f>F10*J34</f>
        <v>8.057496549019684E-2</v>
      </c>
    </row>
    <row r="35" spans="1:14" x14ac:dyDescent="0.2">
      <c r="A35" s="4" t="s">
        <v>65</v>
      </c>
      <c r="B35" s="4" t="s">
        <v>57</v>
      </c>
      <c r="C35" s="4" t="s">
        <v>67</v>
      </c>
      <c r="D35" s="4" t="s">
        <v>68</v>
      </c>
      <c r="E35" s="4" t="s">
        <v>69</v>
      </c>
      <c r="F35" s="4" t="s">
        <v>70</v>
      </c>
      <c r="H35" s="4" t="str">
        <f t="shared" si="22"/>
        <v>^16O_2</v>
      </c>
      <c r="I35" s="4">
        <f t="shared" si="23"/>
        <v>32</v>
      </c>
    </row>
    <row r="36" spans="1:14" x14ac:dyDescent="0.2">
      <c r="H36" s="4" t="str">
        <f t="shared" si="22"/>
        <v>CHO_2</v>
      </c>
      <c r="I36" s="4">
        <f t="shared" si="23"/>
        <v>45</v>
      </c>
      <c r="J36" s="4">
        <v>1</v>
      </c>
      <c r="K36" s="4">
        <f t="shared" ref="K36:K43" si="25">C12*J36</f>
        <v>1.5680306214283003E-2</v>
      </c>
      <c r="L36" s="4">
        <f t="shared" ref="L36:L43" si="26">D12*J36</f>
        <v>8.3997600607722527E-3</v>
      </c>
      <c r="M36" s="4">
        <f t="shared" ref="M36:M43" si="27">E12*J36</f>
        <v>1.3103476980940741E-2</v>
      </c>
      <c r="N36" s="4">
        <f t="shared" ref="N36:N43" si="28">F12*J36</f>
        <v>1.4133790784865702E-2</v>
      </c>
    </row>
    <row r="37" spans="1:14" x14ac:dyDescent="0.2">
      <c r="A37" s="4" t="str">
        <f>A6</f>
        <v>^16O</v>
      </c>
      <c r="B37" s="4">
        <v>1</v>
      </c>
      <c r="C37" s="10">
        <f>C6*B37</f>
        <v>0.25376794082507242</v>
      </c>
      <c r="D37" s="10">
        <f>D6*C37</f>
        <v>0.1338604625067456</v>
      </c>
      <c r="E37" s="10">
        <f>E6*D37</f>
        <v>4.9963380290143383E-2</v>
      </c>
      <c r="F37" s="10">
        <f>F6*E37</f>
        <v>2.0260207372544605E-2</v>
      </c>
      <c r="H37" s="4" t="str">
        <f t="shared" si="22"/>
        <v>C_4H</v>
      </c>
      <c r="I37" s="4">
        <f t="shared" si="23"/>
        <v>16</v>
      </c>
      <c r="J37" s="4">
        <v>4</v>
      </c>
      <c r="K37" s="4">
        <f t="shared" si="25"/>
        <v>4.4761952786009545E-3</v>
      </c>
      <c r="L37" s="4">
        <f t="shared" si="26"/>
        <v>1.2317772589902585E-2</v>
      </c>
      <c r="M37" s="4">
        <f t="shared" si="27"/>
        <v>1.562694534551157E-2</v>
      </c>
      <c r="N37" s="4">
        <f t="shared" si="28"/>
        <v>1.4065870763146859E-2</v>
      </c>
    </row>
    <row r="38" spans="1:14" x14ac:dyDescent="0.2">
      <c r="A38" s="4" t="str">
        <f>A7</f>
        <v>^16OH</v>
      </c>
      <c r="B38" s="4">
        <v>1</v>
      </c>
      <c r="C38" s="10">
        <f>C7*$B$38</f>
        <v>0.22171012818480049</v>
      </c>
      <c r="D38" s="10">
        <f>D7*$B$38</f>
        <v>0.18189266862653064</v>
      </c>
      <c r="E38" s="10">
        <f>E7*$B$38</f>
        <v>0.20252397296816646</v>
      </c>
      <c r="F38" s="10">
        <f>F7*$B$38</f>
        <v>0.20345243991557677</v>
      </c>
      <c r="H38" s="4" t="str">
        <f t="shared" si="22"/>
        <v>Ca^16O</v>
      </c>
      <c r="I38" s="4">
        <f t="shared" si="23"/>
        <v>56</v>
      </c>
      <c r="J38" s="4">
        <v>1</v>
      </c>
      <c r="K38" s="4">
        <f t="shared" si="25"/>
        <v>1.0980569060119565E-3</v>
      </c>
      <c r="L38" s="4">
        <f t="shared" si="26"/>
        <v>1.9193766109175951E-3</v>
      </c>
      <c r="M38" s="4">
        <f t="shared" si="27"/>
        <v>2.4101330996715077E-3</v>
      </c>
      <c r="N38" s="4">
        <f t="shared" si="28"/>
        <v>1.4734173024845308E-3</v>
      </c>
    </row>
    <row r="39" spans="1:14" x14ac:dyDescent="0.2">
      <c r="A39" s="4" t="str">
        <f>A11</f>
        <v>^16O_2</v>
      </c>
      <c r="B39" s="4">
        <v>2</v>
      </c>
      <c r="C39" s="10">
        <f>C11*$B$39</f>
        <v>1.1216839954353705E-2</v>
      </c>
      <c r="D39" s="10">
        <f>D11*$B$39</f>
        <v>3.4526132891952208E-2</v>
      </c>
      <c r="E39" s="10">
        <f>E11*$B$39</f>
        <v>2.6901020396580048E-2</v>
      </c>
      <c r="F39" s="10">
        <f>F11*$B$39</f>
        <v>1.7872117694338406E-2</v>
      </c>
      <c r="H39" s="4" t="str">
        <f t="shared" si="22"/>
        <v>Ca^16OH</v>
      </c>
      <c r="I39" s="4">
        <f t="shared" si="23"/>
        <v>57</v>
      </c>
      <c r="J39" s="4">
        <v>1</v>
      </c>
      <c r="K39" s="4">
        <f t="shared" si="25"/>
        <v>1.9989236273172083E-3</v>
      </c>
      <c r="L39" s="4">
        <f t="shared" si="26"/>
        <v>1.4393608414239483E-3</v>
      </c>
      <c r="M39" s="4">
        <f t="shared" si="27"/>
        <v>3.2629410686785226E-3</v>
      </c>
      <c r="N39" s="4">
        <f t="shared" si="28"/>
        <v>1.930563940685759E-3</v>
      </c>
    </row>
    <row r="40" spans="1:14" x14ac:dyDescent="0.2">
      <c r="A40" s="4" t="str">
        <f>A12</f>
        <v>CHO_2</v>
      </c>
      <c r="B40" s="4">
        <v>2</v>
      </c>
      <c r="C40" s="10">
        <f>C12*$B$40</f>
        <v>3.1360612428566005E-2</v>
      </c>
      <c r="D40" s="10">
        <f>D12*$B$40</f>
        <v>1.6799520121544505E-2</v>
      </c>
      <c r="E40" s="10">
        <f>E12*$B$40</f>
        <v>2.6206953961881482E-2</v>
      </c>
      <c r="F40" s="10">
        <f>F12*$B$40</f>
        <v>2.8267581569731404E-2</v>
      </c>
      <c r="H40" s="4" t="str">
        <f t="shared" si="22"/>
        <v>C^16O_3</v>
      </c>
      <c r="I40" s="4">
        <f t="shared" si="23"/>
        <v>60</v>
      </c>
      <c r="J40" s="4">
        <v>1</v>
      </c>
      <c r="K40" s="4">
        <f t="shared" si="25"/>
        <v>2.0199155409554902E-3</v>
      </c>
      <c r="L40" s="4">
        <f t="shared" si="26"/>
        <v>1.4112941998731853E-2</v>
      </c>
      <c r="M40" s="4">
        <f t="shared" si="27"/>
        <v>8.0619455914619012E-3</v>
      </c>
      <c r="N40" s="4">
        <f t="shared" si="28"/>
        <v>3.0628240919586759E-3</v>
      </c>
    </row>
    <row r="41" spans="1:14" x14ac:dyDescent="0.2">
      <c r="A41" s="4" t="str">
        <f t="shared" ref="A41:A46" si="29">A14</f>
        <v>Ca^16O</v>
      </c>
      <c r="B41" s="4">
        <v>1</v>
      </c>
      <c r="C41" s="10">
        <f>C14*$B$41</f>
        <v>1.0980569060119565E-3</v>
      </c>
      <c r="D41" s="10">
        <f>D14*$B$41</f>
        <v>1.9193766109175951E-3</v>
      </c>
      <c r="E41" s="10">
        <f>E14*$B$41</f>
        <v>2.4101330996715077E-3</v>
      </c>
      <c r="F41" s="10">
        <f>F14*$B$41</f>
        <v>1.4734173024845308E-3</v>
      </c>
      <c r="H41" s="4" t="str">
        <f t="shared" si="22"/>
        <v>HC^16O_3</v>
      </c>
      <c r="I41" s="4">
        <f t="shared" si="23"/>
        <v>61</v>
      </c>
      <c r="J41" s="4">
        <v>1</v>
      </c>
      <c r="K41" s="4">
        <f t="shared" si="25"/>
        <v>8.8746761323921198E-4</v>
      </c>
      <c r="L41" s="4">
        <f t="shared" si="26"/>
        <v>3.290457912333144E-3</v>
      </c>
      <c r="M41" s="4">
        <f t="shared" si="27"/>
        <v>1.881294801474837E-3</v>
      </c>
      <c r="N41" s="4">
        <f t="shared" si="28"/>
        <v>7.8292929990785064E-4</v>
      </c>
    </row>
    <row r="42" spans="1:14" x14ac:dyDescent="0.2">
      <c r="A42" s="4" t="str">
        <f t="shared" si="29"/>
        <v>Ca^16OH</v>
      </c>
      <c r="B42" s="4">
        <v>1</v>
      </c>
      <c r="C42" s="10">
        <f>C15*$B$42</f>
        <v>1.9989236273172083E-3</v>
      </c>
      <c r="D42" s="10">
        <f>D15*$B$42</f>
        <v>1.4393608414239483E-3</v>
      </c>
      <c r="E42" s="10">
        <f>E15*$B$42</f>
        <v>3.2629410686785226E-3</v>
      </c>
      <c r="F42" s="10">
        <f>F15*$B$42</f>
        <v>1.930563940685759E-3</v>
      </c>
      <c r="H42" s="4" t="str">
        <f t="shared" si="22"/>
        <v>C^16O_2^18O</v>
      </c>
      <c r="I42" s="4">
        <f t="shared" si="23"/>
        <v>62</v>
      </c>
      <c r="J42" s="4">
        <v>1</v>
      </c>
      <c r="K42" s="4">
        <f t="shared" si="25"/>
        <v>1.1509833828728133E-3</v>
      </c>
      <c r="L42" s="4">
        <f t="shared" si="26"/>
        <v>8.9964343651440664E-4</v>
      </c>
      <c r="M42" s="4">
        <f t="shared" si="27"/>
        <v>7.749687967406986E-4</v>
      </c>
      <c r="N42" s="4">
        <f t="shared" si="28"/>
        <v>1.2317075857344562E-3</v>
      </c>
    </row>
    <row r="43" spans="1:14" x14ac:dyDescent="0.2">
      <c r="A43" s="4" t="str">
        <f t="shared" si="29"/>
        <v>C^16O_3</v>
      </c>
      <c r="B43" s="4">
        <v>3</v>
      </c>
      <c r="C43" s="10">
        <f>C16*$B$43</f>
        <v>6.0597466228664706E-3</v>
      </c>
      <c r="D43" s="10">
        <f>D16*$B$43</f>
        <v>4.233882599619556E-2</v>
      </c>
      <c r="E43" s="10">
        <f>E16*$B$43</f>
        <v>2.4185836774385704E-2</v>
      </c>
      <c r="F43" s="10">
        <f>F16*$B$43</f>
        <v>9.1884722758760282E-3</v>
      </c>
      <c r="H43" s="4" t="str">
        <f t="shared" si="22"/>
        <v>HC^16O_2^18O</v>
      </c>
      <c r="I43" s="4">
        <f t="shared" si="23"/>
        <v>63</v>
      </c>
      <c r="J43" s="4">
        <v>1</v>
      </c>
      <c r="K43" s="4">
        <f t="shared" si="25"/>
        <v>8.7317520897025618E-5</v>
      </c>
      <c r="L43" s="4">
        <f t="shared" si="26"/>
        <v>4.4947860481841063E-5</v>
      </c>
      <c r="M43" s="4">
        <f t="shared" si="27"/>
        <v>1.1153352104839348E-4</v>
      </c>
      <c r="N43" s="4">
        <f t="shared" si="28"/>
        <v>4.9898851684232145E-4</v>
      </c>
    </row>
    <row r="44" spans="1:14" x14ac:dyDescent="0.2">
      <c r="A44" s="4" t="str">
        <f t="shared" si="29"/>
        <v>HC^16O_3</v>
      </c>
      <c r="B44" s="4">
        <v>3</v>
      </c>
      <c r="C44" s="10">
        <f>C17*$B$44</f>
        <v>2.662402839717636E-3</v>
      </c>
      <c r="D44" s="10">
        <f>D17*$B$44</f>
        <v>9.871373736999433E-3</v>
      </c>
      <c r="E44" s="10">
        <f>E17*$B$44</f>
        <v>5.6438844044245113E-3</v>
      </c>
      <c r="F44" s="10">
        <f>F17*$B$44</f>
        <v>2.3487878997235519E-3</v>
      </c>
      <c r="H44" s="4" t="str">
        <f t="shared" si="22"/>
        <v>SO_2?</v>
      </c>
      <c r="I44" s="4">
        <f t="shared" si="23"/>
        <v>64</v>
      </c>
    </row>
    <row r="45" spans="1:14" x14ac:dyDescent="0.2">
      <c r="A45" s="4" t="str">
        <f t="shared" si="29"/>
        <v>C^16O_2^18O</v>
      </c>
      <c r="B45" s="4">
        <v>2</v>
      </c>
      <c r="C45" s="10">
        <f>C18*$B$45</f>
        <v>2.3019667657456265E-3</v>
      </c>
      <c r="D45" s="10">
        <f>D18*$B$45</f>
        <v>1.7992868730288133E-3</v>
      </c>
      <c r="E45" s="10">
        <f>E18*$B$45</f>
        <v>1.5499375934813972E-3</v>
      </c>
      <c r="F45" s="10">
        <f>F18*$B$45</f>
        <v>2.4634151714689125E-3</v>
      </c>
      <c r="H45" s="4" t="str">
        <f t="shared" si="22"/>
        <v>HC^16O^18O_2</v>
      </c>
      <c r="I45" s="4">
        <f t="shared" si="23"/>
        <v>65</v>
      </c>
      <c r="J45" s="4">
        <v>1</v>
      </c>
      <c r="K45" s="4">
        <f>C21*J45</f>
        <v>3.3453104238361197E-4</v>
      </c>
      <c r="L45" s="4">
        <f>D21*J45</f>
        <v>8.9072245279445312E-4</v>
      </c>
      <c r="M45" s="4">
        <f>E21*J45</f>
        <v>1.2648874277216837E-3</v>
      </c>
      <c r="N45" s="4">
        <f>F21*J45</f>
        <v>1.1264217523176011E-3</v>
      </c>
    </row>
    <row r="46" spans="1:14" x14ac:dyDescent="0.2">
      <c r="A46" s="4" t="str">
        <f t="shared" si="29"/>
        <v>HC^16O_2^18O</v>
      </c>
      <c r="B46" s="4">
        <v>2</v>
      </c>
      <c r="C46" s="10">
        <f>C19*$B$46</f>
        <v>1.7463504179405124E-4</v>
      </c>
      <c r="D46" s="10">
        <f>D19*$B$46</f>
        <v>8.9895720963682125E-5</v>
      </c>
      <c r="E46" s="10">
        <f>E19*$B$46</f>
        <v>2.2306704209678696E-4</v>
      </c>
      <c r="F46" s="10">
        <f>F19*$B$46</f>
        <v>9.979770336846429E-4</v>
      </c>
      <c r="H46" s="4" t="str">
        <f t="shared" si="22"/>
        <v>C^18O3</v>
      </c>
      <c r="I46" s="4">
        <f t="shared" si="23"/>
        <v>66</v>
      </c>
      <c r="J46" s="4">
        <v>1</v>
      </c>
      <c r="K46" s="4">
        <f>C22*J46</f>
        <v>6.6102288790976144E-5</v>
      </c>
      <c r="L46" s="4">
        <f>D22*J46</f>
        <v>1.2660885891449888E-4</v>
      </c>
      <c r="M46" s="4">
        <f>E22*J46</f>
        <v>4.9514396743293256E-4</v>
      </c>
      <c r="N46" s="4">
        <f>F22*J46</f>
        <v>4.9704234493455645E-4</v>
      </c>
    </row>
    <row r="47" spans="1:14" x14ac:dyDescent="0.2">
      <c r="A47" s="4" t="str">
        <f>A21</f>
        <v>HC^16O^18O_2</v>
      </c>
      <c r="B47" s="4">
        <v>1</v>
      </c>
      <c r="C47" s="10">
        <f>C21*$B$47</f>
        <v>3.3453104238361197E-4</v>
      </c>
      <c r="D47" s="10">
        <f>D21*$B$47</f>
        <v>8.9072245279445312E-4</v>
      </c>
      <c r="E47" s="10">
        <f>E21*$B$47</f>
        <v>1.2648874277216837E-3</v>
      </c>
      <c r="F47" s="10">
        <f>F21*$B$47</f>
        <v>1.1264217523176011E-3</v>
      </c>
      <c r="H47" s="4" t="str">
        <f t="shared" si="22"/>
        <v>HC^18O_3</v>
      </c>
      <c r="I47" s="4">
        <f t="shared" si="23"/>
        <v>67</v>
      </c>
      <c r="J47" s="4">
        <v>1</v>
      </c>
      <c r="K47" s="4">
        <f>C23*J47</f>
        <v>5.9179371626495389E-5</v>
      </c>
      <c r="L47" s="4">
        <f>D23*J47</f>
        <v>9.7101068866984521E-5</v>
      </c>
      <c r="M47" s="4">
        <f>E23*J47</f>
        <v>2.92978199070578E-4</v>
      </c>
      <c r="N47" s="4">
        <f>F23*J47</f>
        <v>3.2442038807837858E-4</v>
      </c>
    </row>
    <row r="48" spans="1:14" x14ac:dyDescent="0.2">
      <c r="A48" s="4" t="str">
        <f>A24</f>
        <v>Ca^16O_2?</v>
      </c>
      <c r="B48" s="4">
        <v>2</v>
      </c>
      <c r="C48" s="10">
        <f>C24*$B$48</f>
        <v>6.7397513572179876E-4</v>
      </c>
      <c r="D48" s="10">
        <f t="shared" ref="D48:F48" si="30">D24*$B$48</f>
        <v>4.1997084908224017E-3</v>
      </c>
      <c r="E48" s="10">
        <f t="shared" si="30"/>
        <v>4.5644057434538025E-3</v>
      </c>
      <c r="F48" s="10">
        <f t="shared" si="30"/>
        <v>2.9569544186462894E-3</v>
      </c>
      <c r="H48" s="4" t="str">
        <f t="shared" si="22"/>
        <v>Ca^16O_2?</v>
      </c>
      <c r="I48" s="4">
        <f t="shared" si="23"/>
        <v>72</v>
      </c>
      <c r="J48" s="4">
        <v>1</v>
      </c>
      <c r="K48" s="4">
        <f>C24*J48</f>
        <v>3.3698756786089938E-4</v>
      </c>
      <c r="L48" s="4">
        <f>D24*J48</f>
        <v>2.0998542454112009E-3</v>
      </c>
      <c r="M48" s="4">
        <f>E24*J48</f>
        <v>2.2822028717269013E-3</v>
      </c>
      <c r="N48" s="4">
        <f>F24*J48</f>
        <v>1.4784772093231447E-3</v>
      </c>
    </row>
    <row r="49" spans="1:14" x14ac:dyDescent="0.2">
      <c r="A49" s="4" t="str">
        <f>A25</f>
        <v>Ca^16O_2H?</v>
      </c>
      <c r="B49" s="4">
        <v>2</v>
      </c>
      <c r="C49" s="10">
        <f>C25*$B$49</f>
        <v>1.3376775772626069E-3</v>
      </c>
      <c r="D49" s="10">
        <f>D25*$B$49</f>
        <v>5.6634304207119745E-3</v>
      </c>
      <c r="E49" s="10">
        <f>E25*$B$49</f>
        <v>1.0309012755362662E-2</v>
      </c>
      <c r="F49" s="10">
        <f>F25*$B$49</f>
        <v>4.6341319030553316E-3</v>
      </c>
      <c r="H49" s="4" t="str">
        <f t="shared" si="22"/>
        <v>Ca^16O_2H?</v>
      </c>
      <c r="I49" s="4">
        <f t="shared" si="23"/>
        <v>73</v>
      </c>
      <c r="J49" s="4">
        <v>1</v>
      </c>
      <c r="K49" s="4">
        <f>C25*J49</f>
        <v>6.6883878863130343E-4</v>
      </c>
      <c r="L49" s="4">
        <f>D25*J49</f>
        <v>2.8317152103559872E-3</v>
      </c>
      <c r="M49" s="4">
        <f>E25*J49</f>
        <v>5.1545063776813312E-3</v>
      </c>
      <c r="N49" s="4">
        <f>F25*J49</f>
        <v>2.3170659515276658E-3</v>
      </c>
    </row>
    <row r="50" spans="1:14" x14ac:dyDescent="0.2">
      <c r="C50" s="10"/>
      <c r="D50" s="10"/>
      <c r="E50" s="10"/>
      <c r="F50" s="10"/>
    </row>
    <row r="51" spans="1:14" x14ac:dyDescent="0.2">
      <c r="B51" s="4" t="s">
        <v>66</v>
      </c>
      <c r="C51" s="10">
        <f>SUM(C37:C49)</f>
        <v>0.53469743695161343</v>
      </c>
      <c r="D51" s="10">
        <f>SUM(D37:D49)</f>
        <v>0.43529076529063088</v>
      </c>
      <c r="E51" s="10">
        <f>SUM(E37:E49)</f>
        <v>0.35900943352604797</v>
      </c>
      <c r="F51" s="10">
        <f>SUM(F37:F49)</f>
        <v>0.29697248825013384</v>
      </c>
      <c r="J51" s="4" t="s">
        <v>81</v>
      </c>
      <c r="K51" s="4">
        <f>K28+K29+K34+K36+K37+K40+K41+K42+K43+K45+K46+K47</f>
        <v>9.0738313052294461E-2</v>
      </c>
      <c r="L51" s="4">
        <f t="shared" ref="L51:N51" si="31">L28+L29+L34+L36+L37+L40+L41+L42+L43+L45+L46+L47</f>
        <v>0.15895484918791913</v>
      </c>
      <c r="M51" s="4">
        <f t="shared" si="31"/>
        <v>0.21469698282906308</v>
      </c>
      <c r="N51" s="4">
        <f t="shared" si="31"/>
        <v>0.20587128854438014</v>
      </c>
    </row>
    <row r="52" spans="1:14" x14ac:dyDescent="0.2">
      <c r="J52" s="4" t="s">
        <v>82</v>
      </c>
      <c r="K52" s="4">
        <f>K38+K39+K48+K49</f>
        <v>4.1028068898213673E-3</v>
      </c>
      <c r="L52" s="4">
        <f t="shared" ref="L52:N52" si="32">L38+L39+L48+L49</f>
        <v>8.2903069081087313E-3</v>
      </c>
      <c r="M52" s="4">
        <f t="shared" si="32"/>
        <v>1.3109783417758262E-2</v>
      </c>
      <c r="N52" s="4">
        <f t="shared" si="32"/>
        <v>7.1995244040211001E-3</v>
      </c>
    </row>
    <row r="54" spans="1:14" x14ac:dyDescent="0.2">
      <c r="A54" s="4" t="s">
        <v>71</v>
      </c>
    </row>
    <row r="55" spans="1:14" x14ac:dyDescent="0.2">
      <c r="A55" s="4" t="s">
        <v>65</v>
      </c>
      <c r="B55" s="4" t="s">
        <v>57</v>
      </c>
      <c r="C55" s="4" t="s">
        <v>67</v>
      </c>
      <c r="D55" s="4" t="s">
        <v>68</v>
      </c>
      <c r="E55" s="4" t="s">
        <v>69</v>
      </c>
      <c r="F55" s="4" t="s">
        <v>70</v>
      </c>
      <c r="J55" s="4" t="s">
        <v>77</v>
      </c>
      <c r="K55" s="4">
        <f>K52/K51</f>
        <v>4.5215816250152571E-2</v>
      </c>
      <c r="L55" s="4">
        <f t="shared" ref="L55:N55" si="33">L52/L51</f>
        <v>5.215510536773741E-2</v>
      </c>
      <c r="M55" s="4">
        <f t="shared" si="33"/>
        <v>6.106179623491019E-2</v>
      </c>
      <c r="N55" s="4">
        <f t="shared" si="33"/>
        <v>3.4970997922661187E-2</v>
      </c>
    </row>
    <row r="57" spans="1:14" x14ac:dyDescent="0.2">
      <c r="A57" s="4" t="str">
        <f>A8</f>
        <v>^18O</v>
      </c>
      <c r="B57" s="4">
        <v>1</v>
      </c>
      <c r="C57" s="10">
        <f>C8*$B$57</f>
        <v>0.16185206935824972</v>
      </c>
      <c r="D57" s="10">
        <f>D8*$B$57</f>
        <v>5.186159593040013E-3</v>
      </c>
      <c r="E57" s="10">
        <f>E8*$B$57</f>
        <v>1.7533646275852488E-3</v>
      </c>
      <c r="F57" s="10">
        <f>F8*$B$57</f>
        <v>2.6268902838337653E-3</v>
      </c>
    </row>
    <row r="58" spans="1:14" x14ac:dyDescent="0.2">
      <c r="A58" s="4" t="str">
        <f>A9</f>
        <v>^18OH</v>
      </c>
      <c r="B58" s="4">
        <v>1</v>
      </c>
      <c r="C58" s="10">
        <f>C9*$B$58</f>
        <v>0.10821432322221751</v>
      </c>
      <c r="D58" s="10">
        <f>D9*$B$58</f>
        <v>5.2386559491752931E-3</v>
      </c>
      <c r="E58" s="10">
        <f>E9*$B$58</f>
        <v>2.9912245461675801E-3</v>
      </c>
      <c r="F58" s="10">
        <f>F9*$B$58</f>
        <v>4.7183994418490598E-3</v>
      </c>
      <c r="J58" s="4" t="s">
        <v>83</v>
      </c>
      <c r="K58" s="4">
        <f>K51+'Positive ions'!L52</f>
        <v>9.2748029237413362E-2</v>
      </c>
      <c r="L58" s="4">
        <f>L51+'Positive ions'!M52</f>
        <v>0.16171006516094713</v>
      </c>
      <c r="M58" s="4">
        <f>M51+'Positive ions'!N52</f>
        <v>0.21718562217446111</v>
      </c>
      <c r="N58" s="4">
        <f>N51+'Positive ions'!O52</f>
        <v>0.20867060445891819</v>
      </c>
    </row>
    <row r="59" spans="1:14" x14ac:dyDescent="0.2">
      <c r="A59" s="4" t="str">
        <f>A18</f>
        <v>C^16O_2^18O</v>
      </c>
      <c r="B59" s="4">
        <v>1</v>
      </c>
      <c r="C59" s="10">
        <f>C18*$B$59</f>
        <v>1.1509833828728133E-3</v>
      </c>
      <c r="D59" s="10">
        <f>D18*$B$59</f>
        <v>8.9964343651440664E-4</v>
      </c>
      <c r="E59" s="10">
        <f>E18*$B$59</f>
        <v>7.749687967406986E-4</v>
      </c>
      <c r="F59" s="10">
        <f>F18*$B$59</f>
        <v>1.2317075857344562E-3</v>
      </c>
      <c r="J59" s="4" t="s">
        <v>84</v>
      </c>
      <c r="K59" s="4">
        <f>K52+'Positive ions'!L51</f>
        <v>0.87462270742676862</v>
      </c>
      <c r="L59" s="4">
        <f>L52+'Positive ions'!M51</f>
        <v>0.78065440727590873</v>
      </c>
      <c r="M59" s="4">
        <f>M52+'Positive ions'!N51</f>
        <v>0.72169434384114073</v>
      </c>
      <c r="N59" s="4">
        <f>N52+'Positive ions'!O51</f>
        <v>0.58262245397843737</v>
      </c>
    </row>
    <row r="60" spans="1:14" x14ac:dyDescent="0.2">
      <c r="A60" s="4" t="str">
        <f>A19</f>
        <v>HC^16O_2^18O</v>
      </c>
      <c r="B60" s="4">
        <v>1</v>
      </c>
      <c r="C60" s="10">
        <f>C19*$B$60</f>
        <v>8.7317520897025618E-5</v>
      </c>
      <c r="D60" s="10">
        <f>D19*$B$60</f>
        <v>4.4947860481841063E-5</v>
      </c>
      <c r="E60" s="10">
        <f>E19*$B$60</f>
        <v>1.1153352104839348E-4</v>
      </c>
      <c r="F60" s="10">
        <f>F19*$B$60</f>
        <v>4.9898851684232145E-4</v>
      </c>
    </row>
    <row r="61" spans="1:14" x14ac:dyDescent="0.2">
      <c r="A61" s="4" t="str">
        <f>A21</f>
        <v>HC^16O^18O_2</v>
      </c>
      <c r="B61" s="4">
        <v>2</v>
      </c>
      <c r="C61" s="10">
        <f>C21*$B$61</f>
        <v>6.6906208476722395E-4</v>
      </c>
      <c r="D61" s="10">
        <f>D21*$B$61</f>
        <v>1.7814449055889062E-3</v>
      </c>
      <c r="E61" s="10">
        <f>E21*$B$61</f>
        <v>2.5297748554433674E-3</v>
      </c>
      <c r="F61" s="10">
        <f>F21*$B$61</f>
        <v>2.2528435046352021E-3</v>
      </c>
      <c r="J61" s="4" t="s">
        <v>85</v>
      </c>
      <c r="K61" s="4">
        <f>K58/K59</f>
        <v>0.1060434727452798</v>
      </c>
      <c r="L61" s="4">
        <f t="shared" ref="L61:N61" si="34">L58/L59</f>
        <v>0.20714680357116527</v>
      </c>
      <c r="M61" s="4">
        <f t="shared" si="34"/>
        <v>0.30093851230496549</v>
      </c>
      <c r="N61" s="4">
        <f t="shared" si="34"/>
        <v>0.3581575049742951</v>
      </c>
    </row>
    <row r="62" spans="1:14" x14ac:dyDescent="0.2">
      <c r="A62" s="4" t="str">
        <f>A22</f>
        <v>C^18O3</v>
      </c>
      <c r="B62" s="4">
        <v>3</v>
      </c>
      <c r="C62" s="10">
        <f>C22*$B$62</f>
        <v>1.9830686637292843E-4</v>
      </c>
      <c r="D62" s="10">
        <f>D22*$B$62</f>
        <v>3.7982657674349665E-4</v>
      </c>
      <c r="E62" s="10">
        <f>E22*$B$62</f>
        <v>1.4854319022987977E-3</v>
      </c>
      <c r="F62" s="10">
        <f>F22*$B$62</f>
        <v>1.4911270348036694E-3</v>
      </c>
    </row>
    <row r="63" spans="1:14" x14ac:dyDescent="0.2">
      <c r="A63" s="4" t="str">
        <f>A23</f>
        <v>HC^18O_3</v>
      </c>
      <c r="B63" s="4">
        <v>3</v>
      </c>
      <c r="C63" s="10">
        <f>C23*$B$63</f>
        <v>1.7753811487948617E-4</v>
      </c>
      <c r="D63" s="10">
        <f>D23*$B$63</f>
        <v>2.9130320660095355E-4</v>
      </c>
      <c r="E63" s="10">
        <f>E23*$B$63</f>
        <v>8.78934597211734E-4</v>
      </c>
      <c r="F63" s="10">
        <f>F23*$B$63</f>
        <v>9.732611642351357E-4</v>
      </c>
    </row>
    <row r="64" spans="1:14" x14ac:dyDescent="0.2">
      <c r="C64" s="10"/>
      <c r="D64" s="10"/>
      <c r="E64" s="10"/>
      <c r="F64" s="10"/>
    </row>
    <row r="65" spans="1:6" x14ac:dyDescent="0.2">
      <c r="B65" s="4" t="s">
        <v>66</v>
      </c>
      <c r="C65" s="10">
        <f>SUM(C57:C63)</f>
        <v>0.27234960055025675</v>
      </c>
      <c r="D65" s="10">
        <f>SUM(D57:D63)</f>
        <v>1.3821981528144909E-2</v>
      </c>
      <c r="E65" s="10">
        <f>SUM(E57:E63)</f>
        <v>1.0525232846495819E-2</v>
      </c>
      <c r="F65" s="10">
        <f>SUM(F57:F63)</f>
        <v>1.379321753193361E-2</v>
      </c>
    </row>
    <row r="66" spans="1:6" x14ac:dyDescent="0.2">
      <c r="C66" s="10"/>
      <c r="D66" s="10"/>
      <c r="E66" s="10"/>
      <c r="F66" s="10"/>
    </row>
    <row r="67" spans="1:6" x14ac:dyDescent="0.2">
      <c r="C67" s="10"/>
      <c r="D67" s="10"/>
      <c r="E67" s="10"/>
      <c r="F67" s="10"/>
    </row>
    <row r="68" spans="1:6" x14ac:dyDescent="0.2">
      <c r="A68" s="4" t="s">
        <v>74</v>
      </c>
      <c r="C68" s="10">
        <f>C65/C51</f>
        <v>0.50935273245924051</v>
      </c>
      <c r="D68" s="10">
        <f>D65/D51</f>
        <v>3.1753445352594091E-2</v>
      </c>
      <c r="E68" s="10">
        <f>E65/E51</f>
        <v>2.931742696318914E-2</v>
      </c>
      <c r="F68" s="10">
        <f>F65/F51</f>
        <v>4.6446112275275363E-2</v>
      </c>
    </row>
    <row r="71" spans="1:6" x14ac:dyDescent="0.2">
      <c r="C71" s="10"/>
      <c r="D71" s="10"/>
      <c r="E71" s="10"/>
      <c r="F71" s="10"/>
    </row>
    <row r="72" spans="1:6" x14ac:dyDescent="0.2">
      <c r="C72" s="10"/>
      <c r="D72" s="10"/>
      <c r="E72" s="10"/>
      <c r="F72" s="10"/>
    </row>
  </sheetData>
  <pageMargins left="0.7" right="0.7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</vt:i4>
      </vt:variant>
    </vt:vector>
  </HeadingPairs>
  <TitlesOfParts>
    <vt:vector size="5" baseType="lpstr">
      <vt:lpstr>Positive ions</vt:lpstr>
      <vt:lpstr>Negative ions</vt:lpstr>
      <vt:lpstr>Chart + ions</vt:lpstr>
      <vt:lpstr>Chart - ions</vt:lpstr>
      <vt:lpstr>Final ratio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Pesce</dc:creator>
  <cp:lastModifiedBy>Giovanni Pesce</cp:lastModifiedBy>
  <cp:lastPrinted>2015-10-21T10:39:10Z</cp:lastPrinted>
  <dcterms:created xsi:type="dcterms:W3CDTF">2015-10-20T12:26:30Z</dcterms:created>
  <dcterms:modified xsi:type="dcterms:W3CDTF">2015-11-25T11:04:59Z</dcterms:modified>
</cp:coreProperties>
</file>