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os\PostDoc\Tests\SIMS\SIMS_Results\"/>
    </mc:Choice>
  </mc:AlternateContent>
  <bookViews>
    <workbookView xWindow="0" yWindow="0" windowWidth="21570" windowHeight="8640"/>
  </bookViews>
  <sheets>
    <sheet name="Positive ions" sheetId="1" r:id="rId1"/>
    <sheet name="Chart + ions" sheetId="2" r:id="rId2"/>
    <sheet name="Negative ions" sheetId="3" r:id="rId3"/>
    <sheet name="Chart - ions" sheetId="4" r:id="rId4"/>
    <sheet name="Fina ratio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E72" i="1"/>
  <c r="F72" i="1"/>
  <c r="C72" i="1"/>
  <c r="D69" i="1"/>
  <c r="E69" i="1"/>
  <c r="F69" i="1"/>
  <c r="C69" i="1"/>
  <c r="D58" i="1"/>
  <c r="E58" i="1"/>
  <c r="F58" i="1"/>
  <c r="D59" i="1"/>
  <c r="E59" i="1"/>
  <c r="F59" i="1"/>
  <c r="D60" i="1"/>
  <c r="E60" i="1"/>
  <c r="F60" i="1"/>
  <c r="D61" i="1"/>
  <c r="E61" i="1"/>
  <c r="F61" i="1"/>
  <c r="D62" i="1"/>
  <c r="E62" i="1"/>
  <c r="F62" i="1"/>
  <c r="D63" i="1"/>
  <c r="E63" i="1"/>
  <c r="F63" i="1"/>
  <c r="D64" i="1"/>
  <c r="E64" i="1"/>
  <c r="F64" i="1"/>
  <c r="D65" i="1"/>
  <c r="E65" i="1"/>
  <c r="F65" i="1"/>
  <c r="D66" i="1"/>
  <c r="E66" i="1"/>
  <c r="F66" i="1"/>
  <c r="D67" i="1"/>
  <c r="E67" i="1"/>
  <c r="F67" i="1"/>
  <c r="C67" i="1"/>
  <c r="C66" i="1"/>
  <c r="C65" i="1"/>
  <c r="C64" i="1"/>
  <c r="C63" i="1"/>
  <c r="C62" i="1"/>
  <c r="C61" i="1"/>
  <c r="C60" i="1"/>
  <c r="C59" i="1"/>
  <c r="C58" i="1"/>
  <c r="A58" i="1"/>
  <c r="A59" i="1"/>
  <c r="A60" i="1"/>
  <c r="A61" i="1"/>
  <c r="A62" i="1"/>
  <c r="A63" i="1"/>
  <c r="A64" i="1"/>
  <c r="A65" i="1"/>
  <c r="A66" i="1"/>
  <c r="A67" i="1"/>
  <c r="D42" i="1"/>
  <c r="E42" i="1"/>
  <c r="F42" i="1"/>
  <c r="D43" i="1"/>
  <c r="E43" i="1"/>
  <c r="F43" i="1"/>
  <c r="D44" i="1"/>
  <c r="E44" i="1"/>
  <c r="F44" i="1"/>
  <c r="D45" i="1"/>
  <c r="E45" i="1"/>
  <c r="F45" i="1"/>
  <c r="D46" i="1"/>
  <c r="E46" i="1"/>
  <c r="F46" i="1"/>
  <c r="D47" i="1"/>
  <c r="E47" i="1"/>
  <c r="F47" i="1"/>
  <c r="D48" i="1"/>
  <c r="E48" i="1"/>
  <c r="F48" i="1"/>
  <c r="D49" i="1"/>
  <c r="E49" i="1"/>
  <c r="F49" i="1"/>
  <c r="D50" i="1"/>
  <c r="E50" i="1"/>
  <c r="F50" i="1"/>
  <c r="D51" i="1"/>
  <c r="E51" i="1"/>
  <c r="F51" i="1"/>
  <c r="C43" i="1"/>
  <c r="C44" i="1"/>
  <c r="C45" i="1"/>
  <c r="C46" i="1"/>
  <c r="C47" i="1"/>
  <c r="C48" i="1"/>
  <c r="C49" i="1"/>
  <c r="C50" i="1"/>
  <c r="C51" i="1"/>
  <c r="C42" i="1"/>
  <c r="A43" i="1"/>
  <c r="A44" i="1"/>
  <c r="A45" i="1"/>
  <c r="A46" i="1"/>
  <c r="A47" i="1"/>
  <c r="A48" i="1"/>
  <c r="A49" i="1"/>
  <c r="A50" i="1"/>
  <c r="A51" i="1"/>
  <c r="A42" i="1"/>
  <c r="D56" i="3"/>
  <c r="E56" i="3"/>
  <c r="F56" i="3"/>
  <c r="D57" i="3"/>
  <c r="E57" i="3"/>
  <c r="F57" i="3"/>
  <c r="D58" i="3"/>
  <c r="E58" i="3"/>
  <c r="F58" i="3"/>
  <c r="D59" i="3"/>
  <c r="E59" i="3"/>
  <c r="F59" i="3"/>
  <c r="D60" i="3"/>
  <c r="E60" i="3"/>
  <c r="F60" i="3"/>
  <c r="D61" i="3"/>
  <c r="E61" i="3"/>
  <c r="F61" i="3"/>
  <c r="C61" i="3"/>
  <c r="C60" i="3"/>
  <c r="C59" i="3"/>
  <c r="C58" i="3"/>
  <c r="C57" i="3"/>
  <c r="C56" i="3"/>
  <c r="A56" i="3"/>
  <c r="A57" i="3"/>
  <c r="A58" i="3"/>
  <c r="A59" i="3"/>
  <c r="A60" i="3"/>
  <c r="A61" i="3"/>
  <c r="D55" i="3"/>
  <c r="E55" i="3"/>
  <c r="F55" i="3"/>
  <c r="C55" i="3"/>
  <c r="D37" i="3"/>
  <c r="E37" i="3"/>
  <c r="F37" i="3"/>
  <c r="D38" i="3"/>
  <c r="E38" i="3"/>
  <c r="F38" i="3"/>
  <c r="D39" i="3"/>
  <c r="E39" i="3"/>
  <c r="F39" i="3"/>
  <c r="D40" i="3"/>
  <c r="E40" i="3"/>
  <c r="F40" i="3"/>
  <c r="D41" i="3"/>
  <c r="E41" i="3"/>
  <c r="F41" i="3"/>
  <c r="D42" i="3"/>
  <c r="E42" i="3"/>
  <c r="F42" i="3"/>
  <c r="D43" i="3"/>
  <c r="E43" i="3"/>
  <c r="F43" i="3"/>
  <c r="D44" i="3"/>
  <c r="E44" i="3"/>
  <c r="F44" i="3"/>
  <c r="D45" i="3"/>
  <c r="E45" i="3"/>
  <c r="F45" i="3"/>
  <c r="D46" i="3"/>
  <c r="E46" i="3"/>
  <c r="F46" i="3"/>
  <c r="D47" i="3"/>
  <c r="E47" i="3"/>
  <c r="F47" i="3"/>
  <c r="C47" i="3"/>
  <c r="C46" i="3"/>
  <c r="C45" i="3"/>
  <c r="C44" i="3"/>
  <c r="C43" i="3"/>
  <c r="C42" i="3"/>
  <c r="C41" i="3"/>
  <c r="C40" i="3"/>
  <c r="C39" i="3"/>
  <c r="C38" i="3"/>
  <c r="C37" i="3"/>
  <c r="A55" i="3"/>
  <c r="C36" i="3"/>
  <c r="D36" i="3" s="1"/>
  <c r="E36" i="3" s="1"/>
  <c r="F36" i="3" s="1"/>
  <c r="A37" i="3"/>
  <c r="A38" i="3"/>
  <c r="A39" i="3"/>
  <c r="A40" i="3"/>
  <c r="A41" i="3"/>
  <c r="A42" i="3"/>
  <c r="A43" i="3"/>
  <c r="A44" i="3"/>
  <c r="A45" i="3"/>
  <c r="A46" i="3"/>
  <c r="A47" i="3"/>
  <c r="A36" i="3"/>
  <c r="D63" i="3" l="1"/>
  <c r="C63" i="3"/>
  <c r="F63" i="3"/>
  <c r="E63" i="3"/>
  <c r="F53" i="1"/>
  <c r="E53" i="1"/>
  <c r="D53" i="1"/>
  <c r="C53" i="1"/>
  <c r="C49" i="3"/>
  <c r="D49" i="3"/>
  <c r="J7" i="3"/>
  <c r="K7" i="3"/>
  <c r="L7" i="3"/>
  <c r="J8" i="3"/>
  <c r="K8" i="3"/>
  <c r="L8" i="3"/>
  <c r="J9" i="3"/>
  <c r="K9" i="3"/>
  <c r="L9" i="3"/>
  <c r="J10" i="3"/>
  <c r="K10" i="3"/>
  <c r="L10" i="3"/>
  <c r="J11" i="3"/>
  <c r="K11" i="3"/>
  <c r="L11" i="3"/>
  <c r="J12" i="3"/>
  <c r="K12" i="3"/>
  <c r="L12" i="3"/>
  <c r="J13" i="3"/>
  <c r="K13" i="3"/>
  <c r="L13" i="3"/>
  <c r="J14" i="3"/>
  <c r="K14" i="3"/>
  <c r="L14" i="3"/>
  <c r="J15" i="3"/>
  <c r="K15" i="3"/>
  <c r="L15" i="3"/>
  <c r="J16" i="3"/>
  <c r="K16" i="3"/>
  <c r="L16" i="3"/>
  <c r="J17" i="3"/>
  <c r="K17" i="3"/>
  <c r="L17" i="3"/>
  <c r="J22" i="3"/>
  <c r="K22" i="3"/>
  <c r="L22" i="3"/>
  <c r="J23" i="3"/>
  <c r="K23" i="3"/>
  <c r="L23" i="3"/>
  <c r="J24" i="3"/>
  <c r="K24" i="3"/>
  <c r="L24" i="3"/>
  <c r="I24" i="3"/>
  <c r="I23" i="3"/>
  <c r="I22" i="3"/>
  <c r="I17" i="3"/>
  <c r="I16" i="3"/>
  <c r="I15" i="3"/>
  <c r="I14" i="3"/>
  <c r="I13" i="3"/>
  <c r="I12" i="3"/>
  <c r="I11" i="3"/>
  <c r="I10" i="3"/>
  <c r="I9" i="3"/>
  <c r="I8" i="3"/>
  <c r="I7" i="3"/>
  <c r="J6" i="3"/>
  <c r="K6" i="3"/>
  <c r="L6" i="3"/>
  <c r="I6" i="3"/>
  <c r="J5" i="1"/>
  <c r="K5" i="1"/>
  <c r="L5" i="1"/>
  <c r="J6" i="1"/>
  <c r="K6" i="1"/>
  <c r="L6" i="1"/>
  <c r="J7" i="1"/>
  <c r="K7" i="1"/>
  <c r="L7" i="1"/>
  <c r="J8" i="1"/>
  <c r="K8" i="1"/>
  <c r="L8" i="1"/>
  <c r="J9" i="1"/>
  <c r="K9" i="1"/>
  <c r="L9" i="1"/>
  <c r="J10" i="1"/>
  <c r="K10" i="1"/>
  <c r="L10" i="1"/>
  <c r="J11" i="1"/>
  <c r="K11" i="1"/>
  <c r="L11" i="1"/>
  <c r="J12" i="1"/>
  <c r="K12" i="1"/>
  <c r="L12" i="1"/>
  <c r="J13" i="1"/>
  <c r="K13" i="1"/>
  <c r="L13" i="1"/>
  <c r="J14" i="1"/>
  <c r="K14" i="1"/>
  <c r="L14" i="1"/>
  <c r="J15" i="1"/>
  <c r="K15" i="1"/>
  <c r="L15" i="1"/>
  <c r="J16" i="1"/>
  <c r="K16" i="1"/>
  <c r="L16" i="1"/>
  <c r="J17" i="1"/>
  <c r="K17" i="1"/>
  <c r="L17" i="1"/>
  <c r="J18" i="1"/>
  <c r="K18" i="1"/>
  <c r="L18" i="1"/>
  <c r="J19" i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I25" i="1"/>
  <c r="I24" i="1"/>
  <c r="I21" i="1"/>
  <c r="I20" i="1"/>
  <c r="I19" i="1"/>
  <c r="I18" i="1"/>
  <c r="I17" i="1"/>
  <c r="I16" i="1"/>
  <c r="I15" i="1"/>
  <c r="I14" i="1"/>
  <c r="I13" i="1"/>
  <c r="I12" i="1"/>
  <c r="I8" i="1"/>
  <c r="I7" i="1"/>
  <c r="I6" i="1"/>
  <c r="I9" i="1"/>
  <c r="I10" i="1"/>
  <c r="I11" i="1"/>
  <c r="I22" i="1"/>
  <c r="I23" i="1"/>
  <c r="I5" i="1"/>
  <c r="F29" i="1"/>
  <c r="F31" i="3"/>
  <c r="D66" i="3" l="1"/>
  <c r="C66" i="3"/>
  <c r="N6" i="1"/>
  <c r="E49" i="3"/>
  <c r="E66" i="3" s="1"/>
  <c r="P6" i="3"/>
  <c r="R7" i="3"/>
  <c r="Q7" i="3"/>
  <c r="O6" i="3"/>
  <c r="P7" i="3"/>
  <c r="P9" i="3" s="1"/>
  <c r="R6" i="3"/>
  <c r="R9" i="3" s="1"/>
  <c r="O7" i="3"/>
  <c r="Q6" i="3"/>
  <c r="O6" i="1"/>
  <c r="Q6" i="1"/>
  <c r="Q5" i="1"/>
  <c r="P5" i="1"/>
  <c r="O5" i="1"/>
  <c r="O8" i="1" s="1"/>
  <c r="N5" i="1"/>
  <c r="P6" i="1"/>
  <c r="F28" i="1"/>
  <c r="E28" i="1"/>
  <c r="D28" i="1"/>
  <c r="C28" i="1"/>
  <c r="F27" i="1"/>
  <c r="E27" i="1"/>
  <c r="D27" i="1"/>
  <c r="C27" i="1"/>
  <c r="D26" i="3"/>
  <c r="E26" i="3"/>
  <c r="F26" i="3"/>
  <c r="C26" i="3"/>
  <c r="D27" i="3"/>
  <c r="E27" i="3"/>
  <c r="F27" i="3"/>
  <c r="C27" i="3"/>
  <c r="Q8" i="1" l="1"/>
  <c r="N8" i="1"/>
  <c r="O9" i="3"/>
  <c r="F49" i="3"/>
  <c r="F66" i="3" s="1"/>
  <c r="Q9" i="3"/>
  <c r="P8" i="1"/>
  <c r="D31" i="3"/>
  <c r="E31" i="3"/>
  <c r="C31" i="3"/>
  <c r="D30" i="3"/>
  <c r="E30" i="3"/>
  <c r="F30" i="3"/>
  <c r="C30" i="3"/>
  <c r="D29" i="3"/>
  <c r="E29" i="3"/>
  <c r="F29" i="3"/>
  <c r="C29" i="3"/>
  <c r="D28" i="3"/>
  <c r="E28" i="3"/>
  <c r="F28" i="3"/>
  <c r="C28" i="3"/>
  <c r="C35" i="1"/>
  <c r="D36" i="1"/>
  <c r="E36" i="1"/>
  <c r="F36" i="1"/>
  <c r="C36" i="1"/>
  <c r="F35" i="1"/>
  <c r="D35" i="1"/>
  <c r="E35" i="1"/>
  <c r="D34" i="1"/>
  <c r="E34" i="1"/>
  <c r="F34" i="1"/>
  <c r="C34" i="1"/>
  <c r="D31" i="1"/>
  <c r="E31" i="1"/>
  <c r="F31" i="1"/>
  <c r="C31" i="1"/>
  <c r="D33" i="1"/>
  <c r="E33" i="1"/>
  <c r="F33" i="1"/>
  <c r="C33" i="1"/>
  <c r="D32" i="1"/>
  <c r="E32" i="1"/>
  <c r="F32" i="1"/>
  <c r="C32" i="1"/>
  <c r="D30" i="1"/>
  <c r="E30" i="1"/>
  <c r="F30" i="1"/>
  <c r="C30" i="1"/>
  <c r="D29" i="1"/>
  <c r="E29" i="1"/>
  <c r="C29" i="1"/>
</calcChain>
</file>

<file path=xl/sharedStrings.xml><?xml version="1.0" encoding="utf-8"?>
<sst xmlns="http://schemas.openxmlformats.org/spreadsheetml/2006/main" count="127" uniqueCount="73">
  <si>
    <t>CH_3</t>
  </si>
  <si>
    <t>^16O</t>
  </si>
  <si>
    <t>OH</t>
  </si>
  <si>
    <t>^18O</t>
  </si>
  <si>
    <t>^18OH</t>
  </si>
  <si>
    <t>Si</t>
  </si>
  <si>
    <t>^40Ca</t>
  </si>
  <si>
    <t>^44Ca</t>
  </si>
  <si>
    <t>^40CaO</t>
  </si>
  <si>
    <t>^40CaOH</t>
  </si>
  <si>
    <t>^40Ca^18O</t>
  </si>
  <si>
    <t>^40Ca^18OH</t>
  </si>
  <si>
    <t>^40Ca_2^16O</t>
  </si>
  <si>
    <t>Ca_2OH</t>
  </si>
  <si>
    <t>Ca_2^18O</t>
  </si>
  <si>
    <t>Ca_2^18OH</t>
  </si>
  <si>
    <t>Ca_2O_2</t>
  </si>
  <si>
    <t>Ca_2O_2H</t>
  </si>
  <si>
    <t>Ca_2^18OOH</t>
  </si>
  <si>
    <t>Ca_2^18O_2</t>
  </si>
  <si>
    <t>Ca_2^18O_2H</t>
  </si>
  <si>
    <t>Poistive</t>
  </si>
  <si>
    <t>Mean time 0</t>
  </si>
  <si>
    <t>Mean time 1</t>
  </si>
  <si>
    <t>Mean time 8</t>
  </si>
  <si>
    <t>Mean time 137</t>
  </si>
  <si>
    <t>^18O/^16O</t>
  </si>
  <si>
    <t>^18OH/^16OH</t>
  </si>
  <si>
    <t>Ca^18OH/Ca^16OH</t>
  </si>
  <si>
    <t>Ca^18O/Ca^16O</t>
  </si>
  <si>
    <t>Ca_2^18O/Ca_2^16O</t>
  </si>
  <si>
    <t>Ca_2^18OH/Ca_2^16OH</t>
  </si>
  <si>
    <t>Ca_2^18O_"/Ca_2^16O_2</t>
  </si>
  <si>
    <t>Ca_2^18O_2H/Ca_2^16O_2H</t>
  </si>
  <si>
    <t>Negative</t>
  </si>
  <si>
    <t>C</t>
  </si>
  <si>
    <t>CH</t>
  </si>
  <si>
    <t>^16OH</t>
  </si>
  <si>
    <t>C_2H</t>
  </si>
  <si>
    <t>^16O_2</t>
  </si>
  <si>
    <t>CHO_2</t>
  </si>
  <si>
    <t>C_4H</t>
  </si>
  <si>
    <t>C^16O_3</t>
  </si>
  <si>
    <t>HC^16O_3</t>
  </si>
  <si>
    <t>C^16O_2^18O</t>
  </si>
  <si>
    <t>HC^16O_2^18O</t>
  </si>
  <si>
    <t>Ca^16O_2H?</t>
  </si>
  <si>
    <t>Ca^16O</t>
  </si>
  <si>
    <t>Ca^16OH</t>
  </si>
  <si>
    <t>SO_2?</t>
  </si>
  <si>
    <t>HC^16O^18O_2</t>
  </si>
  <si>
    <t>C^18O3</t>
  </si>
  <si>
    <t>HC^18O_3</t>
  </si>
  <si>
    <t>C^18O_3/C^16O_3</t>
  </si>
  <si>
    <t>HC^18O_3/HC^16O_3</t>
  </si>
  <si>
    <t>Min typical ratio</t>
  </si>
  <si>
    <t>Max typical ratio</t>
  </si>
  <si>
    <t>multiplier</t>
  </si>
  <si>
    <t>16O</t>
  </si>
  <si>
    <t>18O</t>
  </si>
  <si>
    <t>Multiplier</t>
  </si>
  <si>
    <t>{18O/16O}+</t>
  </si>
  <si>
    <t>[18O/16O]-</t>
  </si>
  <si>
    <t>Ca_2^18O^16O</t>
  </si>
  <si>
    <t>16^O</t>
  </si>
  <si>
    <t>Ion</t>
  </si>
  <si>
    <t>Sum</t>
  </si>
  <si>
    <t>Day 0</t>
  </si>
  <si>
    <t>Day 1</t>
  </si>
  <si>
    <t>Day 8</t>
  </si>
  <si>
    <t>Day 137</t>
  </si>
  <si>
    <t>18^O</t>
  </si>
  <si>
    <t>18^O/16^O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</si>
</sst>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164" fontId="2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1" fontId="3" fillId="0" borderId="0" xfId="1" applyNumberFormat="1" applyFont="1" applyFill="1" applyAlignment="1">
      <alignment horizontal="center"/>
    </xf>
    <xf numFmtId="164" fontId="2" fillId="2" borderId="0" xfId="1" applyNumberFormat="1" applyFont="1" applyFill="1" applyAlignment="1">
      <alignment horizontal="center"/>
    </xf>
    <xf numFmtId="1" fontId="3" fillId="2" borderId="0" xfId="1" applyNumberFormat="1" applyFont="1" applyFill="1" applyAlignment="1">
      <alignment horizontal="center"/>
    </xf>
    <xf numFmtId="165" fontId="2" fillId="2" borderId="0" xfId="1" applyNumberFormat="1" applyFont="1" applyFill="1" applyAlignment="1">
      <alignment horizontal="center"/>
    </xf>
    <xf numFmtId="0" fontId="4" fillId="0" borderId="0" xfId="0" applyFont="1"/>
    <xf numFmtId="0" fontId="3" fillId="0" borderId="0" xfId="1" applyFont="1"/>
    <xf numFmtId="0" fontId="3" fillId="2" borderId="0" xfId="1" applyFont="1" applyFill="1"/>
    <xf numFmtId="0" fontId="4" fillId="2" borderId="0" xfId="0" applyFont="1" applyFill="1"/>
    <xf numFmtId="0" fontId="3" fillId="0" borderId="0" xfId="1" applyFont="1" applyFill="1"/>
    <xf numFmtId="0" fontId="4" fillId="3" borderId="0" xfId="0" applyFont="1" applyFill="1"/>
    <xf numFmtId="165" fontId="4" fillId="0" borderId="0" xfId="0" applyNumberFormat="1" applyFont="1"/>
    <xf numFmtId="1" fontId="4" fillId="0" borderId="0" xfId="0" applyNumberFormat="1" applyFont="1"/>
    <xf numFmtId="0" fontId="3" fillId="4" borderId="0" xfId="1" applyFont="1" applyFill="1"/>
    <xf numFmtId="0" fontId="4" fillId="4" borderId="0" xfId="0" applyFont="1" applyFill="1"/>
    <xf numFmtId="164" fontId="2" fillId="4" borderId="0" xfId="1" applyNumberFormat="1" applyFont="1" applyFill="1" applyAlignment="1">
      <alignment horizontal="center"/>
    </xf>
    <xf numFmtId="1" fontId="3" fillId="4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'Positive ions'!$A$29</c:f>
              <c:strCache>
                <c:ptCount val="1"/>
                <c:pt idx="0">
                  <c:v>^18O/^16O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ions'!$C$29:$F$29</c:f>
              <c:numCache>
                <c:formatCode>0.0000</c:formatCode>
                <c:ptCount val="4"/>
                <c:pt idx="0">
                  <c:v>0.56756726077445363</c:v>
                </c:pt>
                <c:pt idx="1">
                  <c:v>2.6548684313577129E-2</c:v>
                </c:pt>
                <c:pt idx="2">
                  <c:v>6.288679245283018E-3</c:v>
                </c:pt>
                <c:pt idx="3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'Positive ions'!$A$30</c:f>
              <c:strCache>
                <c:ptCount val="1"/>
                <c:pt idx="0">
                  <c:v>^18OH/^16OH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ions'!$C$30:$F$30</c:f>
              <c:numCache>
                <c:formatCode>0.0000</c:formatCode>
                <c:ptCount val="4"/>
                <c:pt idx="0">
                  <c:v>0.41666666666666669</c:v>
                </c:pt>
                <c:pt idx="1">
                  <c:v>8.2636431930935474E-3</c:v>
                </c:pt>
                <c:pt idx="2">
                  <c:v>4.0651219512195122E-2</c:v>
                </c:pt>
                <c:pt idx="3">
                  <c:v>0.19672163396989173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'Positive ions'!$A$31</c:f>
              <c:strCache>
                <c:ptCount val="1"/>
                <c:pt idx="0">
                  <c:v>Ca^18O/Ca^16O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ions'!$C$31:$F$31</c:f>
              <c:numCache>
                <c:formatCode>0.0000</c:formatCode>
                <c:ptCount val="4"/>
                <c:pt idx="0">
                  <c:v>0.3363407910937688</c:v>
                </c:pt>
                <c:pt idx="1">
                  <c:v>2.286024862564652E-2</c:v>
                </c:pt>
                <c:pt idx="2">
                  <c:v>2.165425826596663E-2</c:v>
                </c:pt>
                <c:pt idx="3">
                  <c:v>8.8331623752500674E-3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'Positive ions'!$A$32</c:f>
              <c:strCache>
                <c:ptCount val="1"/>
                <c:pt idx="0">
                  <c:v>Ca^18OH/Ca^16OH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ions'!$C$32:$F$32</c:f>
              <c:numCache>
                <c:formatCode>0.0000</c:formatCode>
                <c:ptCount val="4"/>
                <c:pt idx="0">
                  <c:v>0.43618600651000322</c:v>
                </c:pt>
                <c:pt idx="1">
                  <c:v>2.845808084667405E-2</c:v>
                </c:pt>
                <c:pt idx="2">
                  <c:v>1.9142564945014075E-2</c:v>
                </c:pt>
                <c:pt idx="3">
                  <c:v>1.6826881404485149E-2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'Positive ions'!$A$33</c:f>
              <c:strCache>
                <c:ptCount val="1"/>
                <c:pt idx="0">
                  <c:v>Ca_2^18O/Ca_2^16O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ions'!$C$33:$F$33</c:f>
              <c:numCache>
                <c:formatCode>0.0000</c:formatCode>
                <c:ptCount val="4"/>
                <c:pt idx="0">
                  <c:v>0.45780000457800007</c:v>
                </c:pt>
                <c:pt idx="1">
                  <c:v>2.4643661337689967E-2</c:v>
                </c:pt>
                <c:pt idx="2">
                  <c:v>0</c:v>
                </c:pt>
                <c:pt idx="3">
                  <c:v>1.8581643059663894E-2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'Positive ions'!$A$34</c:f>
              <c:strCache>
                <c:ptCount val="1"/>
                <c:pt idx="0">
                  <c:v>Ca_2^18OH/Ca_2^16OH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ions'!$C$34:$F$34</c:f>
              <c:numCache>
                <c:formatCode>0.0000</c:formatCode>
                <c:ptCount val="4"/>
                <c:pt idx="0">
                  <c:v>0.36342981260647367</c:v>
                </c:pt>
                <c:pt idx="1">
                  <c:v>7.0153611457036122E-2</c:v>
                </c:pt>
                <c:pt idx="2">
                  <c:v>5.7689945122791172E-2</c:v>
                </c:pt>
                <c:pt idx="3">
                  <c:v>4.6745729559909598E-2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'Positive ions'!$A$35</c:f>
              <c:strCache>
                <c:ptCount val="1"/>
                <c:pt idx="0">
                  <c:v>Ca_2^18O_"/Ca_2^16O_2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ions'!$C$35:$F$35</c:f>
              <c:numCache>
                <c:formatCode>0.0000</c:formatCode>
                <c:ptCount val="4"/>
                <c:pt idx="0">
                  <c:v>0.59028830319539616</c:v>
                </c:pt>
                <c:pt idx="1">
                  <c:v>5.1725620666923149E-2</c:v>
                </c:pt>
                <c:pt idx="2">
                  <c:v>4.9898140771286355E-2</c:v>
                </c:pt>
                <c:pt idx="3">
                  <c:v>5.3849835794157141E-2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'Positive ions'!$A$36</c:f>
              <c:strCache>
                <c:ptCount val="1"/>
                <c:pt idx="0">
                  <c:v>Ca_2^18O_2H/Ca_2^16O_2H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'Positive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'Positive ions'!$C$36:$F$36</c:f>
              <c:numCache>
                <c:formatCode>0.0000</c:formatCode>
                <c:ptCount val="4"/>
                <c:pt idx="0">
                  <c:v>1.0373099626476154</c:v>
                </c:pt>
                <c:pt idx="1">
                  <c:v>4.6800771350684035E-2</c:v>
                </c:pt>
                <c:pt idx="2">
                  <c:v>4.0321709025222821E-2</c:v>
                </c:pt>
                <c:pt idx="3">
                  <c:v>4.4764427201850268E-2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'Positive ions'!$A$27</c:f>
              <c:strCache>
                <c:ptCount val="1"/>
                <c:pt idx="0">
                  <c:v>Max typical ratio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yVal>
            <c:numRef>
              <c:f>'Positive ions'!$C$27:$F$27</c:f>
              <c:numCache>
                <c:formatCode>0.0000</c:formatCode>
                <c:ptCount val="4"/>
                <c:pt idx="0">
                  <c:v>2.1052631578947368E-3</c:v>
                </c:pt>
                <c:pt idx="1">
                  <c:v>2.1052631578947368E-3</c:v>
                </c:pt>
                <c:pt idx="2">
                  <c:v>2.1052631578947368E-3</c:v>
                </c:pt>
                <c:pt idx="3">
                  <c:v>2.1052631578947368E-3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'Positive ions'!$A$28</c:f>
              <c:strCache>
                <c:ptCount val="1"/>
                <c:pt idx="0">
                  <c:v>Min typical ratio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yVal>
            <c:numRef>
              <c:f>'Positive ions'!$C$28:$F$28</c:f>
              <c:numCache>
                <c:formatCode>0.0000</c:formatCode>
                <c:ptCount val="4"/>
                <c:pt idx="0">
                  <c:v>1.9047619047619048E-3</c:v>
                </c:pt>
                <c:pt idx="1">
                  <c:v>1.9047619047619048E-3</c:v>
                </c:pt>
                <c:pt idx="2">
                  <c:v>1.9047619047619048E-3</c:v>
                </c:pt>
                <c:pt idx="3">
                  <c:v>1.9047619047619048E-3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082752"/>
        <c:axId val="146774048"/>
      </c:scatterChart>
      <c:valAx>
        <c:axId val="146082752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74048"/>
        <c:crosses val="autoZero"/>
        <c:crossBetween val="midCat"/>
      </c:valAx>
      <c:valAx>
        <c:axId val="14677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082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'Negative ions'!$A$28</c:f>
              <c:strCache>
                <c:ptCount val="1"/>
                <c:pt idx="0">
                  <c:v>^18O/^16O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ions'!$C$28:$F$28</c:f>
              <c:numCache>
                <c:formatCode>0.0000</c:formatCode>
                <c:ptCount val="4"/>
                <c:pt idx="0">
                  <c:v>0.63800000000000001</c:v>
                </c:pt>
                <c:pt idx="1">
                  <c:v>9.83173833460824E-3</c:v>
                </c:pt>
                <c:pt idx="2">
                  <c:v>4.6975644687881788E-3</c:v>
                </c:pt>
                <c:pt idx="3">
                  <c:v>6.4781330130672206E-3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'Negative ions'!$A$29</c:f>
              <c:strCache>
                <c:ptCount val="1"/>
                <c:pt idx="0">
                  <c:v>^18OH/^16OH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ions'!$C$29:$F$29</c:f>
              <c:numCache>
                <c:formatCode>0.0000</c:formatCode>
                <c:ptCount val="4"/>
                <c:pt idx="0">
                  <c:v>0.48741418764302058</c:v>
                </c:pt>
                <c:pt idx="1">
                  <c:v>2.8800808678724227E-2</c:v>
                </c:pt>
                <c:pt idx="2">
                  <c:v>1.4769730725348516E-2</c:v>
                </c:pt>
                <c:pt idx="3">
                  <c:v>2.3191658177247589E-2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'Negative ions'!#REF!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'Negative ions'!$A$30</c:f>
              <c:strCache>
                <c:ptCount val="1"/>
                <c:pt idx="0">
                  <c:v>C^18O_3/C^16O_3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ions'!$C$30:$F$30</c:f>
              <c:numCache>
                <c:formatCode>0.0000</c:formatCode>
                <c:ptCount val="4"/>
                <c:pt idx="0">
                  <c:v>2.5000000000000001E-2</c:v>
                </c:pt>
                <c:pt idx="1">
                  <c:v>6.8802854058147289E-3</c:v>
                </c:pt>
                <c:pt idx="2">
                  <c:v>3.6340880218896546E-2</c:v>
                </c:pt>
                <c:pt idx="3">
                  <c:v>0.10592197865040032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'Negative ions'!$A$31</c:f>
              <c:strCache>
                <c:ptCount val="1"/>
                <c:pt idx="0">
                  <c:v>HC^18O_3/HC^16O_3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ions'!$C$31:$F$31</c:f>
              <c:numCache>
                <c:formatCode>0.0000</c:formatCode>
                <c:ptCount val="4"/>
                <c:pt idx="0">
                  <c:v>0.2857142857142857</c:v>
                </c:pt>
                <c:pt idx="1">
                  <c:v>0.63816474829859493</c:v>
                </c:pt>
                <c:pt idx="2">
                  <c:v>1.2131022048951463</c:v>
                </c:pt>
                <c:pt idx="3">
                  <c:v>1.8883917225950781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'Negative ions'!$A$27</c:f>
              <c:strCache>
                <c:ptCount val="1"/>
                <c:pt idx="0">
                  <c:v>Min typical ratio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'Negative ions'!$C$3:$F$3</c:f>
              <c:strCache>
                <c:ptCount val="4"/>
                <c:pt idx="0">
                  <c:v>Mean time 0</c:v>
                </c:pt>
                <c:pt idx="1">
                  <c:v>Mean time 1</c:v>
                </c:pt>
                <c:pt idx="2">
                  <c:v>Mean time 8</c:v>
                </c:pt>
                <c:pt idx="3">
                  <c:v>Mean time 137</c:v>
                </c:pt>
              </c:strCache>
            </c:strRef>
          </c:xVal>
          <c:yVal>
            <c:numRef>
              <c:f>'Negative ions'!$C$27:$F$27</c:f>
              <c:numCache>
                <c:formatCode>0.0000</c:formatCode>
                <c:ptCount val="4"/>
                <c:pt idx="0">
                  <c:v>1.9047619047619048E-3</c:v>
                </c:pt>
                <c:pt idx="1">
                  <c:v>1.9047619047619048E-3</c:v>
                </c:pt>
                <c:pt idx="2">
                  <c:v>1.9047619047619048E-3</c:v>
                </c:pt>
                <c:pt idx="3">
                  <c:v>1.9047619047619048E-3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'Negative ions'!$A$26</c:f>
              <c:strCache>
                <c:ptCount val="1"/>
                <c:pt idx="0">
                  <c:v>Max typical ratio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yVal>
            <c:numRef>
              <c:f>'Negative ions'!$C$26:$F$26</c:f>
              <c:numCache>
                <c:formatCode>0.0000</c:formatCode>
                <c:ptCount val="4"/>
                <c:pt idx="0">
                  <c:v>2.1052631578947368E-3</c:v>
                </c:pt>
                <c:pt idx="1">
                  <c:v>2.1052631578947368E-3</c:v>
                </c:pt>
                <c:pt idx="2">
                  <c:v>2.1052631578947368E-3</c:v>
                </c:pt>
                <c:pt idx="3">
                  <c:v>2.1052631578947368E-3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603240"/>
        <c:axId val="134183952"/>
      </c:scatterChart>
      <c:valAx>
        <c:axId val="133603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183952"/>
        <c:crosses val="autoZero"/>
        <c:crossBetween val="midCat"/>
      </c:valAx>
      <c:valAx>
        <c:axId val="13418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603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'Positive ions'!$M$8</c:f>
              <c:strCache>
                <c:ptCount val="1"/>
                <c:pt idx="0">
                  <c:v>{18O/16O}+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'Positive ions'!$C$40:$F$40</c:f>
              <c:strCache>
                <c:ptCount val="4"/>
                <c:pt idx="0">
                  <c:v>Day 0</c:v>
                </c:pt>
                <c:pt idx="1">
                  <c:v>Day 1</c:v>
                </c:pt>
                <c:pt idx="2">
                  <c:v>Day 8</c:v>
                </c:pt>
                <c:pt idx="3">
                  <c:v>Day 137</c:v>
                </c:pt>
              </c:strCache>
            </c:strRef>
          </c:xVal>
          <c:yVal>
            <c:numRef>
              <c:f>'Positive ions'!$C$72:$F$72</c:f>
              <c:numCache>
                <c:formatCode>General</c:formatCode>
                <c:ptCount val="4"/>
                <c:pt idx="0">
                  <c:v>0.61602710442683029</c:v>
                </c:pt>
                <c:pt idx="1">
                  <c:v>5.6673243994487435E-2</c:v>
                </c:pt>
                <c:pt idx="2">
                  <c:v>4.3574655851666311E-2</c:v>
                </c:pt>
                <c:pt idx="3">
                  <c:v>4.6378799230116646E-2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'Negative ions'!$N$9</c:f>
              <c:strCache>
                <c:ptCount val="1"/>
                <c:pt idx="0">
                  <c:v>[18O/16O]-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'Negative ions'!$C$34:$F$34</c:f>
              <c:strCache>
                <c:ptCount val="4"/>
                <c:pt idx="0">
                  <c:v>Day 0</c:v>
                </c:pt>
                <c:pt idx="1">
                  <c:v>Day 1</c:v>
                </c:pt>
                <c:pt idx="2">
                  <c:v>Day 8</c:v>
                </c:pt>
                <c:pt idx="3">
                  <c:v>Day 137</c:v>
                </c:pt>
              </c:strCache>
            </c:strRef>
          </c:xVal>
          <c:yVal>
            <c:numRef>
              <c:f>'Negative ions'!$C$66:$F$66</c:f>
              <c:numCache>
                <c:formatCode>General</c:formatCode>
                <c:ptCount val="4"/>
                <c:pt idx="0">
                  <c:v>0.50988405246150903</c:v>
                </c:pt>
                <c:pt idx="1">
                  <c:v>2.2104874578647786E-2</c:v>
                </c:pt>
                <c:pt idx="2">
                  <c:v>2.1193110668685969E-2</c:v>
                </c:pt>
                <c:pt idx="3">
                  <c:v>2.2808938428184041E-2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948328"/>
        <c:axId val="133022440"/>
      </c:scatterChart>
      <c:valAx>
        <c:axId val="223948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022440"/>
        <c:crosses val="autoZero"/>
        <c:crossBetween val="midCat"/>
      </c:valAx>
      <c:valAx>
        <c:axId val="133022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3948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5379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5379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5379" cy="60721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topLeftCell="A15" workbookViewId="0">
      <selection activeCell="D26" sqref="D26"/>
    </sheetView>
  </sheetViews>
  <sheetFormatPr defaultRowHeight="12.75" x14ac:dyDescent="0.2"/>
  <cols>
    <col min="1" max="1" width="17.5703125" style="7" customWidth="1"/>
    <col min="2" max="2" width="9.140625" style="7"/>
    <col min="3" max="3" width="14" style="7" customWidth="1"/>
    <col min="4" max="5" width="12.42578125" style="7" bestFit="1" customWidth="1"/>
    <col min="6" max="6" width="14.140625" style="7" bestFit="1" customWidth="1"/>
    <col min="7" max="7" width="4.5703125" style="7" customWidth="1"/>
    <col min="8" max="8" width="9.140625" style="7"/>
    <col min="9" max="11" width="12" style="7" bestFit="1" customWidth="1"/>
    <col min="12" max="12" width="14.140625" style="7" bestFit="1" customWidth="1"/>
    <col min="13" max="16384" width="9.140625" style="7"/>
  </cols>
  <sheetData>
    <row r="1" spans="1:17" x14ac:dyDescent="0.2">
      <c r="A1" s="7" t="s">
        <v>21</v>
      </c>
    </row>
    <row r="2" spans="1:17" x14ac:dyDescent="0.2">
      <c r="H2" s="7" t="s">
        <v>57</v>
      </c>
    </row>
    <row r="3" spans="1:17" x14ac:dyDescent="0.2">
      <c r="C3" s="7" t="s">
        <v>22</v>
      </c>
      <c r="D3" s="7" t="s">
        <v>23</v>
      </c>
      <c r="E3" s="7" t="s">
        <v>24</v>
      </c>
      <c r="F3" s="7" t="s">
        <v>25</v>
      </c>
      <c r="I3" s="7" t="s">
        <v>22</v>
      </c>
      <c r="J3" s="7" t="s">
        <v>23</v>
      </c>
      <c r="K3" s="7" t="s">
        <v>24</v>
      </c>
      <c r="L3" s="7" t="s">
        <v>25</v>
      </c>
      <c r="N3" s="7" t="s">
        <v>22</v>
      </c>
      <c r="O3" s="7" t="s">
        <v>23</v>
      </c>
      <c r="P3" s="7" t="s">
        <v>24</v>
      </c>
      <c r="Q3" s="7" t="s">
        <v>25</v>
      </c>
    </row>
    <row r="4" spans="1:17" hidden="1" x14ac:dyDescent="0.2">
      <c r="A4" s="8" t="s">
        <v>0</v>
      </c>
      <c r="C4" s="8">
        <v>2.0097161851188954E-3</v>
      </c>
      <c r="D4" s="8">
        <v>2.7552159730280011E-3</v>
      </c>
      <c r="E4" s="8">
        <v>2.4886393453980196E-3</v>
      </c>
      <c r="F4" s="8">
        <v>2.7993159145380639E-3</v>
      </c>
    </row>
    <row r="5" spans="1:17" x14ac:dyDescent="0.2">
      <c r="A5" s="9" t="s">
        <v>1</v>
      </c>
      <c r="B5" s="10">
        <v>16</v>
      </c>
      <c r="C5" s="9">
        <v>1.5767501917668115E-4</v>
      </c>
      <c r="D5" s="9">
        <v>1.236945837073363E-4</v>
      </c>
      <c r="E5" s="9">
        <v>8.6057774535125645E-5</v>
      </c>
      <c r="F5" s="9">
        <v>3.218676909211853E-5</v>
      </c>
      <c r="H5" s="11">
        <v>1</v>
      </c>
      <c r="I5" s="7">
        <f>C5*$H$5</f>
        <v>1.5767501917668115E-4</v>
      </c>
      <c r="J5" s="7">
        <f>D5*$H$5</f>
        <v>1.236945837073363E-4</v>
      </c>
      <c r="K5" s="7">
        <f>E5*$H$5</f>
        <v>8.6057774535125645E-5</v>
      </c>
      <c r="L5" s="7">
        <f>F5*$H$5</f>
        <v>3.218676909211853E-5</v>
      </c>
      <c r="M5" s="7" t="s">
        <v>58</v>
      </c>
      <c r="N5" s="7">
        <f>I5+I6+I12+I13+I16+I17+I20+I21</f>
        <v>0.13830222449501409</v>
      </c>
      <c r="O5" s="7">
        <f t="shared" ref="O5:Q5" si="0">J5+J6+J12+J13+J16+J17+J20+J21</f>
        <v>0.37252391761718151</v>
      </c>
      <c r="P5" s="7">
        <f t="shared" si="0"/>
        <v>0.40416465471888868</v>
      </c>
      <c r="Q5" s="7">
        <f t="shared" si="0"/>
        <v>0.33626357339376362</v>
      </c>
    </row>
    <row r="6" spans="1:17" x14ac:dyDescent="0.2">
      <c r="A6" s="9" t="s">
        <v>2</v>
      </c>
      <c r="B6" s="10">
        <v>17</v>
      </c>
      <c r="C6" s="9">
        <v>1.2273075939657377E-4</v>
      </c>
      <c r="D6" s="9">
        <v>6.6225835759791584E-5</v>
      </c>
      <c r="E6" s="9">
        <v>6.6572995395097198E-5</v>
      </c>
      <c r="F6" s="9">
        <v>2.845492312959886E-5</v>
      </c>
      <c r="H6" s="11">
        <v>1</v>
      </c>
      <c r="I6" s="7">
        <f>C6*$H$6</f>
        <v>1.2273075939657377E-4</v>
      </c>
      <c r="J6" s="7">
        <f>D6*$H$6</f>
        <v>6.6225835759791584E-5</v>
      </c>
      <c r="K6" s="7">
        <f>E6*$H$6</f>
        <v>6.6572995395097198E-5</v>
      </c>
      <c r="L6" s="7">
        <f>F6*$H$6</f>
        <v>2.845492312959886E-5</v>
      </c>
      <c r="M6" s="7" t="s">
        <v>59</v>
      </c>
      <c r="N6" s="7">
        <f>I7+I8+I14+I15+I18+I19+I24+I25</f>
        <v>7.7453336486832003E-2</v>
      </c>
      <c r="O6" s="7">
        <f t="shared" ref="O6:Q6" si="1">J7+J8+J14+J15+J18+J19+J24+J25</f>
        <v>1.4803949635483942E-2</v>
      </c>
      <c r="P6" s="7">
        <f t="shared" si="1"/>
        <v>1.3306480583417588E-2</v>
      </c>
      <c r="Q6" s="7">
        <f t="shared" si="1"/>
        <v>1.1957151433617353E-2</v>
      </c>
    </row>
    <row r="7" spans="1:17" x14ac:dyDescent="0.2">
      <c r="A7" s="9" t="s">
        <v>3</v>
      </c>
      <c r="B7" s="10">
        <v>18</v>
      </c>
      <c r="C7" s="9">
        <v>8.9491178726668367E-5</v>
      </c>
      <c r="D7" s="9">
        <v>3.2839284541454124E-6</v>
      </c>
      <c r="E7" s="9">
        <v>5.4118974061429005E-7</v>
      </c>
      <c r="F7" s="9">
        <v>0</v>
      </c>
      <c r="H7" s="11">
        <v>1</v>
      </c>
      <c r="I7" s="7">
        <f>C7*$H$7</f>
        <v>8.9491178726668367E-5</v>
      </c>
      <c r="J7" s="7">
        <f>D7*$H$7</f>
        <v>3.2839284541454124E-6</v>
      </c>
      <c r="K7" s="7">
        <f>E7*$H$7</f>
        <v>5.4118974061429005E-7</v>
      </c>
      <c r="L7" s="7">
        <f>F7*$H$7</f>
        <v>0</v>
      </c>
    </row>
    <row r="8" spans="1:17" x14ac:dyDescent="0.2">
      <c r="A8" s="9" t="s">
        <v>4</v>
      </c>
      <c r="B8" s="10">
        <v>19</v>
      </c>
      <c r="C8" s="9">
        <v>5.1137816415239072E-5</v>
      </c>
      <c r="D8" s="9">
        <v>5.4726667688333293E-7</v>
      </c>
      <c r="E8" s="9">
        <v>2.7062734493904512E-6</v>
      </c>
      <c r="F8" s="9">
        <v>5.5976989725423534E-6</v>
      </c>
      <c r="H8" s="11">
        <v>1</v>
      </c>
      <c r="I8" s="7">
        <f>C8*$H$8</f>
        <v>5.1137816415239072E-5</v>
      </c>
      <c r="J8" s="7">
        <f>D8*$H$8</f>
        <v>5.4726667688333293E-7</v>
      </c>
      <c r="K8" s="7">
        <f>E8*$H$8</f>
        <v>2.7062734493904512E-6</v>
      </c>
      <c r="L8" s="7">
        <f>F8*$H$8</f>
        <v>5.5976989725423534E-6</v>
      </c>
      <c r="M8" s="12" t="s">
        <v>61</v>
      </c>
      <c r="N8" s="12">
        <f>N6/N5</f>
        <v>0.56002957848031043</v>
      </c>
      <c r="O8" s="12">
        <f t="shared" ref="O8:Q8" si="2">O6/O5</f>
        <v>3.9739595057885636E-2</v>
      </c>
      <c r="P8" s="12">
        <f t="shared" si="2"/>
        <v>3.2923414821300324E-2</v>
      </c>
      <c r="Q8" s="12">
        <f t="shared" si="2"/>
        <v>3.5558866257617401E-2</v>
      </c>
    </row>
    <row r="9" spans="1:17" hidden="1" x14ac:dyDescent="0.2">
      <c r="A9" s="8" t="s">
        <v>5</v>
      </c>
      <c r="C9" s="8">
        <v>2.1529020710815646E-3</v>
      </c>
      <c r="D9" s="8">
        <v>2.6255007990892572E-3</v>
      </c>
      <c r="E9" s="8">
        <v>1.8943589399414157E-5</v>
      </c>
      <c r="F9" s="8">
        <v>9.7959732019491178E-6</v>
      </c>
      <c r="I9" s="7">
        <f t="shared" ref="I9:I23" si="3">C9*$H$5</f>
        <v>2.1529020710815646E-3</v>
      </c>
      <c r="J9" s="7">
        <f t="shared" ref="J9:J11" si="4">D9*$H$5</f>
        <v>2.6255007990892572E-3</v>
      </c>
      <c r="K9" s="7">
        <f t="shared" ref="K9:K11" si="5">E9*$H$5</f>
        <v>1.8943589399414157E-5</v>
      </c>
      <c r="L9" s="7">
        <f t="shared" ref="L9:L11" si="6">F9*$H$5</f>
        <v>9.7959732019491178E-6</v>
      </c>
    </row>
    <row r="10" spans="1:17" hidden="1" x14ac:dyDescent="0.2">
      <c r="A10" s="8" t="s">
        <v>6</v>
      </c>
      <c r="C10" s="8">
        <v>0.58824767757606755</v>
      </c>
      <c r="D10" s="8">
        <v>0.32603607948201502</v>
      </c>
      <c r="E10" s="8">
        <v>0.2354897932231938</v>
      </c>
      <c r="F10" s="8">
        <v>0.17964695312580176</v>
      </c>
      <c r="I10" s="7">
        <f t="shared" si="3"/>
        <v>0.58824767757606755</v>
      </c>
      <c r="J10" s="7">
        <f t="shared" si="4"/>
        <v>0.32603607948201502</v>
      </c>
      <c r="K10" s="7">
        <f t="shared" si="5"/>
        <v>0.2354897932231938</v>
      </c>
      <c r="L10" s="7">
        <f t="shared" si="6"/>
        <v>0.17964695312580176</v>
      </c>
    </row>
    <row r="11" spans="1:17" hidden="1" x14ac:dyDescent="0.2">
      <c r="A11" s="8" t="s">
        <v>7</v>
      </c>
      <c r="C11" s="8">
        <v>1.2127333162873946E-2</v>
      </c>
      <c r="D11" s="8">
        <v>6.5640257131597971E-3</v>
      </c>
      <c r="E11" s="8">
        <v>4.7061153520574842E-3</v>
      </c>
      <c r="F11" s="8">
        <v>3.5890580378758973E-3</v>
      </c>
      <c r="I11" s="7">
        <f t="shared" si="3"/>
        <v>1.2127333162873946E-2</v>
      </c>
      <c r="J11" s="7">
        <f t="shared" si="4"/>
        <v>6.5640257131597971E-3</v>
      </c>
      <c r="K11" s="7">
        <f t="shared" si="5"/>
        <v>4.7061153520574842E-3</v>
      </c>
      <c r="L11" s="7">
        <f t="shared" si="6"/>
        <v>3.5890580378758973E-3</v>
      </c>
    </row>
    <row r="12" spans="1:17" x14ac:dyDescent="0.2">
      <c r="A12" s="9" t="s">
        <v>8</v>
      </c>
      <c r="B12" s="10">
        <v>56</v>
      </c>
      <c r="C12" s="9">
        <v>1.4925423932498082E-2</v>
      </c>
      <c r="D12" s="9">
        <v>2.9185366869540475E-2</v>
      </c>
      <c r="E12" s="9">
        <v>2.3845039662350426E-2</v>
      </c>
      <c r="F12" s="9">
        <v>1.41001372835673E-2</v>
      </c>
      <c r="H12" s="11">
        <v>1</v>
      </c>
      <c r="I12" s="7">
        <f>C12*$H$12</f>
        <v>1.4925423932498082E-2</v>
      </c>
      <c r="J12" s="7">
        <f t="shared" ref="J12:L12" si="7">D12*$H$12</f>
        <v>2.9185366869540475E-2</v>
      </c>
      <c r="K12" s="7">
        <f t="shared" si="7"/>
        <v>2.3845039662350426E-2</v>
      </c>
      <c r="L12" s="7">
        <f t="shared" si="7"/>
        <v>1.41001372835673E-2</v>
      </c>
    </row>
    <row r="13" spans="1:17" x14ac:dyDescent="0.2">
      <c r="A13" s="9" t="s">
        <v>9</v>
      </c>
      <c r="B13" s="10">
        <v>57</v>
      </c>
      <c r="C13" s="9">
        <v>7.8078922781897223E-2</v>
      </c>
      <c r="D13" s="9">
        <v>8.5950259430347883E-2</v>
      </c>
      <c r="E13" s="9">
        <v>8.8385664452618432E-2</v>
      </c>
      <c r="F13" s="9">
        <v>8.1863082195678755E-2</v>
      </c>
      <c r="H13" s="11">
        <v>1</v>
      </c>
      <c r="I13" s="7">
        <f>C13*$H$13</f>
        <v>7.8078922781897223E-2</v>
      </c>
      <c r="J13" s="7">
        <f t="shared" ref="J13:L13" si="8">D13*$H$13</f>
        <v>8.5950259430347883E-2</v>
      </c>
      <c r="K13" s="7">
        <f t="shared" si="8"/>
        <v>8.8385664452618432E-2</v>
      </c>
      <c r="L13" s="7">
        <f t="shared" si="8"/>
        <v>8.1863082195678755E-2</v>
      </c>
    </row>
    <row r="14" spans="1:17" x14ac:dyDescent="0.2">
      <c r="A14" s="9" t="s">
        <v>10</v>
      </c>
      <c r="B14" s="10">
        <v>58</v>
      </c>
      <c r="C14" s="9">
        <v>5.020028892866275E-3</v>
      </c>
      <c r="D14" s="9">
        <v>6.6718474286840213E-4</v>
      </c>
      <c r="E14" s="9">
        <v>5.1634664721075384E-4</v>
      </c>
      <c r="F14" s="9">
        <v>1.2454880213906737E-4</v>
      </c>
      <c r="H14" s="11">
        <v>1</v>
      </c>
      <c r="I14" s="7">
        <f>C14*$H$14</f>
        <v>5.020028892866275E-3</v>
      </c>
      <c r="J14" s="7">
        <f t="shared" ref="J14:L14" si="9">D14*$H$14</f>
        <v>6.6718474286840213E-4</v>
      </c>
      <c r="K14" s="7">
        <f t="shared" si="9"/>
        <v>5.1634664721075384E-4</v>
      </c>
      <c r="L14" s="7">
        <f t="shared" si="9"/>
        <v>1.2454880213906737E-4</v>
      </c>
    </row>
    <row r="15" spans="1:17" x14ac:dyDescent="0.2">
      <c r="A15" s="9" t="s">
        <v>11</v>
      </c>
      <c r="B15" s="10">
        <v>59</v>
      </c>
      <c r="C15" s="9">
        <v>3.4056933520838661E-2</v>
      </c>
      <c r="D15" s="9">
        <v>2.4459794316614488E-3</v>
      </c>
      <c r="E15" s="9">
        <v>1.6919283219924701E-3</v>
      </c>
      <c r="F15" s="9">
        <v>1.377500375512306E-3</v>
      </c>
      <c r="H15" s="11">
        <v>1</v>
      </c>
      <c r="I15" s="7">
        <f>C15*$H$15</f>
        <v>3.4056933520838661E-2</v>
      </c>
      <c r="J15" s="7">
        <f t="shared" ref="J15:L15" si="10">D15*$H$15</f>
        <v>2.4459794316614488E-3</v>
      </c>
      <c r="K15" s="7">
        <f t="shared" si="10"/>
        <v>1.6919283219924701E-3</v>
      </c>
      <c r="L15" s="7">
        <f t="shared" si="10"/>
        <v>1.377500375512306E-3</v>
      </c>
    </row>
    <row r="16" spans="1:17" x14ac:dyDescent="0.2">
      <c r="A16" s="9" t="s">
        <v>12</v>
      </c>
      <c r="B16" s="10">
        <v>96</v>
      </c>
      <c r="C16" s="9">
        <v>8.5229693173101504E-3</v>
      </c>
      <c r="D16" s="9">
        <v>3.5557282603936334E-2</v>
      </c>
      <c r="E16" s="9">
        <v>3.7437296844115266E-2</v>
      </c>
      <c r="F16" s="9">
        <v>3.0928219819772753E-2</v>
      </c>
      <c r="H16" s="11">
        <v>1</v>
      </c>
      <c r="I16" s="7">
        <f>C16*$H$16</f>
        <v>8.5229693173101504E-3</v>
      </c>
      <c r="J16" s="7">
        <f t="shared" ref="J16:L16" si="11">D16*$H$16</f>
        <v>3.5557282603936334E-2</v>
      </c>
      <c r="K16" s="7">
        <f t="shared" si="11"/>
        <v>3.7437296844115266E-2</v>
      </c>
      <c r="L16" s="7">
        <f t="shared" si="11"/>
        <v>3.0928219819772753E-2</v>
      </c>
    </row>
    <row r="17" spans="1:12" x14ac:dyDescent="0.2">
      <c r="A17" s="9" t="s">
        <v>13</v>
      </c>
      <c r="B17" s="10">
        <v>97</v>
      </c>
      <c r="C17" s="9">
        <v>1.5008949117872666E-3</v>
      </c>
      <c r="D17" s="9">
        <v>2.6369945486787662E-3</v>
      </c>
      <c r="E17" s="9">
        <v>4.3813690330570098E-3</v>
      </c>
      <c r="F17" s="9">
        <v>4.6801427693122944E-3</v>
      </c>
      <c r="H17" s="11">
        <v>1</v>
      </c>
      <c r="I17" s="7">
        <f>C17*$H$17</f>
        <v>1.5008949117872666E-3</v>
      </c>
      <c r="J17" s="7">
        <f t="shared" ref="J17:L17" si="12">D17*$H$17</f>
        <v>2.6369945486787662E-3</v>
      </c>
      <c r="K17" s="7">
        <f t="shared" si="12"/>
        <v>4.3813690330570098E-3</v>
      </c>
      <c r="L17" s="7">
        <f t="shared" si="12"/>
        <v>4.6801427693122944E-3</v>
      </c>
    </row>
    <row r="18" spans="1:12" x14ac:dyDescent="0.2">
      <c r="A18" s="9" t="s">
        <v>14</v>
      </c>
      <c r="B18" s="10">
        <v>98</v>
      </c>
      <c r="C18" s="9">
        <v>3.9018153924827411E-3</v>
      </c>
      <c r="D18" s="9">
        <v>8.7626163057994181E-4</v>
      </c>
      <c r="E18" s="9">
        <v>0</v>
      </c>
      <c r="F18" s="9">
        <v>5.7469714116183969E-4</v>
      </c>
      <c r="H18" s="11">
        <v>1</v>
      </c>
      <c r="I18" s="7">
        <f>C18*$H$18</f>
        <v>3.9018153924827411E-3</v>
      </c>
      <c r="J18" s="7">
        <f t="shared" ref="J18:L18" si="13">D18*$H$18</f>
        <v>8.7626163057994181E-4</v>
      </c>
      <c r="K18" s="7">
        <f t="shared" si="13"/>
        <v>0</v>
      </c>
      <c r="L18" s="7">
        <f t="shared" si="13"/>
        <v>5.7469714116183969E-4</v>
      </c>
    </row>
    <row r="19" spans="1:12" x14ac:dyDescent="0.2">
      <c r="A19" s="9" t="s">
        <v>15</v>
      </c>
      <c r="B19" s="10">
        <v>99</v>
      </c>
      <c r="C19" s="9">
        <v>5.454699565328561E-4</v>
      </c>
      <c r="D19" s="9">
        <v>1.8499469098233248E-4</v>
      </c>
      <c r="E19" s="9">
        <v>2.5276093907975551E-4</v>
      </c>
      <c r="F19" s="9">
        <v>2.1877668819603887E-4</v>
      </c>
      <c r="H19" s="11">
        <v>1</v>
      </c>
      <c r="I19" s="7">
        <f>C19*$H$19</f>
        <v>5.454699565328561E-4</v>
      </c>
      <c r="J19" s="7">
        <f t="shared" ref="J19:L19" si="14">D19*$H$19</f>
        <v>1.8499469098233248E-4</v>
      </c>
      <c r="K19" s="7">
        <f t="shared" si="14"/>
        <v>2.5276093907975551E-4</v>
      </c>
      <c r="L19" s="7">
        <f t="shared" si="14"/>
        <v>2.1877668819603887E-4</v>
      </c>
    </row>
    <row r="20" spans="1:12" x14ac:dyDescent="0.2">
      <c r="A20" s="9" t="s">
        <v>16</v>
      </c>
      <c r="B20" s="10">
        <v>112</v>
      </c>
      <c r="C20" s="9">
        <v>2.8083183329071851E-3</v>
      </c>
      <c r="D20" s="9">
        <v>3.8187709295706813E-2</v>
      </c>
      <c r="E20" s="9">
        <v>3.9851785725883791E-2</v>
      </c>
      <c r="F20" s="9">
        <v>2.7286916638133953E-2</v>
      </c>
      <c r="H20" s="11">
        <v>2</v>
      </c>
      <c r="I20" s="7">
        <f>C20*$H$20</f>
        <v>5.6166366658143702E-3</v>
      </c>
      <c r="J20" s="7">
        <f t="shared" ref="J20:L20" si="15">D20*$H$20</f>
        <v>7.6375418591413627E-2</v>
      </c>
      <c r="K20" s="7">
        <f t="shared" si="15"/>
        <v>7.9703571451767583E-2</v>
      </c>
      <c r="L20" s="7">
        <f t="shared" si="15"/>
        <v>5.4573833276267907E-2</v>
      </c>
    </row>
    <row r="21" spans="1:12" x14ac:dyDescent="0.2">
      <c r="A21" s="9" t="s">
        <v>17</v>
      </c>
      <c r="B21" s="10">
        <v>113</v>
      </c>
      <c r="C21" s="9">
        <v>1.4688485553566862E-2</v>
      </c>
      <c r="D21" s="9">
        <v>7.1314337576898659E-2</v>
      </c>
      <c r="E21" s="9">
        <v>8.5129541252524893E-2</v>
      </c>
      <c r="F21" s="9">
        <v>7.5028758178471433E-2</v>
      </c>
      <c r="H21" s="11">
        <v>2</v>
      </c>
      <c r="I21" s="7">
        <f>C21*$H$21</f>
        <v>2.9376971107133724E-2</v>
      </c>
      <c r="J21" s="7">
        <f t="shared" ref="J21:L21" si="16">D21*$H$21</f>
        <v>0.14262867515379732</v>
      </c>
      <c r="K21" s="7">
        <f t="shared" si="16"/>
        <v>0.17025908250504979</v>
      </c>
      <c r="L21" s="7">
        <f t="shared" si="16"/>
        <v>0.15005751635694287</v>
      </c>
    </row>
    <row r="22" spans="1:12" s="16" customFormat="1" x14ac:dyDescent="0.2">
      <c r="A22" s="15" t="s">
        <v>63</v>
      </c>
      <c r="B22" s="16">
        <v>114</v>
      </c>
      <c r="C22" s="15">
        <v>2.4009204806954743E-3</v>
      </c>
      <c r="D22" s="15">
        <v>1.4591589311907524E-3</v>
      </c>
      <c r="E22" s="15">
        <v>1.4759720198571549E-3</v>
      </c>
      <c r="F22" s="15">
        <v>1.3196575327768599E-3</v>
      </c>
      <c r="I22" s="16">
        <f t="shared" si="3"/>
        <v>2.4009204806954743E-3</v>
      </c>
      <c r="J22" s="16">
        <f t="shared" ref="J22:J23" si="17">D22*$H$5</f>
        <v>1.4591589311907524E-3</v>
      </c>
      <c r="K22" s="16">
        <f t="shared" ref="K22:K23" si="18">E22*$H$5</f>
        <v>1.4759720198571549E-3</v>
      </c>
      <c r="L22" s="16">
        <f t="shared" ref="L22:L23" si="19">F22*$H$5</f>
        <v>1.3196575327768599E-3</v>
      </c>
    </row>
    <row r="23" spans="1:12" s="16" customFormat="1" x14ac:dyDescent="0.2">
      <c r="A23" s="15" t="s">
        <v>18</v>
      </c>
      <c r="B23" s="16">
        <v>115</v>
      </c>
      <c r="C23" s="15">
        <v>1.7768686525185377E-2</v>
      </c>
      <c r="D23" s="15">
        <v>5.2280140989994965E-3</v>
      </c>
      <c r="E23" s="15">
        <v>3.0250119614894165E-3</v>
      </c>
      <c r="F23" s="15">
        <v>2.4956407452776412E-3</v>
      </c>
      <c r="I23" s="16">
        <f t="shared" si="3"/>
        <v>1.7768686525185377E-2</v>
      </c>
      <c r="J23" s="16">
        <f t="shared" si="17"/>
        <v>5.2280140989994965E-3</v>
      </c>
      <c r="K23" s="16">
        <f t="shared" si="18"/>
        <v>3.0250119614894165E-3</v>
      </c>
      <c r="L23" s="16">
        <f t="shared" si="19"/>
        <v>2.4956407452776412E-3</v>
      </c>
    </row>
    <row r="24" spans="1:12" x14ac:dyDescent="0.2">
      <c r="A24" s="9" t="s">
        <v>19</v>
      </c>
      <c r="B24" s="10">
        <v>116</v>
      </c>
      <c r="C24" s="9">
        <v>1.6577174635643058E-3</v>
      </c>
      <c r="D24" s="9">
        <v>1.9752829651684656E-3</v>
      </c>
      <c r="E24" s="9">
        <v>1.9885300141372895E-3</v>
      </c>
      <c r="F24" s="9">
        <v>1.4693959802923678E-3</v>
      </c>
      <c r="H24" s="11">
        <v>2</v>
      </c>
      <c r="I24" s="7">
        <f>C24*$H$24</f>
        <v>3.3154349271286116E-3</v>
      </c>
      <c r="J24" s="7">
        <f t="shared" ref="J24:L24" si="20">D24*$H$24</f>
        <v>3.9505659303369313E-3</v>
      </c>
      <c r="K24" s="7">
        <f t="shared" si="20"/>
        <v>3.977060028274579E-3</v>
      </c>
      <c r="L24" s="7">
        <f t="shared" si="20"/>
        <v>2.9387919605847355E-3</v>
      </c>
    </row>
    <row r="25" spans="1:12" ht="16.5" customHeight="1" x14ac:dyDescent="0.2">
      <c r="A25" s="9" t="s">
        <v>20</v>
      </c>
      <c r="B25" s="10">
        <v>117</v>
      </c>
      <c r="C25" s="9">
        <v>1.5236512400920482E-2</v>
      </c>
      <c r="D25" s="9">
        <v>3.3375660069619286E-3</v>
      </c>
      <c r="E25" s="9">
        <v>3.4325685918350115E-3</v>
      </c>
      <c r="F25" s="9">
        <v>3.3586193835254121E-3</v>
      </c>
      <c r="H25" s="11">
        <v>2</v>
      </c>
      <c r="I25" s="7">
        <f>C25*$H$25</f>
        <v>3.0473024801840963E-2</v>
      </c>
      <c r="J25" s="7">
        <f t="shared" ref="J25:L25" si="21">D25*$H$25</f>
        <v>6.6751320139238571E-3</v>
      </c>
      <c r="K25" s="7">
        <f t="shared" si="21"/>
        <v>6.8651371836700231E-3</v>
      </c>
      <c r="L25" s="7">
        <f t="shared" si="21"/>
        <v>6.7172387670508243E-3</v>
      </c>
    </row>
    <row r="27" spans="1:12" x14ac:dyDescent="0.2">
      <c r="A27" s="7" t="s">
        <v>56</v>
      </c>
      <c r="C27" s="13">
        <f>1/475</f>
        <v>2.1052631578947368E-3</v>
      </c>
      <c r="D27" s="13">
        <f t="shared" ref="D27:F27" si="22">1/475</f>
        <v>2.1052631578947368E-3</v>
      </c>
      <c r="E27" s="13">
        <f t="shared" si="22"/>
        <v>2.1052631578947368E-3</v>
      </c>
      <c r="F27" s="13">
        <f t="shared" si="22"/>
        <v>2.1052631578947368E-3</v>
      </c>
    </row>
    <row r="28" spans="1:12" x14ac:dyDescent="0.2">
      <c r="A28" s="7" t="s">
        <v>55</v>
      </c>
      <c r="C28" s="13">
        <f>1/525</f>
        <v>1.9047619047619048E-3</v>
      </c>
      <c r="D28" s="13">
        <f t="shared" ref="D28:F28" si="23">1/525</f>
        <v>1.9047619047619048E-3</v>
      </c>
      <c r="E28" s="13">
        <f t="shared" si="23"/>
        <v>1.9047619047619048E-3</v>
      </c>
      <c r="F28" s="13">
        <f t="shared" si="23"/>
        <v>1.9047619047619048E-3</v>
      </c>
    </row>
    <row r="29" spans="1:12" x14ac:dyDescent="0.2">
      <c r="A29" s="7" t="s">
        <v>26</v>
      </c>
      <c r="C29" s="13">
        <f>C7/C5</f>
        <v>0.56756726077445363</v>
      </c>
      <c r="D29" s="13">
        <f t="shared" ref="D29:E29" si="24">D7/D5</f>
        <v>2.6548684313577129E-2</v>
      </c>
      <c r="E29" s="13">
        <f t="shared" si="24"/>
        <v>6.288679245283018E-3</v>
      </c>
      <c r="F29" s="13">
        <f>F7/F5</f>
        <v>0</v>
      </c>
    </row>
    <row r="30" spans="1:12" x14ac:dyDescent="0.2">
      <c r="A30" s="7" t="s">
        <v>27</v>
      </c>
      <c r="C30" s="13">
        <f>C8/C6</f>
        <v>0.41666666666666669</v>
      </c>
      <c r="D30" s="13">
        <f t="shared" ref="D30:F30" si="25">D8/D6</f>
        <v>8.2636431930935474E-3</v>
      </c>
      <c r="E30" s="13">
        <f t="shared" si="25"/>
        <v>4.0651219512195122E-2</v>
      </c>
      <c r="F30" s="13">
        <f t="shared" si="25"/>
        <v>0.19672163396989173</v>
      </c>
    </row>
    <row r="31" spans="1:12" x14ac:dyDescent="0.2">
      <c r="A31" s="7" t="s">
        <v>29</v>
      </c>
      <c r="C31" s="13">
        <f>C14/C12</f>
        <v>0.3363407910937688</v>
      </c>
      <c r="D31" s="13">
        <f t="shared" ref="D31:F31" si="26">D14/D12</f>
        <v>2.286024862564652E-2</v>
      </c>
      <c r="E31" s="13">
        <f t="shared" si="26"/>
        <v>2.165425826596663E-2</v>
      </c>
      <c r="F31" s="13">
        <f t="shared" si="26"/>
        <v>8.8331623752500674E-3</v>
      </c>
    </row>
    <row r="32" spans="1:12" x14ac:dyDescent="0.2">
      <c r="A32" s="7" t="s">
        <v>28</v>
      </c>
      <c r="C32" s="13">
        <f>C15/C13</f>
        <v>0.43618600651000322</v>
      </c>
      <c r="D32" s="13">
        <f t="shared" ref="D32:F32" si="27">D15/D13</f>
        <v>2.845808084667405E-2</v>
      </c>
      <c r="E32" s="13">
        <f t="shared" si="27"/>
        <v>1.9142564945014075E-2</v>
      </c>
      <c r="F32" s="13">
        <f t="shared" si="27"/>
        <v>1.6826881404485149E-2</v>
      </c>
    </row>
    <row r="33" spans="1:6" x14ac:dyDescent="0.2">
      <c r="A33" s="7" t="s">
        <v>30</v>
      </c>
      <c r="C33" s="13">
        <f>C18/C16</f>
        <v>0.45780000457800007</v>
      </c>
      <c r="D33" s="13">
        <f t="shared" ref="D33:F33" si="28">D18/D16</f>
        <v>2.4643661337689967E-2</v>
      </c>
      <c r="E33" s="13">
        <f t="shared" si="28"/>
        <v>0</v>
      </c>
      <c r="F33" s="13">
        <f t="shared" si="28"/>
        <v>1.8581643059663894E-2</v>
      </c>
    </row>
    <row r="34" spans="1:6" x14ac:dyDescent="0.2">
      <c r="A34" s="7" t="s">
        <v>31</v>
      </c>
      <c r="C34" s="13">
        <f>C19/C17</f>
        <v>0.36342981260647367</v>
      </c>
      <c r="D34" s="13">
        <f t="shared" ref="D34:F34" si="29">D19/D17</f>
        <v>7.0153611457036122E-2</v>
      </c>
      <c r="E34" s="13">
        <f t="shared" si="29"/>
        <v>5.7689945122791172E-2</v>
      </c>
      <c r="F34" s="13">
        <f t="shared" si="29"/>
        <v>4.6745729559909598E-2</v>
      </c>
    </row>
    <row r="35" spans="1:6" x14ac:dyDescent="0.2">
      <c r="A35" s="7" t="s">
        <v>32</v>
      </c>
      <c r="C35" s="13">
        <f>C24/C20</f>
        <v>0.59028830319539616</v>
      </c>
      <c r="D35" s="13">
        <f t="shared" ref="D35:F35" si="30">D24/D20</f>
        <v>5.1725620666923149E-2</v>
      </c>
      <c r="E35" s="13">
        <f t="shared" si="30"/>
        <v>4.9898140771286355E-2</v>
      </c>
      <c r="F35" s="13">
        <f t="shared" si="30"/>
        <v>5.3849835794157141E-2</v>
      </c>
    </row>
    <row r="36" spans="1:6" x14ac:dyDescent="0.2">
      <c r="A36" s="7" t="s">
        <v>33</v>
      </c>
      <c r="C36" s="13">
        <f>C25/C21</f>
        <v>1.0373099626476154</v>
      </c>
      <c r="D36" s="13">
        <f t="shared" ref="D36:F36" si="31">D25/D21</f>
        <v>4.6800771350684035E-2</v>
      </c>
      <c r="E36" s="13">
        <f t="shared" si="31"/>
        <v>4.0321709025222821E-2</v>
      </c>
      <c r="F36" s="13">
        <f t="shared" si="31"/>
        <v>4.4764427201850268E-2</v>
      </c>
    </row>
    <row r="39" spans="1:6" x14ac:dyDescent="0.2">
      <c r="A39" s="7" t="s">
        <v>64</v>
      </c>
    </row>
    <row r="40" spans="1:6" x14ac:dyDescent="0.2">
      <c r="A40" s="7" t="s">
        <v>65</v>
      </c>
      <c r="B40" s="7" t="s">
        <v>57</v>
      </c>
      <c r="C40" s="7" t="s">
        <v>67</v>
      </c>
      <c r="D40" s="7" t="s">
        <v>68</v>
      </c>
      <c r="E40" s="7" t="s">
        <v>69</v>
      </c>
      <c r="F40" s="7" t="s">
        <v>70</v>
      </c>
    </row>
    <row r="42" spans="1:6" x14ac:dyDescent="0.2">
      <c r="A42" s="7" t="str">
        <f>A5</f>
        <v>^16O</v>
      </c>
      <c r="B42" s="7">
        <v>1</v>
      </c>
      <c r="C42" s="7">
        <f>C5*$B$42</f>
        <v>1.5767501917668115E-4</v>
      </c>
      <c r="D42" s="7">
        <f t="shared" ref="D42:F42" si="32">D5*$B$42</f>
        <v>1.236945837073363E-4</v>
      </c>
      <c r="E42" s="7">
        <f t="shared" si="32"/>
        <v>8.6057774535125645E-5</v>
      </c>
      <c r="F42" s="7">
        <f t="shared" si="32"/>
        <v>3.218676909211853E-5</v>
      </c>
    </row>
    <row r="43" spans="1:6" x14ac:dyDescent="0.2">
      <c r="A43" s="7" t="str">
        <f t="shared" ref="A43" si="33">A6</f>
        <v>OH</v>
      </c>
      <c r="B43" s="7">
        <v>1</v>
      </c>
      <c r="C43" s="7">
        <f>C6*$B$43</f>
        <v>1.2273075939657377E-4</v>
      </c>
      <c r="D43" s="7">
        <f t="shared" ref="D43:F43" si="34">D6*$B$43</f>
        <v>6.6225835759791584E-5</v>
      </c>
      <c r="E43" s="7">
        <f t="shared" si="34"/>
        <v>6.6572995395097198E-5</v>
      </c>
      <c r="F43" s="7">
        <f t="shared" si="34"/>
        <v>2.845492312959886E-5</v>
      </c>
    </row>
    <row r="44" spans="1:6" x14ac:dyDescent="0.2">
      <c r="A44" s="7" t="str">
        <f>A12</f>
        <v>^40CaO</v>
      </c>
      <c r="B44" s="7">
        <v>1</v>
      </c>
      <c r="C44" s="7">
        <f>C12*$B$44</f>
        <v>1.4925423932498082E-2</v>
      </c>
      <c r="D44" s="7">
        <f t="shared" ref="D44:F44" si="35">D12*$B$44</f>
        <v>2.9185366869540475E-2</v>
      </c>
      <c r="E44" s="7">
        <f t="shared" si="35"/>
        <v>2.3845039662350426E-2</v>
      </c>
      <c r="F44" s="7">
        <f t="shared" si="35"/>
        <v>1.41001372835673E-2</v>
      </c>
    </row>
    <row r="45" spans="1:6" x14ac:dyDescent="0.2">
      <c r="A45" s="7" t="str">
        <f>A13</f>
        <v>^40CaOH</v>
      </c>
      <c r="B45" s="7">
        <v>1</v>
      </c>
      <c r="C45" s="7">
        <f>C13*$B$45</f>
        <v>7.8078922781897223E-2</v>
      </c>
      <c r="D45" s="7">
        <f t="shared" ref="D45:F45" si="36">D13*$B$45</f>
        <v>8.5950259430347883E-2</v>
      </c>
      <c r="E45" s="7">
        <f t="shared" si="36"/>
        <v>8.8385664452618432E-2</v>
      </c>
      <c r="F45" s="7">
        <f t="shared" si="36"/>
        <v>8.1863082195678755E-2</v>
      </c>
    </row>
    <row r="46" spans="1:6" x14ac:dyDescent="0.2">
      <c r="A46" s="7" t="str">
        <f>A16</f>
        <v>^40Ca_2^16O</v>
      </c>
      <c r="B46" s="7">
        <v>1</v>
      </c>
      <c r="C46" s="7">
        <f>C16*$B$46</f>
        <v>8.5229693173101504E-3</v>
      </c>
      <c r="D46" s="7">
        <f t="shared" ref="D46:F46" si="37">D16*$B$46</f>
        <v>3.5557282603936334E-2</v>
      </c>
      <c r="E46" s="7">
        <f t="shared" si="37"/>
        <v>3.7437296844115266E-2</v>
      </c>
      <c r="F46" s="7">
        <f t="shared" si="37"/>
        <v>3.0928219819772753E-2</v>
      </c>
    </row>
    <row r="47" spans="1:6" x14ac:dyDescent="0.2">
      <c r="A47" s="7" t="str">
        <f>A17</f>
        <v>Ca_2OH</v>
      </c>
      <c r="B47" s="7">
        <v>1</v>
      </c>
      <c r="C47" s="7">
        <f>C17*$B$47</f>
        <v>1.5008949117872666E-3</v>
      </c>
      <c r="D47" s="7">
        <f t="shared" ref="D47:F47" si="38">D17*$B$47</f>
        <v>2.6369945486787662E-3</v>
      </c>
      <c r="E47" s="7">
        <f t="shared" si="38"/>
        <v>4.3813690330570098E-3</v>
      </c>
      <c r="F47" s="7">
        <f t="shared" si="38"/>
        <v>4.6801427693122944E-3</v>
      </c>
    </row>
    <row r="48" spans="1:6" x14ac:dyDescent="0.2">
      <c r="A48" s="7" t="str">
        <f>A20</f>
        <v>Ca_2O_2</v>
      </c>
      <c r="B48" s="7">
        <v>2</v>
      </c>
      <c r="C48" s="7">
        <f>C20*$B$48</f>
        <v>5.6166366658143702E-3</v>
      </c>
      <c r="D48" s="7">
        <f t="shared" ref="D48:F48" si="39">D20*$B$48</f>
        <v>7.6375418591413627E-2</v>
      </c>
      <c r="E48" s="7">
        <f t="shared" si="39"/>
        <v>7.9703571451767583E-2</v>
      </c>
      <c r="F48" s="7">
        <f t="shared" si="39"/>
        <v>5.4573833276267907E-2</v>
      </c>
    </row>
    <row r="49" spans="1:6" x14ac:dyDescent="0.2">
      <c r="A49" s="7" t="str">
        <f>A21</f>
        <v>Ca_2O_2H</v>
      </c>
      <c r="B49" s="7">
        <v>2</v>
      </c>
      <c r="C49" s="7">
        <f>C21*$B$49</f>
        <v>2.9376971107133724E-2</v>
      </c>
      <c r="D49" s="7">
        <f t="shared" ref="D49:F49" si="40">D21*$B$49</f>
        <v>0.14262867515379732</v>
      </c>
      <c r="E49" s="7">
        <f t="shared" si="40"/>
        <v>0.17025908250504979</v>
      </c>
      <c r="F49" s="7">
        <f t="shared" si="40"/>
        <v>0.15005751635694287</v>
      </c>
    </row>
    <row r="50" spans="1:6" x14ac:dyDescent="0.2">
      <c r="A50" s="7" t="str">
        <f>A22</f>
        <v>Ca_2^18O^16O</v>
      </c>
      <c r="B50" s="7">
        <v>1</v>
      </c>
      <c r="C50" s="7">
        <f>C22*$B$50</f>
        <v>2.4009204806954743E-3</v>
      </c>
      <c r="D50" s="7">
        <f t="shared" ref="D50:F50" si="41">D22*$B$50</f>
        <v>1.4591589311907524E-3</v>
      </c>
      <c r="E50" s="7">
        <f t="shared" si="41"/>
        <v>1.4759720198571549E-3</v>
      </c>
      <c r="F50" s="7">
        <f t="shared" si="41"/>
        <v>1.3196575327768599E-3</v>
      </c>
    </row>
    <row r="51" spans="1:6" x14ac:dyDescent="0.2">
      <c r="A51" s="7" t="str">
        <f>A23</f>
        <v>Ca_2^18OOH</v>
      </c>
      <c r="B51" s="7">
        <v>1</v>
      </c>
      <c r="C51" s="7">
        <f>C23*$B$51</f>
        <v>1.7768686525185377E-2</v>
      </c>
      <c r="D51" s="7">
        <f t="shared" ref="D51:F51" si="42">D23*$B$51</f>
        <v>5.2280140989994965E-3</v>
      </c>
      <c r="E51" s="7">
        <f t="shared" si="42"/>
        <v>3.0250119614894165E-3</v>
      </c>
      <c r="F51" s="7">
        <f t="shared" si="42"/>
        <v>2.4956407452776412E-3</v>
      </c>
    </row>
    <row r="53" spans="1:6" x14ac:dyDescent="0.2">
      <c r="B53" s="7" t="s">
        <v>66</v>
      </c>
      <c r="C53" s="7">
        <f>SUM(C42:C51)</f>
        <v>0.15847183150089494</v>
      </c>
      <c r="D53" s="7">
        <f t="shared" ref="D53:F53" si="43">SUM(D42:D51)</f>
        <v>0.37921109064737174</v>
      </c>
      <c r="E53" s="7">
        <f t="shared" si="43"/>
        <v>0.40866563870023526</v>
      </c>
      <c r="F53" s="7">
        <f t="shared" si="43"/>
        <v>0.34007887167181811</v>
      </c>
    </row>
    <row r="56" spans="1:6" x14ac:dyDescent="0.2">
      <c r="A56" s="7" t="s">
        <v>71</v>
      </c>
    </row>
    <row r="57" spans="1:6" x14ac:dyDescent="0.2">
      <c r="A57" s="7" t="s">
        <v>65</v>
      </c>
      <c r="B57" s="7" t="s">
        <v>57</v>
      </c>
      <c r="C57" s="7" t="s">
        <v>67</v>
      </c>
      <c r="D57" s="7" t="s">
        <v>68</v>
      </c>
      <c r="E57" s="7" t="s">
        <v>69</v>
      </c>
      <c r="F57" s="7" t="s">
        <v>70</v>
      </c>
    </row>
    <row r="58" spans="1:6" x14ac:dyDescent="0.2">
      <c r="A58" s="7" t="str">
        <f>A7</f>
        <v>^18O</v>
      </c>
      <c r="B58" s="7">
        <v>1</v>
      </c>
      <c r="C58" s="7">
        <f>C7*$B$58</f>
        <v>8.9491178726668367E-5</v>
      </c>
      <c r="D58" s="7">
        <f t="shared" ref="D58:F58" si="44">D7*$B$58</f>
        <v>3.2839284541454124E-6</v>
      </c>
      <c r="E58" s="7">
        <f t="shared" si="44"/>
        <v>5.4118974061429005E-7</v>
      </c>
      <c r="F58" s="7">
        <f t="shared" si="44"/>
        <v>0</v>
      </c>
    </row>
    <row r="59" spans="1:6" x14ac:dyDescent="0.2">
      <c r="A59" s="7" t="str">
        <f>A8</f>
        <v>^18OH</v>
      </c>
      <c r="B59" s="7">
        <v>1</v>
      </c>
      <c r="C59" s="7">
        <f>C8*$B$59</f>
        <v>5.1137816415239072E-5</v>
      </c>
      <c r="D59" s="7">
        <f t="shared" ref="D59:F59" si="45">D8*$B$59</f>
        <v>5.4726667688333293E-7</v>
      </c>
      <c r="E59" s="7">
        <f t="shared" si="45"/>
        <v>2.7062734493904512E-6</v>
      </c>
      <c r="F59" s="7">
        <f t="shared" si="45"/>
        <v>5.5976989725423534E-6</v>
      </c>
    </row>
    <row r="60" spans="1:6" x14ac:dyDescent="0.2">
      <c r="A60" s="7" t="str">
        <f>A14</f>
        <v>^40Ca^18O</v>
      </c>
      <c r="B60" s="7">
        <v>1</v>
      </c>
      <c r="C60" s="7">
        <f>C14*$B$60</f>
        <v>5.020028892866275E-3</v>
      </c>
      <c r="D60" s="7">
        <f t="shared" ref="D60:F60" si="46">D14*$B$60</f>
        <v>6.6718474286840213E-4</v>
      </c>
      <c r="E60" s="7">
        <f t="shared" si="46"/>
        <v>5.1634664721075384E-4</v>
      </c>
      <c r="F60" s="7">
        <f t="shared" si="46"/>
        <v>1.2454880213906737E-4</v>
      </c>
    </row>
    <row r="61" spans="1:6" x14ac:dyDescent="0.2">
      <c r="A61" s="7" t="str">
        <f>A15</f>
        <v>^40Ca^18OH</v>
      </c>
      <c r="B61" s="7">
        <v>1</v>
      </c>
      <c r="C61" s="7">
        <f>C15*$B$61</f>
        <v>3.4056933520838661E-2</v>
      </c>
      <c r="D61" s="7">
        <f t="shared" ref="D61:F61" si="47">D15*$B$61</f>
        <v>2.4459794316614488E-3</v>
      </c>
      <c r="E61" s="7">
        <f t="shared" si="47"/>
        <v>1.6919283219924701E-3</v>
      </c>
      <c r="F61" s="7">
        <f t="shared" si="47"/>
        <v>1.377500375512306E-3</v>
      </c>
    </row>
    <row r="62" spans="1:6" x14ac:dyDescent="0.2">
      <c r="A62" s="7" t="str">
        <f>A18</f>
        <v>Ca_2^18O</v>
      </c>
      <c r="B62" s="7">
        <v>1</v>
      </c>
      <c r="C62" s="7">
        <f>C18*$B$62</f>
        <v>3.9018153924827411E-3</v>
      </c>
      <c r="D62" s="7">
        <f t="shared" ref="D62:F62" si="48">D18*$B$62</f>
        <v>8.7626163057994181E-4</v>
      </c>
      <c r="E62" s="7">
        <f t="shared" si="48"/>
        <v>0</v>
      </c>
      <c r="F62" s="7">
        <f t="shared" si="48"/>
        <v>5.7469714116183969E-4</v>
      </c>
    </row>
    <row r="63" spans="1:6" x14ac:dyDescent="0.2">
      <c r="A63" s="7" t="str">
        <f>A19</f>
        <v>Ca_2^18OH</v>
      </c>
      <c r="B63" s="7">
        <v>1</v>
      </c>
      <c r="C63" s="7">
        <f>C19*$B$63</f>
        <v>5.454699565328561E-4</v>
      </c>
      <c r="D63" s="7">
        <f t="shared" ref="D63:F63" si="49">D19*$B$63</f>
        <v>1.8499469098233248E-4</v>
      </c>
      <c r="E63" s="7">
        <f t="shared" si="49"/>
        <v>2.5276093907975551E-4</v>
      </c>
      <c r="F63" s="7">
        <f t="shared" si="49"/>
        <v>2.1877668819603887E-4</v>
      </c>
    </row>
    <row r="64" spans="1:6" x14ac:dyDescent="0.2">
      <c r="A64" s="7" t="str">
        <f>A22</f>
        <v>Ca_2^18O^16O</v>
      </c>
      <c r="B64" s="7">
        <v>1</v>
      </c>
      <c r="C64" s="7">
        <f>C22*$B$64</f>
        <v>2.4009204806954743E-3</v>
      </c>
      <c r="D64" s="7">
        <f t="shared" ref="D64:F64" si="50">D22*$B$64</f>
        <v>1.4591589311907524E-3</v>
      </c>
      <c r="E64" s="7">
        <f t="shared" si="50"/>
        <v>1.4759720198571549E-3</v>
      </c>
      <c r="F64" s="7">
        <f t="shared" si="50"/>
        <v>1.3196575327768599E-3</v>
      </c>
    </row>
    <row r="65" spans="1:6" x14ac:dyDescent="0.2">
      <c r="A65" s="7" t="str">
        <f>A23</f>
        <v>Ca_2^18OOH</v>
      </c>
      <c r="B65" s="7">
        <v>1</v>
      </c>
      <c r="C65" s="7">
        <f>C23*$B$65</f>
        <v>1.7768686525185377E-2</v>
      </c>
      <c r="D65" s="7">
        <f t="shared" ref="D65:F65" si="51">D23*$B$65</f>
        <v>5.2280140989994965E-3</v>
      </c>
      <c r="E65" s="7">
        <f t="shared" si="51"/>
        <v>3.0250119614894165E-3</v>
      </c>
      <c r="F65" s="7">
        <f t="shared" si="51"/>
        <v>2.4956407452776412E-3</v>
      </c>
    </row>
    <row r="66" spans="1:6" x14ac:dyDescent="0.2">
      <c r="A66" s="7" t="str">
        <f>A24</f>
        <v>Ca_2^18O_2</v>
      </c>
      <c r="B66" s="7">
        <v>2</v>
      </c>
      <c r="C66" s="7">
        <f>C24*$B$66</f>
        <v>3.3154349271286116E-3</v>
      </c>
      <c r="D66" s="7">
        <f t="shared" ref="D66:F66" si="52">D24*$B$66</f>
        <v>3.9505659303369313E-3</v>
      </c>
      <c r="E66" s="7">
        <f t="shared" si="52"/>
        <v>3.977060028274579E-3</v>
      </c>
      <c r="F66" s="7">
        <f t="shared" si="52"/>
        <v>2.9387919605847355E-3</v>
      </c>
    </row>
    <row r="67" spans="1:6" x14ac:dyDescent="0.2">
      <c r="A67" s="7" t="str">
        <f>A25</f>
        <v>Ca_2^18O_2H</v>
      </c>
      <c r="B67" s="7">
        <v>2</v>
      </c>
      <c r="C67" s="7">
        <f>C25*$B$67</f>
        <v>3.0473024801840963E-2</v>
      </c>
      <c r="D67" s="7">
        <f t="shared" ref="D67:F67" si="53">D25*$B$67</f>
        <v>6.6751320139238571E-3</v>
      </c>
      <c r="E67" s="7">
        <f t="shared" si="53"/>
        <v>6.8651371836700231E-3</v>
      </c>
      <c r="F67" s="7">
        <f t="shared" si="53"/>
        <v>6.7172387670508243E-3</v>
      </c>
    </row>
    <row r="69" spans="1:6" x14ac:dyDescent="0.2">
      <c r="B69" s="7" t="s">
        <v>66</v>
      </c>
      <c r="C69" s="7">
        <f>SUM(C58:C67)</f>
        <v>9.762294349271286E-2</v>
      </c>
      <c r="D69" s="7">
        <f t="shared" ref="D69:F69" si="54">SUM(D58:D67)</f>
        <v>2.1491122665674191E-2</v>
      </c>
      <c r="E69" s="7">
        <f t="shared" si="54"/>
        <v>1.7807464564764158E-2</v>
      </c>
      <c r="F69" s="7">
        <f t="shared" si="54"/>
        <v>1.5772449711671854E-2</v>
      </c>
    </row>
    <row r="72" spans="1:6" x14ac:dyDescent="0.2">
      <c r="A72" s="7" t="s">
        <v>72</v>
      </c>
      <c r="C72" s="7">
        <f>C69/C53</f>
        <v>0.61602710442683029</v>
      </c>
      <c r="D72" s="7">
        <f t="shared" ref="D72:F72" si="55">D69/D53</f>
        <v>5.6673243994487435E-2</v>
      </c>
      <c r="E72" s="7">
        <f t="shared" si="55"/>
        <v>4.3574655851666311E-2</v>
      </c>
      <c r="F72" s="7">
        <f t="shared" si="55"/>
        <v>4.6378799230116646E-2</v>
      </c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opLeftCell="A9" workbookViewId="0">
      <selection activeCell="E31" sqref="E31"/>
    </sheetView>
  </sheetViews>
  <sheetFormatPr defaultRowHeight="12.75" x14ac:dyDescent="0.2"/>
  <cols>
    <col min="1" max="1" width="14.42578125" style="7" bestFit="1" customWidth="1"/>
    <col min="2" max="2" width="4" style="7" customWidth="1"/>
    <col min="3" max="4" width="9.140625" style="7"/>
    <col min="5" max="5" width="12" style="7" bestFit="1" customWidth="1"/>
    <col min="6" max="16384" width="9.140625" style="7"/>
  </cols>
  <sheetData>
    <row r="1" spans="1:18" x14ac:dyDescent="0.2">
      <c r="A1" s="7" t="s">
        <v>34</v>
      </c>
    </row>
    <row r="3" spans="1:18" x14ac:dyDescent="0.2">
      <c r="C3" s="7" t="s">
        <v>22</v>
      </c>
      <c r="D3" s="7" t="s">
        <v>23</v>
      </c>
      <c r="E3" s="7" t="s">
        <v>24</v>
      </c>
      <c r="F3" s="7" t="s">
        <v>25</v>
      </c>
      <c r="H3" s="7" t="s">
        <v>60</v>
      </c>
      <c r="I3" s="7" t="s">
        <v>22</v>
      </c>
      <c r="J3" s="7" t="s">
        <v>23</v>
      </c>
      <c r="K3" s="7" t="s">
        <v>24</v>
      </c>
      <c r="L3" s="7" t="s">
        <v>25</v>
      </c>
      <c r="O3" s="7" t="s">
        <v>22</v>
      </c>
      <c r="P3" s="7" t="s">
        <v>23</v>
      </c>
      <c r="Q3" s="7" t="s">
        <v>24</v>
      </c>
      <c r="R3" s="7" t="s">
        <v>25</v>
      </c>
    </row>
    <row r="4" spans="1:18" hidden="1" x14ac:dyDescent="0.2">
      <c r="A4" s="8" t="s">
        <v>35</v>
      </c>
      <c r="C4" s="7">
        <v>4.7E-2</v>
      </c>
      <c r="D4" s="1">
        <v>4.5717095711631822E-2</v>
      </c>
      <c r="E4" s="1">
        <v>5.764472977985291E-2</v>
      </c>
      <c r="F4" s="1">
        <v>6.8298278237768406E-2</v>
      </c>
    </row>
    <row r="5" spans="1:18" hidden="1" x14ac:dyDescent="0.2">
      <c r="A5" s="8" t="s">
        <v>36</v>
      </c>
      <c r="C5" s="7">
        <v>9.9000000000000005E-2</v>
      </c>
      <c r="D5" s="1">
        <v>7.3633638790452247E-2</v>
      </c>
      <c r="E5" s="1">
        <v>0.13978235088987337</v>
      </c>
      <c r="F5" s="1">
        <v>0.15259463669553808</v>
      </c>
    </row>
    <row r="6" spans="1:18" x14ac:dyDescent="0.2">
      <c r="A6" s="9" t="s">
        <v>1</v>
      </c>
      <c r="B6" s="10">
        <v>16</v>
      </c>
      <c r="C6" s="10">
        <v>1</v>
      </c>
      <c r="D6" s="4">
        <v>1</v>
      </c>
      <c r="E6" s="4">
        <v>1</v>
      </c>
      <c r="F6" s="4">
        <v>1</v>
      </c>
      <c r="G6" s="10"/>
      <c r="H6" s="5">
        <v>1</v>
      </c>
      <c r="I6" s="10">
        <f>C6*$H$6</f>
        <v>1</v>
      </c>
      <c r="J6" s="10">
        <f t="shared" ref="J6:L6" si="0">D6*$H$6</f>
        <v>1</v>
      </c>
      <c r="K6" s="10">
        <f t="shared" si="0"/>
        <v>1</v>
      </c>
      <c r="L6" s="10">
        <f t="shared" si="0"/>
        <v>1</v>
      </c>
      <c r="N6" s="7" t="s">
        <v>58</v>
      </c>
      <c r="O6" s="7">
        <f>I6+I7+I15+I16+I17</f>
        <v>1.9165000000000001</v>
      </c>
      <c r="P6" s="7">
        <f>J6+J7+J11+J12+J14+J15+J16+J17+J24</f>
        <v>1.558209225377398</v>
      </c>
      <c r="Q6" s="7">
        <f>K6+K7+K11+K12+K14+K15+K16+K17+K24</f>
        <v>1.8076195062702123</v>
      </c>
      <c r="R6" s="7">
        <f>L6+L7+L11+L12+L14+L15+L16+L17+L24</f>
        <v>1.6637897895895954</v>
      </c>
    </row>
    <row r="7" spans="1:18" x14ac:dyDescent="0.2">
      <c r="A7" s="9" t="s">
        <v>37</v>
      </c>
      <c r="B7" s="10">
        <v>17</v>
      </c>
      <c r="C7" s="10">
        <v>0.874</v>
      </c>
      <c r="D7" s="4">
        <v>0.34482570210905911</v>
      </c>
      <c r="E7" s="4">
        <v>0.54259644829456366</v>
      </c>
      <c r="F7" s="4">
        <v>0.50173087765304558</v>
      </c>
      <c r="G7" s="10"/>
      <c r="H7" s="5">
        <v>1</v>
      </c>
      <c r="I7" s="10">
        <f>C7*$H$7</f>
        <v>0.874</v>
      </c>
      <c r="J7" s="10">
        <f t="shared" ref="J7:L7" si="1">D7*$H$7</f>
        <v>0.34482570210905911</v>
      </c>
      <c r="K7" s="10">
        <f t="shared" si="1"/>
        <v>0.54259644829456366</v>
      </c>
      <c r="L7" s="10">
        <f t="shared" si="1"/>
        <v>0.50173087765304558</v>
      </c>
      <c r="N7" s="7" t="s">
        <v>59</v>
      </c>
      <c r="O7" s="7" t="e">
        <f>I8+I9+I23+I22+#REF!</f>
        <v>#REF!</v>
      </c>
      <c r="P7" s="7" t="e">
        <f>J8+J9+J23+J22+#REF!</f>
        <v>#REF!</v>
      </c>
      <c r="Q7" s="7" t="e">
        <f>K8+K9+K23+K22+#REF!</f>
        <v>#REF!</v>
      </c>
      <c r="R7" s="7" t="e">
        <f>L8+L9+L23+L22+#REF!</f>
        <v>#REF!</v>
      </c>
    </row>
    <row r="8" spans="1:18" x14ac:dyDescent="0.2">
      <c r="A8" s="9" t="s">
        <v>3</v>
      </c>
      <c r="B8" s="10">
        <v>18</v>
      </c>
      <c r="C8" s="10">
        <v>0.63800000000000001</v>
      </c>
      <c r="D8" s="4">
        <v>9.83173833460824E-3</v>
      </c>
      <c r="E8" s="4">
        <v>4.6975644687881788E-3</v>
      </c>
      <c r="F8" s="4">
        <v>6.4781330130672206E-3</v>
      </c>
      <c r="G8" s="10"/>
      <c r="H8" s="5">
        <v>1</v>
      </c>
      <c r="I8" s="10">
        <f>C8*$H$8</f>
        <v>0.63800000000000001</v>
      </c>
      <c r="J8" s="10">
        <f t="shared" ref="J8:L8" si="2">D8*$H$8</f>
        <v>9.83173833460824E-3</v>
      </c>
      <c r="K8" s="10">
        <f t="shared" si="2"/>
        <v>4.6975644687881788E-3</v>
      </c>
      <c r="L8" s="10">
        <f t="shared" si="2"/>
        <v>6.4781330130672206E-3</v>
      </c>
    </row>
    <row r="9" spans="1:18" x14ac:dyDescent="0.2">
      <c r="A9" s="9" t="s">
        <v>4</v>
      </c>
      <c r="B9" s="10">
        <v>19</v>
      </c>
      <c r="C9" s="10">
        <v>0.42599999999999999</v>
      </c>
      <c r="D9" s="4">
        <v>9.9312590739497643E-3</v>
      </c>
      <c r="E9" s="4">
        <v>8.0140034338411943E-3</v>
      </c>
      <c r="F9" s="4">
        <v>1.1635971011499864E-2</v>
      </c>
      <c r="G9" s="10"/>
      <c r="H9" s="5">
        <v>1</v>
      </c>
      <c r="I9" s="10">
        <f>C9*$H$9</f>
        <v>0.42599999999999999</v>
      </c>
      <c r="J9" s="10">
        <f t="shared" ref="J9:L10" si="3">D9*$H$9</f>
        <v>9.9312590739497643E-3</v>
      </c>
      <c r="K9" s="10">
        <f t="shared" si="3"/>
        <v>8.0140034338411943E-3</v>
      </c>
      <c r="L9" s="10">
        <f t="shared" si="3"/>
        <v>1.1635971011499864E-2</v>
      </c>
      <c r="N9" s="12" t="s">
        <v>62</v>
      </c>
      <c r="O9" s="12" t="e">
        <f>O7/O6</f>
        <v>#REF!</v>
      </c>
      <c r="P9" s="12" t="e">
        <f t="shared" ref="P9:R9" si="4">P7/P6</f>
        <v>#REF!</v>
      </c>
      <c r="Q9" s="12" t="e">
        <f t="shared" si="4"/>
        <v>#REF!</v>
      </c>
      <c r="R9" s="12" t="e">
        <f t="shared" si="4"/>
        <v>#REF!</v>
      </c>
    </row>
    <row r="10" spans="1:18" hidden="1" x14ac:dyDescent="0.2">
      <c r="A10" s="8" t="s">
        <v>38</v>
      </c>
      <c r="C10" s="7">
        <v>5.7000000000000002E-2</v>
      </c>
      <c r="D10" s="1">
        <v>5.2909257965561916E-2</v>
      </c>
      <c r="E10" s="1">
        <v>0.13314705920045597</v>
      </c>
      <c r="F10" s="1">
        <v>9.935233062094416E-2</v>
      </c>
      <c r="H10" s="14"/>
      <c r="I10" s="7">
        <f t="shared" ref="I10" si="5">C10*$H$9</f>
        <v>5.7000000000000002E-2</v>
      </c>
      <c r="J10" s="7">
        <f t="shared" si="3"/>
        <v>5.2909257965561916E-2</v>
      </c>
      <c r="K10" s="7">
        <f t="shared" si="3"/>
        <v>0.13314705920045597</v>
      </c>
      <c r="L10" s="7">
        <f t="shared" si="3"/>
        <v>9.935233062094416E-2</v>
      </c>
    </row>
    <row r="11" spans="1:18" x14ac:dyDescent="0.2">
      <c r="A11" s="8" t="s">
        <v>39</v>
      </c>
      <c r="B11" s="7">
        <v>32</v>
      </c>
      <c r="C11" s="7">
        <v>2.1999999999999999E-2</v>
      </c>
      <c r="D11" s="1">
        <v>3.2726712146994082E-2</v>
      </c>
      <c r="E11" s="1">
        <v>3.6036223042538944E-2</v>
      </c>
      <c r="F11" s="1">
        <v>2.2037074856462315E-2</v>
      </c>
      <c r="H11" s="3">
        <v>2</v>
      </c>
      <c r="I11" s="7">
        <f>C11*$H$11</f>
        <v>4.3999999999999997E-2</v>
      </c>
      <c r="J11" s="7">
        <f t="shared" ref="J11:L11" si="6">D11*$H$11</f>
        <v>6.5453424293988163E-2</v>
      </c>
      <c r="K11" s="7">
        <f t="shared" si="6"/>
        <v>7.2072446085077888E-2</v>
      </c>
      <c r="L11" s="7">
        <f t="shared" si="6"/>
        <v>4.4074149712924629E-2</v>
      </c>
    </row>
    <row r="12" spans="1:18" x14ac:dyDescent="0.2">
      <c r="A12" s="8" t="s">
        <v>40</v>
      </c>
      <c r="B12" s="7">
        <v>45</v>
      </c>
      <c r="C12" s="7">
        <v>6.2E-2</v>
      </c>
      <c r="D12" s="1">
        <v>1.5923968691946233E-2</v>
      </c>
      <c r="E12" s="1">
        <v>3.5106461551026265E-2</v>
      </c>
      <c r="F12" s="1">
        <v>3.4855120233494262E-2</v>
      </c>
      <c r="H12" s="3">
        <v>2</v>
      </c>
      <c r="I12" s="7">
        <f>C12*$H$12</f>
        <v>0.124</v>
      </c>
      <c r="J12" s="7">
        <f t="shared" ref="J12:L12" si="7">D12*$H$12</f>
        <v>3.1847937383892466E-2</v>
      </c>
      <c r="K12" s="7">
        <f t="shared" si="7"/>
        <v>7.021292310205253E-2</v>
      </c>
      <c r="L12" s="7">
        <f t="shared" si="7"/>
        <v>6.9710240466988524E-2</v>
      </c>
    </row>
    <row r="13" spans="1:18" hidden="1" x14ac:dyDescent="0.2">
      <c r="A13" s="8" t="s">
        <v>41</v>
      </c>
      <c r="C13" s="7">
        <v>4.0000000000000001E-3</v>
      </c>
      <c r="D13" s="1">
        <v>5.8378996440670025E-3</v>
      </c>
      <c r="E13" s="1">
        <v>1.0466816493251178E-2</v>
      </c>
      <c r="F13" s="1">
        <v>8.6719059327531635E-3</v>
      </c>
      <c r="H13" s="14"/>
      <c r="I13" s="7">
        <f t="shared" ref="I13" si="8">C13*$H$12</f>
        <v>8.0000000000000002E-3</v>
      </c>
      <c r="J13" s="7">
        <f t="shared" ref="J13" si="9">D13*$H$12</f>
        <v>1.1675799288134005E-2</v>
      </c>
      <c r="K13" s="7">
        <f t="shared" ref="K13" si="10">E13*$H$12</f>
        <v>2.0933632986502356E-2</v>
      </c>
      <c r="L13" s="7">
        <f t="shared" ref="L13" si="11">F13*$H$12</f>
        <v>1.7343811865506327E-2</v>
      </c>
    </row>
    <row r="14" spans="1:18" x14ac:dyDescent="0.2">
      <c r="A14" s="7" t="s">
        <v>47</v>
      </c>
      <c r="B14" s="7">
        <v>56</v>
      </c>
      <c r="C14" s="7">
        <v>4.0000000000000001E-3</v>
      </c>
      <c r="D14" s="1">
        <v>3.6386864433239144E-3</v>
      </c>
      <c r="E14" s="1">
        <v>6.4571598148752589E-3</v>
      </c>
      <c r="F14" s="1">
        <v>3.6335713478368916E-3</v>
      </c>
      <c r="H14" s="3">
        <v>1</v>
      </c>
      <c r="I14" s="7">
        <f>C14*$H$14</f>
        <v>4.0000000000000001E-3</v>
      </c>
      <c r="J14" s="7">
        <f t="shared" ref="J14:L14" si="12">D14*$H$14</f>
        <v>3.6386864433239144E-3</v>
      </c>
      <c r="K14" s="7">
        <f t="shared" si="12"/>
        <v>6.4571598148752589E-3</v>
      </c>
      <c r="L14" s="7">
        <f t="shared" si="12"/>
        <v>3.6335713478368916E-3</v>
      </c>
    </row>
    <row r="15" spans="1:18" x14ac:dyDescent="0.2">
      <c r="A15" s="16" t="s">
        <v>48</v>
      </c>
      <c r="B15" s="16">
        <v>57</v>
      </c>
      <c r="C15" s="16">
        <v>8.0000000000000002E-3</v>
      </c>
      <c r="D15" s="17">
        <v>2.7286894874877063E-3</v>
      </c>
      <c r="E15" s="17">
        <v>8.7419785860991511E-3</v>
      </c>
      <c r="F15" s="17">
        <v>4.7609335170790846E-3</v>
      </c>
      <c r="G15" s="16"/>
      <c r="H15" s="18">
        <v>1</v>
      </c>
      <c r="I15" s="16">
        <f>C15*$H$15</f>
        <v>8.0000000000000002E-3</v>
      </c>
      <c r="J15" s="16">
        <f t="shared" ref="J15:L15" si="13">D15*$H$15</f>
        <v>2.7286894874877063E-3</v>
      </c>
      <c r="K15" s="16">
        <f t="shared" si="13"/>
        <v>8.7419785860991511E-3</v>
      </c>
      <c r="L15" s="16">
        <f t="shared" si="13"/>
        <v>4.7609335170790846E-3</v>
      </c>
    </row>
    <row r="16" spans="1:18" x14ac:dyDescent="0.2">
      <c r="A16" s="9" t="s">
        <v>42</v>
      </c>
      <c r="B16" s="10"/>
      <c r="C16" s="10">
        <v>8.0000000000000002E-3</v>
      </c>
      <c r="D16" s="6">
        <v>2.6754817389200242E-2</v>
      </c>
      <c r="E16" s="6">
        <v>2.159933453882433E-2</v>
      </c>
      <c r="F16" s="6">
        <v>7.553182554079876E-3</v>
      </c>
      <c r="G16" s="10"/>
      <c r="H16" s="5">
        <v>3</v>
      </c>
      <c r="I16" s="10">
        <f>C16*$H$16</f>
        <v>2.4E-2</v>
      </c>
      <c r="J16" s="10">
        <f t="shared" ref="J16:L16" si="14">D16*$H$16</f>
        <v>8.0264452167600725E-2</v>
      </c>
      <c r="K16" s="10">
        <f t="shared" si="14"/>
        <v>6.4798003616472991E-2</v>
      </c>
      <c r="L16" s="10">
        <f t="shared" si="14"/>
        <v>2.2659547662239626E-2</v>
      </c>
    </row>
    <row r="17" spans="1:12" x14ac:dyDescent="0.2">
      <c r="A17" s="9" t="s">
        <v>43</v>
      </c>
      <c r="B17" s="10"/>
      <c r="C17" s="10">
        <v>3.5000000000000001E-3</v>
      </c>
      <c r="D17" s="6">
        <v>6.2379339884790106E-3</v>
      </c>
      <c r="E17" s="6">
        <v>5.0403113395159583E-3</v>
      </c>
      <c r="F17" s="6">
        <v>1.9307696921504222E-3</v>
      </c>
      <c r="G17" s="10"/>
      <c r="H17" s="5">
        <v>3</v>
      </c>
      <c r="I17" s="10">
        <f>C17*$H$17</f>
        <v>1.0500000000000001E-2</v>
      </c>
      <c r="J17" s="10">
        <f t="shared" ref="J17:L17" si="15">D17*$H$17</f>
        <v>1.8713801965437031E-2</v>
      </c>
      <c r="K17" s="10">
        <f t="shared" si="15"/>
        <v>1.5120934018547874E-2</v>
      </c>
      <c r="L17" s="10">
        <f t="shared" si="15"/>
        <v>5.7923090764512662E-3</v>
      </c>
    </row>
    <row r="18" spans="1:12" x14ac:dyDescent="0.2">
      <c r="A18" s="8" t="s">
        <v>44</v>
      </c>
      <c r="C18" s="7">
        <v>4.4999999999999997E-3</v>
      </c>
      <c r="D18" s="2">
        <v>1.7055122781272926E-3</v>
      </c>
      <c r="E18" s="2">
        <v>2.0762742824362323E-3</v>
      </c>
      <c r="F18" s="2">
        <v>3.0374947985823994E-3</v>
      </c>
      <c r="H18" s="14"/>
    </row>
    <row r="19" spans="1:12" x14ac:dyDescent="0.2">
      <c r="A19" s="8" t="s">
        <v>45</v>
      </c>
      <c r="C19" s="7">
        <v>2.9999999999999997E-4</v>
      </c>
      <c r="D19" s="2">
        <v>8.521056767150089E-5</v>
      </c>
      <c r="E19" s="2">
        <v>2.9881742639997332E-4</v>
      </c>
      <c r="F19" s="2">
        <v>1.2305477712529584E-3</v>
      </c>
      <c r="H19" s="14"/>
    </row>
    <row r="20" spans="1:12" ht="9" hidden="1" x14ac:dyDescent="0.2">
      <c r="A20" s="7" t="s">
        <v>49</v>
      </c>
      <c r="B20" s="8">
        <v>65</v>
      </c>
      <c r="C20" s="7">
        <v>1.2999999999999999E-3</v>
      </c>
      <c r="D20" s="2">
        <v>1.6886001920164851E-3</v>
      </c>
      <c r="E20" s="2">
        <v>3.3888502961677103E-3</v>
      </c>
      <c r="F20" s="2">
        <v>2.7778510527192825E-3</v>
      </c>
      <c r="H20" s="14"/>
    </row>
    <row r="21" spans="1:12" x14ac:dyDescent="0.2">
      <c r="A21" s="7" t="s">
        <v>50</v>
      </c>
      <c r="B21" s="8">
        <v>66</v>
      </c>
      <c r="C21" s="7">
        <v>2.9999999999999997E-4</v>
      </c>
      <c r="D21" s="2">
        <v>2.4002060664720482E-4</v>
      </c>
      <c r="E21" s="2">
        <v>1.3265755860212061E-3</v>
      </c>
      <c r="F21" s="2">
        <v>1.22574834717256E-3</v>
      </c>
      <c r="H21" s="14"/>
    </row>
    <row r="22" spans="1:12" x14ac:dyDescent="0.2">
      <c r="A22" s="10" t="s">
        <v>51</v>
      </c>
      <c r="B22" s="9">
        <v>67</v>
      </c>
      <c r="C22" s="10">
        <v>2.0000000000000001E-4</v>
      </c>
      <c r="D22" s="6">
        <v>1.8408077961815255E-4</v>
      </c>
      <c r="E22" s="6">
        <v>7.8493882928329004E-4</v>
      </c>
      <c r="F22" s="6">
        <v>8.0004804123582479E-4</v>
      </c>
      <c r="G22" s="10"/>
      <c r="H22" s="5">
        <v>3</v>
      </c>
      <c r="I22" s="10">
        <f>C22*$H$22</f>
        <v>6.0000000000000006E-4</v>
      </c>
      <c r="J22" s="10">
        <f t="shared" ref="J22:L22" si="16">D22*$H$22</f>
        <v>5.5224233885445761E-4</v>
      </c>
      <c r="K22" s="10">
        <f t="shared" si="16"/>
        <v>2.3548164878498699E-3</v>
      </c>
      <c r="L22" s="10">
        <f t="shared" si="16"/>
        <v>2.4001441237074743E-3</v>
      </c>
    </row>
    <row r="23" spans="1:12" x14ac:dyDescent="0.2">
      <c r="A23" s="10" t="s">
        <v>52</v>
      </c>
      <c r="B23" s="10"/>
      <c r="C23" s="10">
        <v>1E-3</v>
      </c>
      <c r="D23" s="4">
        <v>3.9808295736609581E-3</v>
      </c>
      <c r="E23" s="4">
        <v>6.1144127993248178E-3</v>
      </c>
      <c r="F23" s="4">
        <v>3.6460495048943045E-3</v>
      </c>
      <c r="G23" s="10"/>
      <c r="H23" s="5">
        <v>3</v>
      </c>
      <c r="I23" s="10">
        <f>C23*$H$23</f>
        <v>3.0000000000000001E-3</v>
      </c>
      <c r="J23" s="10">
        <f t="shared" ref="J23:L23" si="17">D23*$H$23</f>
        <v>1.1942488720982875E-2</v>
      </c>
      <c r="K23" s="10">
        <f t="shared" si="17"/>
        <v>1.8343238397974453E-2</v>
      </c>
      <c r="L23" s="10">
        <f t="shared" si="17"/>
        <v>1.0938148514682913E-2</v>
      </c>
    </row>
    <row r="24" spans="1:12" x14ac:dyDescent="0.2">
      <c r="A24" s="8" t="s">
        <v>46</v>
      </c>
      <c r="C24" s="7">
        <v>3.0000000000000001E-3</v>
      </c>
      <c r="D24" s="1">
        <v>5.3682657633045564E-3</v>
      </c>
      <c r="E24" s="1">
        <v>1.3809806376261353E-2</v>
      </c>
      <c r="F24" s="1">
        <v>5.7140800765150121E-3</v>
      </c>
      <c r="H24" s="3">
        <v>2</v>
      </c>
      <c r="I24" s="7">
        <f>C24*$H$24</f>
        <v>6.0000000000000001E-3</v>
      </c>
      <c r="J24" s="7">
        <f t="shared" ref="J24:L24" si="18">D24*$H$24</f>
        <v>1.0736531526609113E-2</v>
      </c>
      <c r="K24" s="7">
        <f t="shared" si="18"/>
        <v>2.7619612752522706E-2</v>
      </c>
      <c r="L24" s="7">
        <f t="shared" si="18"/>
        <v>1.1428160153030024E-2</v>
      </c>
    </row>
    <row r="25" spans="1:12" x14ac:dyDescent="0.2">
      <c r="A25" s="8"/>
      <c r="D25" s="1"/>
      <c r="E25" s="1"/>
      <c r="F25" s="1"/>
    </row>
    <row r="26" spans="1:12" x14ac:dyDescent="0.2">
      <c r="A26" s="7" t="s">
        <v>56</v>
      </c>
      <c r="C26" s="13">
        <f>1/475</f>
        <v>2.1052631578947368E-3</v>
      </c>
      <c r="D26" s="13">
        <f t="shared" ref="D26:F26" si="19">1/475</f>
        <v>2.1052631578947368E-3</v>
      </c>
      <c r="E26" s="13">
        <f t="shared" si="19"/>
        <v>2.1052631578947368E-3</v>
      </c>
      <c r="F26" s="13">
        <f t="shared" si="19"/>
        <v>2.1052631578947368E-3</v>
      </c>
    </row>
    <row r="27" spans="1:12" x14ac:dyDescent="0.2">
      <c r="A27" s="7" t="s">
        <v>55</v>
      </c>
      <c r="C27" s="13">
        <f>1/525</f>
        <v>1.9047619047619048E-3</v>
      </c>
      <c r="D27" s="13">
        <f t="shared" ref="D27:F27" si="20">1/525</f>
        <v>1.9047619047619048E-3</v>
      </c>
      <c r="E27" s="13">
        <f t="shared" si="20"/>
        <v>1.9047619047619048E-3</v>
      </c>
      <c r="F27" s="13">
        <f t="shared" si="20"/>
        <v>1.9047619047619048E-3</v>
      </c>
    </row>
    <row r="28" spans="1:12" x14ac:dyDescent="0.2">
      <c r="A28" s="7" t="s">
        <v>26</v>
      </c>
      <c r="C28" s="13">
        <f>C8/C6</f>
        <v>0.63800000000000001</v>
      </c>
      <c r="D28" s="13">
        <f>D8/D6</f>
        <v>9.83173833460824E-3</v>
      </c>
      <c r="E28" s="13">
        <f>E8/E6</f>
        <v>4.6975644687881788E-3</v>
      </c>
      <c r="F28" s="13">
        <f>F8/F6</f>
        <v>6.4781330130672206E-3</v>
      </c>
    </row>
    <row r="29" spans="1:12" x14ac:dyDescent="0.2">
      <c r="A29" s="7" t="s">
        <v>27</v>
      </c>
      <c r="C29" s="13">
        <f>C9/C7</f>
        <v>0.48741418764302058</v>
      </c>
      <c r="D29" s="13">
        <f>D9/D7</f>
        <v>2.8800808678724227E-2</v>
      </c>
      <c r="E29" s="13">
        <f>E9/E7</f>
        <v>1.4769730725348516E-2</v>
      </c>
      <c r="F29" s="13">
        <f>F9/F7</f>
        <v>2.3191658177247589E-2</v>
      </c>
    </row>
    <row r="30" spans="1:12" x14ac:dyDescent="0.2">
      <c r="A30" s="7" t="s">
        <v>53</v>
      </c>
      <c r="C30" s="13">
        <f>C22/C16</f>
        <v>2.5000000000000001E-2</v>
      </c>
      <c r="D30" s="13">
        <f>D22/D16</f>
        <v>6.8802854058147289E-3</v>
      </c>
      <c r="E30" s="13">
        <f>E22/E16</f>
        <v>3.6340880218896546E-2</v>
      </c>
      <c r="F30" s="13">
        <f>F22/F16</f>
        <v>0.10592197865040032</v>
      </c>
    </row>
    <row r="31" spans="1:12" x14ac:dyDescent="0.2">
      <c r="A31" s="7" t="s">
        <v>54</v>
      </c>
      <c r="C31" s="13">
        <f>C23/C17</f>
        <v>0.2857142857142857</v>
      </c>
      <c r="D31" s="13">
        <f>D23/D17</f>
        <v>0.63816474829859493</v>
      </c>
      <c r="E31" s="13">
        <f>E23/E17</f>
        <v>1.2131022048951463</v>
      </c>
      <c r="F31" s="13">
        <f>F23/F17</f>
        <v>1.8883917225950781</v>
      </c>
    </row>
    <row r="32" spans="1:12" x14ac:dyDescent="0.2">
      <c r="C32" s="13"/>
      <c r="D32" s="13"/>
      <c r="E32" s="13"/>
      <c r="F32" s="13"/>
    </row>
    <row r="33" spans="1:6" x14ac:dyDescent="0.2">
      <c r="A33" s="7" t="s">
        <v>64</v>
      </c>
    </row>
    <row r="34" spans="1:6" x14ac:dyDescent="0.2">
      <c r="A34" s="7" t="s">
        <v>65</v>
      </c>
      <c r="B34" s="7" t="s">
        <v>57</v>
      </c>
      <c r="C34" s="7" t="s">
        <v>67</v>
      </c>
      <c r="D34" s="7" t="s">
        <v>68</v>
      </c>
      <c r="E34" s="7" t="s">
        <v>69</v>
      </c>
      <c r="F34" s="7" t="s">
        <v>70</v>
      </c>
    </row>
    <row r="36" spans="1:6" x14ac:dyDescent="0.2">
      <c r="A36" s="7" t="str">
        <f>A6</f>
        <v>^16O</v>
      </c>
      <c r="B36" s="7">
        <v>1</v>
      </c>
      <c r="C36" s="7">
        <f>C6*B36</f>
        <v>1</v>
      </c>
      <c r="D36" s="7">
        <f>D6*C36</f>
        <v>1</v>
      </c>
      <c r="E36" s="7">
        <f>E6*D36</f>
        <v>1</v>
      </c>
      <c r="F36" s="7">
        <f>F6*E36</f>
        <v>1</v>
      </c>
    </row>
    <row r="37" spans="1:6" x14ac:dyDescent="0.2">
      <c r="A37" s="7" t="str">
        <f>A7</f>
        <v>^16OH</v>
      </c>
      <c r="B37" s="7">
        <v>1</v>
      </c>
      <c r="C37" s="7">
        <f>C7*$B$37</f>
        <v>0.874</v>
      </c>
      <c r="D37" s="7">
        <f>D7*$B$37</f>
        <v>0.34482570210905911</v>
      </c>
      <c r="E37" s="7">
        <f>E7*$B$37</f>
        <v>0.54259644829456366</v>
      </c>
      <c r="F37" s="7">
        <f>F7*$B$37</f>
        <v>0.50173087765304558</v>
      </c>
    </row>
    <row r="38" spans="1:6" x14ac:dyDescent="0.2">
      <c r="A38" s="7" t="str">
        <f>A11</f>
        <v>^16O_2</v>
      </c>
      <c r="B38" s="7">
        <v>2</v>
      </c>
      <c r="C38" s="7">
        <f>C11*$B$38</f>
        <v>4.3999999999999997E-2</v>
      </c>
      <c r="D38" s="7">
        <f>D11*$B$38</f>
        <v>6.5453424293988163E-2</v>
      </c>
      <c r="E38" s="7">
        <f>E11*$B$38</f>
        <v>7.2072446085077888E-2</v>
      </c>
      <c r="F38" s="7">
        <f>F11*$B$38</f>
        <v>4.4074149712924629E-2</v>
      </c>
    </row>
    <row r="39" spans="1:6" x14ac:dyDescent="0.2">
      <c r="A39" s="7" t="str">
        <f>A12</f>
        <v>CHO_2</v>
      </c>
      <c r="B39" s="7">
        <v>2</v>
      </c>
      <c r="C39" s="7">
        <f>C12*$B$39</f>
        <v>0.124</v>
      </c>
      <c r="D39" s="7">
        <f>D12*$B$39</f>
        <v>3.1847937383892466E-2</v>
      </c>
      <c r="E39" s="7">
        <f>E12*$B$39</f>
        <v>7.021292310205253E-2</v>
      </c>
      <c r="F39" s="7">
        <f>F12*$B$39</f>
        <v>6.9710240466988524E-2</v>
      </c>
    </row>
    <row r="40" spans="1:6" x14ac:dyDescent="0.2">
      <c r="A40" s="7" t="str">
        <f t="shared" ref="A40:A45" si="21">A14</f>
        <v>Ca^16O</v>
      </c>
      <c r="B40" s="7">
        <v>1</v>
      </c>
      <c r="C40" s="7">
        <f>C14*$B$40</f>
        <v>4.0000000000000001E-3</v>
      </c>
      <c r="D40" s="7">
        <f>D14*$B$40</f>
        <v>3.6386864433239144E-3</v>
      </c>
      <c r="E40" s="7">
        <f>E14*$B$40</f>
        <v>6.4571598148752589E-3</v>
      </c>
      <c r="F40" s="7">
        <f>F14*$B$40</f>
        <v>3.6335713478368916E-3</v>
      </c>
    </row>
    <row r="41" spans="1:6" x14ac:dyDescent="0.2">
      <c r="A41" s="7" t="str">
        <f t="shared" si="21"/>
        <v>Ca^16OH</v>
      </c>
      <c r="B41" s="7">
        <v>1</v>
      </c>
      <c r="C41" s="7">
        <f>C15*$B$41</f>
        <v>8.0000000000000002E-3</v>
      </c>
      <c r="D41" s="7">
        <f>D15*$B$41</f>
        <v>2.7286894874877063E-3</v>
      </c>
      <c r="E41" s="7">
        <f>E15*$B$41</f>
        <v>8.7419785860991511E-3</v>
      </c>
      <c r="F41" s="7">
        <f>F15*$B$41</f>
        <v>4.7609335170790846E-3</v>
      </c>
    </row>
    <row r="42" spans="1:6" x14ac:dyDescent="0.2">
      <c r="A42" s="7" t="str">
        <f t="shared" si="21"/>
        <v>C^16O_3</v>
      </c>
      <c r="B42" s="7">
        <v>3</v>
      </c>
      <c r="C42" s="7">
        <f>C16*$B$42</f>
        <v>2.4E-2</v>
      </c>
      <c r="D42" s="7">
        <f>D16*$B$42</f>
        <v>8.0264452167600725E-2</v>
      </c>
      <c r="E42" s="7">
        <f>E16*$B$42</f>
        <v>6.4798003616472991E-2</v>
      </c>
      <c r="F42" s="7">
        <f>F16*$B$42</f>
        <v>2.2659547662239626E-2</v>
      </c>
    </row>
    <row r="43" spans="1:6" x14ac:dyDescent="0.2">
      <c r="A43" s="7" t="str">
        <f t="shared" si="21"/>
        <v>HC^16O_3</v>
      </c>
      <c r="B43" s="7">
        <v>3</v>
      </c>
      <c r="C43" s="7">
        <f>C17*$B$43</f>
        <v>1.0500000000000001E-2</v>
      </c>
      <c r="D43" s="7">
        <f>D17*$B$43</f>
        <v>1.8713801965437031E-2</v>
      </c>
      <c r="E43" s="7">
        <f>E17*$B$43</f>
        <v>1.5120934018547874E-2</v>
      </c>
      <c r="F43" s="7">
        <f>F17*$B$43</f>
        <v>5.7923090764512662E-3</v>
      </c>
    </row>
    <row r="44" spans="1:6" x14ac:dyDescent="0.2">
      <c r="A44" s="7" t="str">
        <f t="shared" si="21"/>
        <v>C^16O_2^18O</v>
      </c>
      <c r="B44" s="7">
        <v>2</v>
      </c>
      <c r="C44" s="7">
        <f>C18*$B$44</f>
        <v>8.9999999999999993E-3</v>
      </c>
      <c r="D44" s="7">
        <f>D18*$B$44</f>
        <v>3.4110245562545853E-3</v>
      </c>
      <c r="E44" s="7">
        <f>E18*$B$44</f>
        <v>4.1525485648724646E-3</v>
      </c>
      <c r="F44" s="7">
        <f>F18*$B$44</f>
        <v>6.0749895971647988E-3</v>
      </c>
    </row>
    <row r="45" spans="1:6" x14ac:dyDescent="0.2">
      <c r="A45" s="7" t="str">
        <f t="shared" si="21"/>
        <v>HC^16O_2^18O</v>
      </c>
      <c r="B45" s="7">
        <v>2</v>
      </c>
      <c r="C45" s="7">
        <f>C19*$B$45</f>
        <v>5.9999999999999995E-4</v>
      </c>
      <c r="D45" s="7">
        <f>D19*$B$45</f>
        <v>1.7042113534300178E-4</v>
      </c>
      <c r="E45" s="7">
        <f>E19*$B$45</f>
        <v>5.9763485279994664E-4</v>
      </c>
      <c r="F45" s="7">
        <f>F19*$B$45</f>
        <v>2.4610955425059169E-3</v>
      </c>
    </row>
    <row r="46" spans="1:6" x14ac:dyDescent="0.2">
      <c r="A46" s="7" t="str">
        <f>A21</f>
        <v>HC^16O^18O_2</v>
      </c>
      <c r="B46" s="7">
        <v>1</v>
      </c>
      <c r="C46" s="7">
        <f>C21*$B$46</f>
        <v>2.9999999999999997E-4</v>
      </c>
      <c r="D46" s="7">
        <f>D21*$B$46</f>
        <v>2.4002060664720482E-4</v>
      </c>
      <c r="E46" s="7">
        <f>E21*$B$46</f>
        <v>1.3265755860212061E-3</v>
      </c>
      <c r="F46" s="7">
        <f>F21*$B$46</f>
        <v>1.22574834717256E-3</v>
      </c>
    </row>
    <row r="47" spans="1:6" x14ac:dyDescent="0.2">
      <c r="A47" s="7" t="str">
        <f>A24</f>
        <v>Ca^16O_2H?</v>
      </c>
      <c r="B47" s="7">
        <v>2</v>
      </c>
      <c r="C47" s="7">
        <f>C24*$B$47</f>
        <v>6.0000000000000001E-3</v>
      </c>
      <c r="D47" s="7">
        <f>D24*$B$47</f>
        <v>1.0736531526609113E-2</v>
      </c>
      <c r="E47" s="7">
        <f>E24*$B$47</f>
        <v>2.7619612752522706E-2</v>
      </c>
      <c r="F47" s="7">
        <f>F24*$B$47</f>
        <v>1.1428160153030024E-2</v>
      </c>
    </row>
    <row r="49" spans="1:6" x14ac:dyDescent="0.2">
      <c r="B49" s="7" t="s">
        <v>66</v>
      </c>
      <c r="C49" s="7">
        <f>SUM(C36:C47)</f>
        <v>2.1044</v>
      </c>
      <c r="D49" s="7">
        <f>SUM(D36:D47)</f>
        <v>1.562030691675643</v>
      </c>
      <c r="E49" s="7">
        <f>SUM(E36:E47)</f>
        <v>1.8136962652739059</v>
      </c>
      <c r="F49" s="7">
        <f>SUM(F36:F47)</f>
        <v>1.6735516230764387</v>
      </c>
    </row>
    <row r="52" spans="1:6" x14ac:dyDescent="0.2">
      <c r="A52" s="7" t="s">
        <v>71</v>
      </c>
    </row>
    <row r="53" spans="1:6" x14ac:dyDescent="0.2">
      <c r="A53" s="7" t="s">
        <v>65</v>
      </c>
      <c r="B53" s="7" t="s">
        <v>57</v>
      </c>
      <c r="C53" s="7" t="s">
        <v>67</v>
      </c>
      <c r="D53" s="7" t="s">
        <v>68</v>
      </c>
      <c r="E53" s="7" t="s">
        <v>69</v>
      </c>
      <c r="F53" s="7" t="s">
        <v>70</v>
      </c>
    </row>
    <row r="55" spans="1:6" x14ac:dyDescent="0.2">
      <c r="A55" s="7" t="str">
        <f>A8</f>
        <v>^18O</v>
      </c>
      <c r="B55" s="7">
        <v>1</v>
      </c>
      <c r="C55" s="7">
        <f>C8*$B$55</f>
        <v>0.63800000000000001</v>
      </c>
      <c r="D55" s="7">
        <f>D8*$B$55</f>
        <v>9.83173833460824E-3</v>
      </c>
      <c r="E55" s="7">
        <f>E8*$B$55</f>
        <v>4.6975644687881788E-3</v>
      </c>
      <c r="F55" s="7">
        <f>F8*$B$55</f>
        <v>6.4781330130672206E-3</v>
      </c>
    </row>
    <row r="56" spans="1:6" x14ac:dyDescent="0.2">
      <c r="A56" s="7" t="str">
        <f>A9</f>
        <v>^18OH</v>
      </c>
      <c r="B56" s="7">
        <v>1</v>
      </c>
      <c r="C56" s="7">
        <f>C9*$B$56</f>
        <v>0.42599999999999999</v>
      </c>
      <c r="D56" s="7">
        <f>D9*$B$56</f>
        <v>9.9312590739497643E-3</v>
      </c>
      <c r="E56" s="7">
        <f>E9*$B$56</f>
        <v>8.0140034338411943E-3</v>
      </c>
      <c r="F56" s="7">
        <f>F9*$B$56</f>
        <v>1.1635971011499864E-2</v>
      </c>
    </row>
    <row r="57" spans="1:6" x14ac:dyDescent="0.2">
      <c r="A57" s="7" t="str">
        <f>A18</f>
        <v>C^16O_2^18O</v>
      </c>
      <c r="B57" s="7">
        <v>1</v>
      </c>
      <c r="C57" s="7">
        <f>C18*$B$57</f>
        <v>4.4999999999999997E-3</v>
      </c>
      <c r="D57" s="7">
        <f>D18*$B$57</f>
        <v>1.7055122781272926E-3</v>
      </c>
      <c r="E57" s="7">
        <f>E18*$B$57</f>
        <v>2.0762742824362323E-3</v>
      </c>
      <c r="F57" s="7">
        <f>F18*$B$57</f>
        <v>3.0374947985823994E-3</v>
      </c>
    </row>
    <row r="58" spans="1:6" x14ac:dyDescent="0.2">
      <c r="A58" s="7" t="str">
        <f>A19</f>
        <v>HC^16O_2^18O</v>
      </c>
      <c r="B58" s="7">
        <v>1</v>
      </c>
      <c r="C58" s="7">
        <f>C19*$B$58</f>
        <v>2.9999999999999997E-4</v>
      </c>
      <c r="D58" s="7">
        <f>D19*$B$58</f>
        <v>8.521056767150089E-5</v>
      </c>
      <c r="E58" s="7">
        <f>E19*$B$58</f>
        <v>2.9881742639997332E-4</v>
      </c>
      <c r="F58" s="7">
        <f>F19*$B$58</f>
        <v>1.2305477712529584E-3</v>
      </c>
    </row>
    <row r="59" spans="1:6" x14ac:dyDescent="0.2">
      <c r="A59" s="7" t="str">
        <f>A21</f>
        <v>HC^16O^18O_2</v>
      </c>
      <c r="B59" s="7">
        <v>2</v>
      </c>
      <c r="C59" s="7">
        <f>C21*$B$59</f>
        <v>5.9999999999999995E-4</v>
      </c>
      <c r="D59" s="7">
        <f>D21*$B$59</f>
        <v>4.8004121329440965E-4</v>
      </c>
      <c r="E59" s="7">
        <f>E21*$B$59</f>
        <v>2.6531511720424123E-3</v>
      </c>
      <c r="F59" s="7">
        <f>F21*$B$59</f>
        <v>2.4514966943451201E-3</v>
      </c>
    </row>
    <row r="60" spans="1:6" x14ac:dyDescent="0.2">
      <c r="A60" s="7" t="str">
        <f>A22</f>
        <v>C^18O3</v>
      </c>
      <c r="B60" s="7">
        <v>3</v>
      </c>
      <c r="C60" s="7">
        <f>C22*$B$60</f>
        <v>6.0000000000000006E-4</v>
      </c>
      <c r="D60" s="7">
        <f>D22*$B$60</f>
        <v>5.5224233885445761E-4</v>
      </c>
      <c r="E60" s="7">
        <f>E22*$B$60</f>
        <v>2.3548164878498699E-3</v>
      </c>
      <c r="F60" s="7">
        <f>F22*$B$60</f>
        <v>2.4001441237074743E-3</v>
      </c>
    </row>
    <row r="61" spans="1:6" x14ac:dyDescent="0.2">
      <c r="A61" s="7" t="str">
        <f>A23</f>
        <v>HC^18O_3</v>
      </c>
      <c r="B61" s="7">
        <v>3</v>
      </c>
      <c r="C61" s="7">
        <f>C23*$B$61</f>
        <v>3.0000000000000001E-3</v>
      </c>
      <c r="D61" s="7">
        <f>D23*$B$61</f>
        <v>1.1942488720982875E-2</v>
      </c>
      <c r="E61" s="7">
        <f>E23*$B$61</f>
        <v>1.8343238397974453E-2</v>
      </c>
      <c r="F61" s="7">
        <f>F23*$B$61</f>
        <v>1.0938148514682913E-2</v>
      </c>
    </row>
    <row r="63" spans="1:6" x14ac:dyDescent="0.2">
      <c r="B63" s="7" t="s">
        <v>66</v>
      </c>
      <c r="C63" s="7">
        <f>SUM(C55:C61)</f>
        <v>1.0729999999999997</v>
      </c>
      <c r="D63" s="7">
        <f>SUM(D55:D61)</f>
        <v>3.452849252748854E-2</v>
      </c>
      <c r="E63" s="7">
        <f>SUM(E55:E61)</f>
        <v>3.8437865669332313E-2</v>
      </c>
      <c r="F63" s="7">
        <f>SUM(F55:F61)</f>
        <v>3.8171935927137954E-2</v>
      </c>
    </row>
    <row r="66" spans="1:6" x14ac:dyDescent="0.2">
      <c r="A66" s="7" t="s">
        <v>72</v>
      </c>
      <c r="C66" s="7">
        <f>C63/C49</f>
        <v>0.50988405246150903</v>
      </c>
      <c r="D66" s="7">
        <f>D63/D49</f>
        <v>2.2104874578647786E-2</v>
      </c>
      <c r="E66" s="7">
        <f>E63/E49</f>
        <v>2.1193110668685969E-2</v>
      </c>
      <c r="F66" s="7">
        <f>F63/F49</f>
        <v>2.2808938428184041E-2</v>
      </c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Positive ions</vt:lpstr>
      <vt:lpstr>Negative ions</vt:lpstr>
      <vt:lpstr>Chart + ions</vt:lpstr>
      <vt:lpstr>Chart - ions</vt:lpstr>
      <vt:lpstr>Fina ratio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Pesce</dc:creator>
  <cp:lastModifiedBy>Giovanni Pesce</cp:lastModifiedBy>
  <cp:lastPrinted>2015-10-21T10:39:10Z</cp:lastPrinted>
  <dcterms:created xsi:type="dcterms:W3CDTF">2015-10-20T12:26:30Z</dcterms:created>
  <dcterms:modified xsi:type="dcterms:W3CDTF">2015-10-22T10:33:02Z</dcterms:modified>
</cp:coreProperties>
</file>