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dos\PostDoc\Tests\SIMS\SIMS_Results\"/>
    </mc:Choice>
  </mc:AlternateContent>
  <bookViews>
    <workbookView xWindow="0" yWindow="0" windowWidth="21570" windowHeight="8640"/>
  </bookViews>
  <sheets>
    <sheet name="Positive ions" sheetId="1" r:id="rId1"/>
    <sheet name="Chart + ions" sheetId="2" r:id="rId2"/>
    <sheet name="Negative ions" sheetId="3" r:id="rId3"/>
    <sheet name="Chart - ions" sheetId="4" r:id="rId4"/>
    <sheet name="Final ratio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3" l="1"/>
  <c r="M52" i="1" l="1"/>
  <c r="O52" i="1"/>
  <c r="L52" i="1"/>
  <c r="O34" i="1"/>
  <c r="O35" i="1"/>
  <c r="O51" i="1" s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28" i="1"/>
  <c r="N34" i="1"/>
  <c r="N51" i="1" s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28" i="1"/>
  <c r="N52" i="1" s="1"/>
  <c r="M34" i="1"/>
  <c r="M51" i="1" s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28" i="1"/>
  <c r="M27" i="1"/>
  <c r="N27" i="1"/>
  <c r="O27" i="1"/>
  <c r="L27" i="1"/>
  <c r="L34" i="1"/>
  <c r="L51" i="1" s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28" i="1"/>
  <c r="I48" i="1"/>
  <c r="I49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28" i="1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28" i="3"/>
  <c r="K27" i="3"/>
  <c r="K34" i="3"/>
  <c r="K36" i="3"/>
  <c r="K37" i="3"/>
  <c r="K38" i="3"/>
  <c r="K39" i="3"/>
  <c r="K40" i="3"/>
  <c r="K41" i="3"/>
  <c r="K42" i="3"/>
  <c r="K43" i="3"/>
  <c r="K45" i="3"/>
  <c r="K46" i="3"/>
  <c r="K47" i="3"/>
  <c r="K48" i="3"/>
  <c r="K49" i="3"/>
  <c r="K29" i="3"/>
  <c r="K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28" i="3"/>
  <c r="K52" i="3" l="1"/>
  <c r="K59" i="3" s="1"/>
  <c r="K51" i="3"/>
  <c r="K55" i="3" s="1"/>
  <c r="L54" i="1"/>
  <c r="N54" i="1"/>
  <c r="O54" i="1"/>
  <c r="M54" i="1"/>
  <c r="A73" i="1"/>
  <c r="A48" i="3"/>
  <c r="K58" i="3" l="1"/>
  <c r="K61" i="3" s="1"/>
  <c r="C67" i="1"/>
  <c r="C66" i="1"/>
  <c r="C65" i="1"/>
  <c r="C64" i="1"/>
  <c r="C63" i="1"/>
  <c r="C62" i="1"/>
  <c r="C61" i="1"/>
  <c r="C60" i="1"/>
  <c r="C59" i="1"/>
  <c r="C58" i="1"/>
  <c r="A58" i="1"/>
  <c r="A59" i="1"/>
  <c r="A60" i="1"/>
  <c r="A61" i="1"/>
  <c r="A62" i="1"/>
  <c r="A63" i="1"/>
  <c r="A64" i="1"/>
  <c r="A65" i="1"/>
  <c r="A66" i="1"/>
  <c r="A67" i="1"/>
  <c r="C43" i="1"/>
  <c r="C44" i="1"/>
  <c r="C45" i="1"/>
  <c r="C46" i="1"/>
  <c r="C47" i="1"/>
  <c r="C48" i="1"/>
  <c r="C49" i="1"/>
  <c r="C50" i="1"/>
  <c r="C51" i="1"/>
  <c r="C42" i="1"/>
  <c r="A43" i="1"/>
  <c r="A44" i="1"/>
  <c r="A45" i="1"/>
  <c r="A46" i="1"/>
  <c r="A47" i="1"/>
  <c r="A48" i="1"/>
  <c r="A49" i="1"/>
  <c r="A50" i="1"/>
  <c r="A51" i="1"/>
  <c r="A42" i="1"/>
  <c r="A58" i="3"/>
  <c r="A59" i="3"/>
  <c r="A60" i="3"/>
  <c r="A61" i="3"/>
  <c r="A62" i="3"/>
  <c r="A63" i="3"/>
  <c r="A57" i="3"/>
  <c r="A38" i="3"/>
  <c r="A39" i="3"/>
  <c r="A40" i="3"/>
  <c r="A41" i="3"/>
  <c r="A42" i="3"/>
  <c r="A43" i="3"/>
  <c r="A44" i="3"/>
  <c r="A45" i="3"/>
  <c r="A46" i="3"/>
  <c r="A47" i="3"/>
  <c r="A49" i="3"/>
  <c r="A37" i="3"/>
  <c r="C69" i="1" l="1"/>
  <c r="C53" i="1"/>
  <c r="I25" i="1"/>
  <c r="I24" i="1"/>
  <c r="I21" i="1"/>
  <c r="I20" i="1"/>
  <c r="I19" i="1"/>
  <c r="I18" i="1"/>
  <c r="I17" i="1"/>
  <c r="I16" i="1"/>
  <c r="I15" i="1"/>
  <c r="I14" i="1"/>
  <c r="I13" i="1"/>
  <c r="I12" i="1"/>
  <c r="I8" i="1"/>
  <c r="I7" i="1"/>
  <c r="I6" i="1"/>
  <c r="I9" i="1"/>
  <c r="I10" i="1"/>
  <c r="I11" i="1"/>
  <c r="I22" i="1"/>
  <c r="I23" i="1"/>
  <c r="I5" i="1"/>
  <c r="C72" i="1" l="1"/>
  <c r="N6" i="1"/>
  <c r="N5" i="1"/>
  <c r="C28" i="1"/>
  <c r="C27" i="1"/>
  <c r="D27" i="3"/>
  <c r="E27" i="3"/>
  <c r="F27" i="3"/>
  <c r="C27" i="3"/>
  <c r="D28" i="3"/>
  <c r="E28" i="3"/>
  <c r="F28" i="3"/>
  <c r="C28" i="3"/>
  <c r="C78" i="1" l="1"/>
  <c r="C80" i="1" s="1"/>
  <c r="E78" i="1"/>
  <c r="E80" i="1" s="1"/>
  <c r="D78" i="1"/>
  <c r="D80" i="1" s="1"/>
  <c r="F78" i="1"/>
  <c r="F80" i="1" s="1"/>
  <c r="N8" i="1"/>
  <c r="C35" i="1"/>
  <c r="C36" i="1"/>
  <c r="C34" i="1"/>
  <c r="C31" i="1"/>
  <c r="C33" i="1"/>
  <c r="C32" i="1"/>
  <c r="C30" i="1"/>
  <c r="C29" i="1"/>
  <c r="I22" i="3" l="1"/>
  <c r="C62" i="3"/>
  <c r="C31" i="3"/>
  <c r="C63" i="3"/>
  <c r="I23" i="3"/>
  <c r="C32" i="3"/>
  <c r="I25" i="3"/>
  <c r="C49" i="3"/>
  <c r="C47" i="3"/>
  <c r="C61" i="3"/>
  <c r="I16" i="3"/>
  <c r="C43" i="3"/>
  <c r="C44" i="3"/>
  <c r="I17" i="3"/>
  <c r="I9" i="3"/>
  <c r="C30" i="3"/>
  <c r="C58" i="3"/>
  <c r="C38" i="3"/>
  <c r="I7" i="3"/>
  <c r="C29" i="3"/>
  <c r="I15" i="3"/>
  <c r="C42" i="3"/>
  <c r="C46" i="3"/>
  <c r="C60" i="3"/>
  <c r="I11" i="3"/>
  <c r="C39" i="3"/>
  <c r="I12" i="3"/>
  <c r="C40" i="3"/>
  <c r="I6" i="3"/>
  <c r="C45" i="3"/>
  <c r="C59" i="3"/>
  <c r="I8" i="3"/>
  <c r="C57" i="3"/>
  <c r="C41" i="3"/>
  <c r="I14" i="3"/>
  <c r="I13" i="3"/>
  <c r="C48" i="3"/>
  <c r="C37" i="3"/>
  <c r="I10" i="3"/>
  <c r="C65" i="3" l="1"/>
  <c r="C51" i="3"/>
  <c r="O6" i="3"/>
  <c r="O9" i="3" l="1"/>
  <c r="C68" i="3"/>
  <c r="C73" i="1" s="1"/>
  <c r="D79" i="1"/>
  <c r="D81" i="1" s="1"/>
  <c r="D75" i="1"/>
  <c r="C75" i="1" l="1"/>
  <c r="C79" i="1"/>
  <c r="C81" i="1" s="1"/>
  <c r="E79" i="1"/>
  <c r="E81" i="1" s="1"/>
  <c r="E75" i="1"/>
  <c r="F79" i="1"/>
  <c r="F81" i="1" s="1"/>
  <c r="F75" i="1"/>
</calcChain>
</file>

<file path=xl/sharedStrings.xml><?xml version="1.0" encoding="utf-8"?>
<sst xmlns="http://schemas.openxmlformats.org/spreadsheetml/2006/main" count="113" uniqueCount="80">
  <si>
    <t>CH_3</t>
  </si>
  <si>
    <t>^16O</t>
  </si>
  <si>
    <t>OH</t>
  </si>
  <si>
    <t>^18O</t>
  </si>
  <si>
    <t>^18OH</t>
  </si>
  <si>
    <t>Si</t>
  </si>
  <si>
    <t>^40Ca</t>
  </si>
  <si>
    <t>^44Ca</t>
  </si>
  <si>
    <t>^40CaO</t>
  </si>
  <si>
    <t>^40CaOH</t>
  </si>
  <si>
    <t>^40Ca^18O</t>
  </si>
  <si>
    <t>^40Ca^18OH</t>
  </si>
  <si>
    <t>^40Ca_2^16O</t>
  </si>
  <si>
    <t>Ca_2OH</t>
  </si>
  <si>
    <t>Ca_2^18O</t>
  </si>
  <si>
    <t>Ca_2^18OH</t>
  </si>
  <si>
    <t>Ca_2O_2</t>
  </si>
  <si>
    <t>Ca_2O_2H</t>
  </si>
  <si>
    <t>Ca_2^18OOH</t>
  </si>
  <si>
    <t>Ca_2^18O_2</t>
  </si>
  <si>
    <t>Ca_2^18O_2H</t>
  </si>
  <si>
    <t>Poistive</t>
  </si>
  <si>
    <t>Mean time 0</t>
  </si>
  <si>
    <t>^18O/^16O</t>
  </si>
  <si>
    <t>^18OH/^16OH</t>
  </si>
  <si>
    <t>Ca^18OH/Ca^16OH</t>
  </si>
  <si>
    <t>Ca^18O/Ca^16O</t>
  </si>
  <si>
    <t>Ca_2^18O/Ca_2^16O</t>
  </si>
  <si>
    <t>Ca_2^18OH/Ca_2^16OH</t>
  </si>
  <si>
    <t>Ca_2^18O_"/Ca_2^16O_2</t>
  </si>
  <si>
    <t>Ca_2^18O_2H/Ca_2^16O_2H</t>
  </si>
  <si>
    <t>Negative</t>
  </si>
  <si>
    <t>C</t>
  </si>
  <si>
    <t>CH</t>
  </si>
  <si>
    <t>^16OH</t>
  </si>
  <si>
    <t>C_2H</t>
  </si>
  <si>
    <t>^16O_2</t>
  </si>
  <si>
    <t>CHO_2</t>
  </si>
  <si>
    <t>C_4H</t>
  </si>
  <si>
    <t>C^16O_3</t>
  </si>
  <si>
    <t>HC^16O_3</t>
  </si>
  <si>
    <t>C^16O_2^18O</t>
  </si>
  <si>
    <t>HC^16O_2^18O</t>
  </si>
  <si>
    <t>Ca^16O_2H?</t>
  </si>
  <si>
    <t>Ca^16O</t>
  </si>
  <si>
    <t>Ca^16OH</t>
  </si>
  <si>
    <t>SO_2?</t>
  </si>
  <si>
    <t>HC^16O^18O_2</t>
  </si>
  <si>
    <t>C^18O3</t>
  </si>
  <si>
    <t>HC^18O_3</t>
  </si>
  <si>
    <t>C^18O_3/C^16O_3</t>
  </si>
  <si>
    <t>HC^18O_3/HC^16O_3</t>
  </si>
  <si>
    <t>Min typical ratio</t>
  </si>
  <si>
    <t>Max typical ratio</t>
  </si>
  <si>
    <t>multiplier</t>
  </si>
  <si>
    <t>16O</t>
  </si>
  <si>
    <t>18O</t>
  </si>
  <si>
    <t>Multiplier</t>
  </si>
  <si>
    <t>{18O/16O}+</t>
  </si>
  <si>
    <t>[18O/16O]-</t>
  </si>
  <si>
    <t>Ca_2^18O^16O</t>
  </si>
  <si>
    <t>16^O</t>
  </si>
  <si>
    <t>Ion</t>
  </si>
  <si>
    <t>Sum</t>
  </si>
  <si>
    <t>Day 0</t>
  </si>
  <si>
    <t>18^O</t>
  </si>
  <si>
    <t>Ca^16O_2?</t>
  </si>
  <si>
    <t>[18^O/16^O]+</t>
  </si>
  <si>
    <t>[18^O/16^O]-</t>
  </si>
  <si>
    <t>Average</t>
  </si>
  <si>
    <t>Carbon</t>
  </si>
  <si>
    <t>Ca/C</t>
  </si>
  <si>
    <t>Moltipl+I27:M58ier</t>
  </si>
  <si>
    <t>Mass</t>
  </si>
  <si>
    <t>Ca</t>
  </si>
  <si>
    <t>Total C -</t>
  </si>
  <si>
    <t>Total Ca -</t>
  </si>
  <si>
    <t>Total C -++</t>
  </si>
  <si>
    <t>Total Ca -++</t>
  </si>
  <si>
    <t>Total C/Ca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</si>
</sst>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164" fontId="2" fillId="0" borderId="0" xfId="1" applyNumberFormat="1" applyFont="1" applyAlignment="1">
      <alignment horizontal="center"/>
    </xf>
    <xf numFmtId="1" fontId="3" fillId="0" borderId="0" xfId="1" applyNumberFormat="1" applyFont="1" applyFill="1" applyAlignment="1">
      <alignment horizontal="center"/>
    </xf>
    <xf numFmtId="1" fontId="3" fillId="2" borderId="0" xfId="1" applyNumberFormat="1" applyFont="1" applyFill="1" applyAlignment="1">
      <alignment horizontal="center"/>
    </xf>
    <xf numFmtId="0" fontId="4" fillId="0" borderId="0" xfId="0" applyFont="1"/>
    <xf numFmtId="0" fontId="3" fillId="0" borderId="0" xfId="1" applyFont="1"/>
    <xf numFmtId="0" fontId="3" fillId="2" borderId="0" xfId="1" applyFont="1" applyFill="1"/>
    <xf numFmtId="0" fontId="4" fillId="2" borderId="0" xfId="0" applyFont="1" applyFill="1"/>
    <xf numFmtId="0" fontId="3" fillId="0" borderId="0" xfId="1" applyFont="1" applyFill="1"/>
    <xf numFmtId="0" fontId="4" fillId="3" borderId="0" xfId="0" applyFont="1" applyFill="1"/>
    <xf numFmtId="165" fontId="4" fillId="0" borderId="0" xfId="0" applyNumberFormat="1" applyFont="1"/>
    <xf numFmtId="1" fontId="4" fillId="0" borderId="0" xfId="0" applyNumberFormat="1" applyFont="1"/>
    <xf numFmtId="0" fontId="3" fillId="4" borderId="0" xfId="1" applyFont="1" applyFill="1"/>
    <xf numFmtId="0" fontId="4" fillId="4" borderId="0" xfId="0" applyFont="1" applyFill="1"/>
    <xf numFmtId="1" fontId="3" fillId="4" borderId="0" xfId="1" applyNumberFormat="1" applyFont="1" applyFill="1" applyAlignment="1">
      <alignment horizontal="center"/>
    </xf>
    <xf numFmtId="164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'Positive ions'!$K$52</c:f>
              <c:strCache>
                <c:ptCount val="1"/>
                <c:pt idx="0">
                  <c:v>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'Positive ions'!$L$27:$O$27</c:f>
              <c:strCache>
                <c:ptCount val="4"/>
                <c:pt idx="0">
                  <c:v>Mean time 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strCache>
            </c:strRef>
          </c:xVal>
          <c:yVal>
            <c:numRef>
              <c:f>'Positive ions'!$L$52:$O$52</c:f>
              <c:numCache>
                <c:formatCode>General</c:formatCode>
                <c:ptCount val="4"/>
                <c:pt idx="0">
                  <c:v>7.5718223303615693E-5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015792"/>
        <c:axId val="40501618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'Positive ions'!$K$51</c15:sqref>
                        </c15:formulaRef>
                      </c:ext>
                    </c:extLst>
                    <c:strCache>
                      <c:ptCount val="1"/>
                      <c:pt idx="0">
                        <c:v>Ca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strRef>
                    <c:extLst>
                      <c:ext uri="{02D57815-91ED-43cb-92C2-25804820EDAC}">
                        <c15:formulaRef>
                          <c15:sqref>'Positive ions'!$L$27:$O$27</c15:sqref>
                        </c15:formulaRef>
                      </c:ext>
                    </c:extLst>
                    <c:strCache>
                      <c:ptCount val="4"/>
                      <c:pt idx="0">
                        <c:v>Mean time 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'Positive ions'!$L$51:$O$51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2.4531462825313404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405015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016184"/>
        <c:crosses val="autoZero"/>
        <c:crossBetween val="midCat"/>
      </c:valAx>
      <c:valAx>
        <c:axId val="405016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015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'Positive ions'!$A$29</c:f>
              <c:strCache>
                <c:ptCount val="1"/>
                <c:pt idx="0">
                  <c:v>^18O/^16O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1"/>
                <c:pt idx="0">
                  <c:v>Mean time 0</c:v>
                </c:pt>
              </c:strCache>
            </c:strRef>
          </c:xVal>
          <c:yVal>
            <c:numRef>
              <c:f>'Positive ions'!$C$29:$F$29</c:f>
              <c:numCache>
                <c:formatCode>0.0000</c:formatCode>
                <c:ptCount val="4"/>
                <c:pt idx="0">
                  <c:v>2.3276112889147513E-3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'Positive ions'!$A$30</c:f>
              <c:strCache>
                <c:ptCount val="1"/>
                <c:pt idx="0">
                  <c:v>^18OH/^16OH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1"/>
                <c:pt idx="0">
                  <c:v>Mean time 0</c:v>
                </c:pt>
              </c:strCache>
            </c:strRef>
          </c:xVal>
          <c:yVal>
            <c:numRef>
              <c:f>'Positive ions'!$C$30:$F$30</c:f>
              <c:numCache>
                <c:formatCode>0.0000</c:formatCode>
                <c:ptCount val="4"/>
                <c:pt idx="0">
                  <c:v>4.7974413646055432E-3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'Positive ions'!$A$31</c:f>
              <c:strCache>
                <c:ptCount val="1"/>
                <c:pt idx="0">
                  <c:v>Ca^18O/Ca^16O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1"/>
                <c:pt idx="0">
                  <c:v>Mean time 0</c:v>
                </c:pt>
              </c:strCache>
            </c:strRef>
          </c:xVal>
          <c:yVal>
            <c:numRef>
              <c:f>'Positive ions'!$C$31:$F$31</c:f>
              <c:numCache>
                <c:formatCode>0.0000</c:formatCode>
                <c:ptCount val="4"/>
                <c:pt idx="0">
                  <c:v>2.0256892743189068E-2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'Positive ions'!$A$32</c:f>
              <c:strCache>
                <c:ptCount val="1"/>
                <c:pt idx="0">
                  <c:v>Ca^18OH/Ca^16OH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1"/>
                <c:pt idx="0">
                  <c:v>Mean time 0</c:v>
                </c:pt>
              </c:strCache>
            </c:strRef>
          </c:xVal>
          <c:yVal>
            <c:numRef>
              <c:f>'Positive ions'!$C$32:$F$32</c:f>
              <c:numCache>
                <c:formatCode>0.0000</c:formatCode>
                <c:ptCount val="4"/>
                <c:pt idx="0">
                  <c:v>9.6929033945596828E-3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'Positive ions'!$A$33</c:f>
              <c:strCache>
                <c:ptCount val="1"/>
                <c:pt idx="0">
                  <c:v>Ca_2^18O/Ca_2^16O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1"/>
                <c:pt idx="0">
                  <c:v>Mean time 0</c:v>
                </c:pt>
              </c:strCache>
            </c:strRef>
          </c:xVal>
          <c:yVal>
            <c:numRef>
              <c:f>'Positive ions'!$C$33:$F$33</c:f>
              <c:numCache>
                <c:formatCode>0.0000</c:formatCode>
                <c:ptCount val="4"/>
                <c:pt idx="0">
                  <c:v>1.5253483051794411E-2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'Positive ions'!$A$34</c:f>
              <c:strCache>
                <c:ptCount val="1"/>
                <c:pt idx="0">
                  <c:v>Ca_2^18OH/Ca_2^16OH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1"/>
                <c:pt idx="0">
                  <c:v>Mean time 0</c:v>
                </c:pt>
              </c:strCache>
            </c:strRef>
          </c:xVal>
          <c:yVal>
            <c:numRef>
              <c:f>'Positive ions'!$C$34:$F$34</c:f>
              <c:numCache>
                <c:formatCode>0.0000</c:formatCode>
                <c:ptCount val="4"/>
                <c:pt idx="0">
                  <c:v>0.13111036452208971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'Positive ions'!$A$35</c:f>
              <c:strCache>
                <c:ptCount val="1"/>
                <c:pt idx="0">
                  <c:v>Ca_2^18O_"/Ca_2^16O_2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1"/>
                <c:pt idx="0">
                  <c:v>Mean time 0</c:v>
                </c:pt>
              </c:strCache>
            </c:strRef>
          </c:xVal>
          <c:yVal>
            <c:numRef>
              <c:f>'Positive ions'!$C$35:$F$35</c:f>
              <c:numCache>
                <c:formatCode>0.0000</c:formatCode>
                <c:ptCount val="4"/>
                <c:pt idx="0">
                  <c:v>5.0971618364452027E-2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'Positive ions'!$A$36</c:f>
              <c:strCache>
                <c:ptCount val="1"/>
                <c:pt idx="0">
                  <c:v>Ca_2^18O_2H/Ca_2^16O_2H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1"/>
                <c:pt idx="0">
                  <c:v>Mean time 0</c:v>
                </c:pt>
              </c:strCache>
            </c:strRef>
          </c:xVal>
          <c:yVal>
            <c:numRef>
              <c:f>'Positive ions'!$C$36:$F$36</c:f>
              <c:numCache>
                <c:formatCode>0.0000</c:formatCode>
                <c:ptCount val="4"/>
                <c:pt idx="0">
                  <c:v>4.3443971767275581E-2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016968"/>
        <c:axId val="405017360"/>
      </c:scatterChart>
      <c:valAx>
        <c:axId val="405016968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017360"/>
        <c:crosses val="autoZero"/>
        <c:crossBetween val="midCat"/>
      </c:valAx>
      <c:valAx>
        <c:axId val="40501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016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strRef>
              <c:f>'Negative ions'!$J$58</c:f>
              <c:strCache>
                <c:ptCount val="1"/>
                <c:pt idx="0">
                  <c:v>Total C -++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'Negative ions'!$K$27:$N$27</c:f>
              <c:strCache>
                <c:ptCount val="1"/>
                <c:pt idx="0">
                  <c:v>Mean time 0</c:v>
                </c:pt>
              </c:strCache>
            </c:strRef>
          </c:xVal>
          <c:yVal>
            <c:numRef>
              <c:f>'Negative ions'!$K$58:$N$58</c:f>
              <c:numCache>
                <c:formatCode>General</c:formatCode>
                <c:ptCount val="4"/>
                <c:pt idx="0">
                  <c:v>7.6548873177644791E-2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61536"/>
        <c:axId val="17166114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'Negative ions'!$J$61</c15:sqref>
                        </c15:formulaRef>
                      </c:ext>
                    </c:extLst>
                    <c:strCache>
                      <c:ptCount val="1"/>
                      <c:pt idx="0">
                        <c:v>Total C/Ca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strRef>
                    <c:extLst>
                      <c:ext uri="{02D57815-91ED-43cb-92C2-25804820EDAC}">
                        <c15:formulaRef>
                          <c15:sqref>'Negative ions'!$K$27:$N$27</c15:sqref>
                        </c15:formulaRef>
                      </c:ext>
                    </c:extLst>
                    <c:strCache>
                      <c:ptCount val="1"/>
                      <c:pt idx="0">
                        <c:v>Mean time 0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'Negative ions'!$K$61:$N$61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3.0648305553260174E-2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'Negative ions'!$J$59</c15:sqref>
                        </c15:formulaRef>
                      </c:ext>
                    </c:extLst>
                    <c:strCache>
                      <c:ptCount val="1"/>
                      <c:pt idx="0">
                        <c:v>Total Ca -++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'Negative ions'!$K$27:$N$27</c15:sqref>
                        </c15:formulaRef>
                      </c:ext>
                    </c:extLst>
                    <c:strCache>
                      <c:ptCount val="1"/>
                      <c:pt idx="0">
                        <c:v>Mean time 0</c:v>
                      </c:pt>
                    </c:strCache>
                  </c:str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'Negative ions'!$K$59:$N$59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2.4976543334384109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valAx>
        <c:axId val="171661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61144"/>
        <c:crosses val="autoZero"/>
        <c:crossBetween val="midCat"/>
      </c:valAx>
      <c:valAx>
        <c:axId val="171661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61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'Negative ions'!$J$52</c:f>
              <c:strCache>
                <c:ptCount val="1"/>
                <c:pt idx="0">
                  <c:v>Total Ca -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'Negative ions'!$K$27:$N$27</c:f>
              <c:strCache>
                <c:ptCount val="1"/>
                <c:pt idx="0">
                  <c:v>Mean time 0</c:v>
                </c:pt>
              </c:strCache>
            </c:strRef>
          </c:xVal>
          <c:yVal>
            <c:numRef>
              <c:f>'Negative ions'!$K$52:$N$52</c:f>
              <c:numCache>
                <c:formatCode>General</c:formatCode>
                <c:ptCount val="4"/>
                <c:pt idx="0">
                  <c:v>4.4508050907070537E-2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'Negative ions'!$J$51</c:f>
              <c:strCache>
                <c:ptCount val="1"/>
                <c:pt idx="0">
                  <c:v>Total C -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'Negative ions'!$K$27:$N$27</c:f>
              <c:strCache>
                <c:ptCount val="1"/>
                <c:pt idx="0">
                  <c:v>Mean time 0</c:v>
                </c:pt>
              </c:strCache>
            </c:strRef>
          </c:xVal>
          <c:yVal>
            <c:numRef>
              <c:f>'Negative ions'!$K$51:$N$51</c:f>
              <c:numCache>
                <c:formatCode>General</c:formatCode>
                <c:ptCount val="4"/>
                <c:pt idx="0">
                  <c:v>7.6473154954341177E-2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60360"/>
        <c:axId val="411005264"/>
      </c:scatterChart>
      <c:valAx>
        <c:axId val="171660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005264"/>
        <c:crosses val="autoZero"/>
        <c:crossBetween val="midCat"/>
      </c:valAx>
      <c:valAx>
        <c:axId val="41100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60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'Negative ions'!$A$29</c:f>
              <c:strCache>
                <c:ptCount val="1"/>
                <c:pt idx="0">
                  <c:v>^18O/^16O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'Negative ions'!$C$3:$F$3</c:f>
              <c:strCache>
                <c:ptCount val="1"/>
                <c:pt idx="0">
                  <c:v>Mean time 0</c:v>
                </c:pt>
              </c:strCache>
            </c:strRef>
          </c:xVal>
          <c:yVal>
            <c:numRef>
              <c:f>'Negative ions'!$C$29:$F$29</c:f>
              <c:numCache>
                <c:formatCode>0.0000</c:formatCode>
                <c:ptCount val="4"/>
                <c:pt idx="0">
                  <c:v>3.3450524431951679E-3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'Negative ions'!$A$30</c:f>
              <c:strCache>
                <c:ptCount val="1"/>
                <c:pt idx="0">
                  <c:v>^18OH/^16OH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'Negative ions'!$C$3:$F$3</c:f>
              <c:strCache>
                <c:ptCount val="1"/>
                <c:pt idx="0">
                  <c:v>Mean time 0</c:v>
                </c:pt>
              </c:strCache>
            </c:strRef>
          </c:xVal>
          <c:yVal>
            <c:numRef>
              <c:f>'Negative ions'!$C$30:$F$30</c:f>
              <c:numCache>
                <c:formatCode>0.0000</c:formatCode>
                <c:ptCount val="4"/>
                <c:pt idx="0">
                  <c:v>1.1234120954995222E-2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'Negative ions'!$A$31</c:f>
              <c:strCache>
                <c:ptCount val="1"/>
                <c:pt idx="0">
                  <c:v>C^18O_3/C^16O_3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'Negative ions'!$C$3:$F$3</c:f>
              <c:strCache>
                <c:ptCount val="1"/>
                <c:pt idx="0">
                  <c:v>Mean time 0</c:v>
                </c:pt>
              </c:strCache>
            </c:strRef>
          </c:xVal>
          <c:yVal>
            <c:numRef>
              <c:f>'Negative ions'!$C$31:$F$31</c:f>
              <c:numCache>
                <c:formatCode>0.0000</c:formatCode>
                <c:ptCount val="4"/>
                <c:pt idx="0">
                  <c:v>4.8677008163342615E-3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'Negative ions'!$A$32</c:f>
              <c:strCache>
                <c:ptCount val="1"/>
                <c:pt idx="0">
                  <c:v>HC^18O_3/HC^16O_3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'Negative ions'!$C$3:$F$3</c:f>
              <c:strCache>
                <c:ptCount val="1"/>
                <c:pt idx="0">
                  <c:v>Mean time 0</c:v>
                </c:pt>
              </c:strCache>
            </c:strRef>
          </c:xVal>
          <c:yVal>
            <c:numRef>
              <c:f>'Negative ions'!$C$32:$F$32</c:f>
              <c:numCache>
                <c:formatCode>0.0000</c:formatCode>
                <c:ptCount val="4"/>
                <c:pt idx="0">
                  <c:v>0.12696148359486448</c:v>
                </c:pt>
              </c:numCache>
            </c:numRef>
          </c:yVal>
          <c:smooth val="0"/>
        </c:ser>
        <c:ser>
          <c:idx val="5"/>
          <c:order val="4"/>
          <c:tx>
            <c:strRef>
              <c:f>'Negative ions'!$A$28</c:f>
              <c:strCache>
                <c:ptCount val="1"/>
                <c:pt idx="0">
                  <c:v>Min typical ratio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'Negative ions'!$C$3:$F$3</c:f>
              <c:strCache>
                <c:ptCount val="1"/>
                <c:pt idx="0">
                  <c:v>Mean time 0</c:v>
                </c:pt>
              </c:strCache>
            </c:strRef>
          </c:xVal>
          <c:yVal>
            <c:numRef>
              <c:f>'Negative ions'!$C$28:$F$28</c:f>
              <c:numCache>
                <c:formatCode>0.0000</c:formatCode>
                <c:ptCount val="4"/>
                <c:pt idx="0">
                  <c:v>1.9047619047619048E-3</c:v>
                </c:pt>
                <c:pt idx="1">
                  <c:v>1.9047619047619048E-3</c:v>
                </c:pt>
                <c:pt idx="2">
                  <c:v>1.9047619047619048E-3</c:v>
                </c:pt>
                <c:pt idx="3">
                  <c:v>1.9047619047619048E-3</c:v>
                </c:pt>
              </c:numCache>
            </c:numRef>
          </c:yVal>
          <c:smooth val="0"/>
        </c:ser>
        <c:ser>
          <c:idx val="6"/>
          <c:order val="5"/>
          <c:tx>
            <c:strRef>
              <c:f>'Negative ions'!$A$27</c:f>
              <c:strCache>
                <c:ptCount val="1"/>
                <c:pt idx="0">
                  <c:v>Max typical ratio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yVal>
            <c:numRef>
              <c:f>'Negative ions'!$C$27:$F$27</c:f>
              <c:numCache>
                <c:formatCode>0.0000</c:formatCode>
                <c:ptCount val="4"/>
                <c:pt idx="0">
                  <c:v>2.1052631578947368E-3</c:v>
                </c:pt>
                <c:pt idx="1">
                  <c:v>2.1052631578947368E-3</c:v>
                </c:pt>
                <c:pt idx="2">
                  <c:v>2.1052631578947368E-3</c:v>
                </c:pt>
                <c:pt idx="3">
                  <c:v>2.1052631578947368E-3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015008"/>
        <c:axId val="405013832"/>
      </c:scatterChart>
      <c:valAx>
        <c:axId val="405015008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013832"/>
        <c:crosses val="autoZero"/>
        <c:crossBetween val="midCat"/>
      </c:valAx>
      <c:valAx>
        <c:axId val="405013832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015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'Positive ions'!$M$8</c:f>
              <c:strCache>
                <c:ptCount val="1"/>
                <c:pt idx="0">
                  <c:v>{18O/16O}+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'Positive ions'!$C$40:$F$40</c:f>
              <c:strCache>
                <c:ptCount val="1"/>
                <c:pt idx="0">
                  <c:v>Day 0</c:v>
                </c:pt>
              </c:strCache>
            </c:strRef>
          </c:xVal>
          <c:yVal>
            <c:numRef>
              <c:f>'Positive ions'!$C$72:$F$72</c:f>
              <c:numCache>
                <c:formatCode>0.0000</c:formatCode>
                <c:ptCount val="4"/>
                <c:pt idx="0">
                  <c:v>3.447447767522735E-2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'Negative ions'!$N$9</c:f>
              <c:strCache>
                <c:ptCount val="1"/>
                <c:pt idx="0">
                  <c:v>[18O/16O]-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'Negative ions'!$C$35:$F$35</c:f>
              <c:strCache>
                <c:ptCount val="1"/>
                <c:pt idx="0">
                  <c:v>Day 0</c:v>
                </c:pt>
              </c:strCache>
            </c:strRef>
          </c:xVal>
          <c:yVal>
            <c:numRef>
              <c:f>'Negative ions'!$C$68:$F$68</c:f>
              <c:numCache>
                <c:formatCode>0.0000</c:formatCode>
                <c:ptCount val="4"/>
                <c:pt idx="0">
                  <c:v>7.0940659795567015E-3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61928"/>
        <c:axId val="411006048"/>
      </c:scatterChart>
      <c:valAx>
        <c:axId val="171661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006048"/>
        <c:crosses val="autoZero"/>
        <c:crossBetween val="midCat"/>
      </c:valAx>
      <c:valAx>
        <c:axId val="41100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661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476250</xdr:colOff>
      <xdr:row>17</xdr:row>
      <xdr:rowOff>133350</xdr:rowOff>
    </xdr:from>
    <xdr:to>
      <xdr:col>24</xdr:col>
      <xdr:colOff>419100</xdr:colOff>
      <xdr:row>44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865" cy="606669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14286</xdr:colOff>
      <xdr:row>24</xdr:row>
      <xdr:rowOff>0</xdr:rowOff>
    </xdr:from>
    <xdr:to>
      <xdr:col>25</xdr:col>
      <xdr:colOff>533400</xdr:colOff>
      <xdr:row>48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500061</xdr:colOff>
      <xdr:row>54</xdr:row>
      <xdr:rowOff>57149</xdr:rowOff>
    </xdr:from>
    <xdr:to>
      <xdr:col>24</xdr:col>
      <xdr:colOff>390524</xdr:colOff>
      <xdr:row>78</xdr:row>
      <xdr:rowOff>161924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7865" cy="606669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7865" cy="606669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tabSelected="1" topLeftCell="A46" workbookViewId="0">
      <selection activeCell="C72" sqref="C72"/>
    </sheetView>
  </sheetViews>
  <sheetFormatPr defaultRowHeight="12.75" x14ac:dyDescent="0.2"/>
  <cols>
    <col min="1" max="1" width="17.5703125" style="4" customWidth="1"/>
    <col min="2" max="2" width="9.140625" style="4"/>
    <col min="3" max="3" width="14" style="4" customWidth="1"/>
    <col min="4" max="5" width="12.42578125" style="4" bestFit="1" customWidth="1"/>
    <col min="6" max="6" width="14.140625" style="4" bestFit="1" customWidth="1"/>
    <col min="7" max="7" width="4.5703125" style="4" customWidth="1"/>
    <col min="8" max="8" width="11.42578125" style="4" customWidth="1"/>
    <col min="9" max="11" width="12" style="4" bestFit="1" customWidth="1"/>
    <col min="12" max="12" width="14.140625" style="4" bestFit="1" customWidth="1"/>
    <col min="13" max="16384" width="9.140625" style="4"/>
  </cols>
  <sheetData>
    <row r="1" spans="1:17" x14ac:dyDescent="0.2">
      <c r="A1" s="4" t="s">
        <v>21</v>
      </c>
    </row>
    <row r="2" spans="1:17" x14ac:dyDescent="0.2">
      <c r="H2" s="4" t="s">
        <v>54</v>
      </c>
    </row>
    <row r="3" spans="1:17" x14ac:dyDescent="0.2">
      <c r="C3" s="4" t="s">
        <v>22</v>
      </c>
      <c r="I3" s="4" t="s">
        <v>22</v>
      </c>
      <c r="N3" s="4" t="s">
        <v>22</v>
      </c>
    </row>
    <row r="4" spans="1:17" x14ac:dyDescent="0.2">
      <c r="A4" s="5" t="s">
        <v>0</v>
      </c>
      <c r="B4" s="4">
        <v>15</v>
      </c>
      <c r="C4" s="5">
        <v>7.5718223303615693E-5</v>
      </c>
      <c r="D4" s="5"/>
      <c r="E4" s="5"/>
      <c r="F4" s="5"/>
    </row>
    <row r="5" spans="1:17" x14ac:dyDescent="0.2">
      <c r="A5" s="6" t="s">
        <v>1</v>
      </c>
      <c r="B5" s="7">
        <v>16</v>
      </c>
      <c r="C5" s="6">
        <v>7.2693724439812043E-4</v>
      </c>
      <c r="D5" s="6"/>
      <c r="E5" s="6"/>
      <c r="F5" s="6"/>
      <c r="H5" s="8">
        <v>1</v>
      </c>
      <c r="I5" s="4">
        <f>C5*$H$5</f>
        <v>7.2693724439812043E-4</v>
      </c>
      <c r="M5" s="4" t="s">
        <v>55</v>
      </c>
      <c r="N5" s="4">
        <f>I5+I6+I12+I13+I16+I17+I20+I21</f>
        <v>1.2709589311124909</v>
      </c>
    </row>
    <row r="6" spans="1:17" x14ac:dyDescent="0.2">
      <c r="A6" s="6" t="s">
        <v>2</v>
      </c>
      <c r="B6" s="7">
        <v>17</v>
      </c>
      <c r="C6" s="6">
        <v>3.9678041038431014E-4</v>
      </c>
      <c r="D6" s="6"/>
      <c r="E6" s="6"/>
      <c r="F6" s="6"/>
      <c r="H6" s="8">
        <v>1</v>
      </c>
      <c r="I6" s="4">
        <f>C6*$H$6</f>
        <v>3.9678041038431014E-4</v>
      </c>
      <c r="M6" s="4" t="s">
        <v>56</v>
      </c>
      <c r="N6" s="4">
        <f>I7+I8+I14+I15+I18+I19+I24+I25</f>
        <v>3.7085432152241853E-2</v>
      </c>
    </row>
    <row r="7" spans="1:17" x14ac:dyDescent="0.2">
      <c r="A7" s="6" t="s">
        <v>3</v>
      </c>
      <c r="B7" s="7">
        <v>18</v>
      </c>
      <c r="C7" s="6">
        <v>1.6920273363936466E-6</v>
      </c>
      <c r="D7" s="6"/>
      <c r="E7" s="6"/>
      <c r="F7" s="6"/>
      <c r="H7" s="8">
        <v>1</v>
      </c>
      <c r="I7" s="4">
        <f>C7*$H$7</f>
        <v>1.6920273363936466E-6</v>
      </c>
    </row>
    <row r="8" spans="1:17" x14ac:dyDescent="0.2">
      <c r="A8" s="6" t="s">
        <v>4</v>
      </c>
      <c r="B8" s="7">
        <v>19</v>
      </c>
      <c r="C8" s="6">
        <v>1.9035307534428525E-6</v>
      </c>
      <c r="D8" s="6"/>
      <c r="E8" s="6"/>
      <c r="F8" s="6"/>
      <c r="H8" s="8">
        <v>1</v>
      </c>
      <c r="I8" s="4">
        <f>C8*$H$8</f>
        <v>1.9035307534428525E-6</v>
      </c>
      <c r="M8" s="9" t="s">
        <v>58</v>
      </c>
      <c r="N8" s="9">
        <f>N6/N5</f>
        <v>2.9179095598140511E-2</v>
      </c>
      <c r="O8" s="9"/>
      <c r="P8" s="9"/>
      <c r="Q8" s="9"/>
    </row>
    <row r="9" spans="1:17" x14ac:dyDescent="0.2">
      <c r="A9" s="5" t="s">
        <v>5</v>
      </c>
      <c r="C9" s="5">
        <v>2.8975968135741198E-5</v>
      </c>
      <c r="D9" s="5"/>
      <c r="E9" s="5"/>
      <c r="F9" s="5"/>
      <c r="I9" s="4">
        <f t="shared" ref="I9:I23" si="0">C9*$H$5</f>
        <v>2.8975968135741198E-5</v>
      </c>
    </row>
    <row r="10" spans="1:17" x14ac:dyDescent="0.2">
      <c r="A10" s="5" t="s">
        <v>6</v>
      </c>
      <c r="B10" s="4">
        <v>40</v>
      </c>
      <c r="C10" s="5">
        <v>1</v>
      </c>
      <c r="D10" s="5"/>
      <c r="E10" s="5"/>
      <c r="F10" s="5"/>
      <c r="I10" s="4">
        <f t="shared" si="0"/>
        <v>1</v>
      </c>
    </row>
    <row r="11" spans="1:17" x14ac:dyDescent="0.2">
      <c r="A11" s="5" t="s">
        <v>7</v>
      </c>
      <c r="B11" s="4">
        <v>44</v>
      </c>
      <c r="C11" s="5">
        <v>1.9903529061415515E-2</v>
      </c>
      <c r="D11" s="5"/>
      <c r="E11" s="5"/>
      <c r="F11" s="5"/>
      <c r="I11" s="4">
        <f t="shared" si="0"/>
        <v>1.9903529061415515E-2</v>
      </c>
    </row>
    <row r="12" spans="1:17" x14ac:dyDescent="0.2">
      <c r="A12" s="6" t="s">
        <v>8</v>
      </c>
      <c r="B12" s="7">
        <v>56</v>
      </c>
      <c r="C12" s="6">
        <v>7.7556187997773293E-2</v>
      </c>
      <c r="D12" s="6"/>
      <c r="E12" s="6"/>
      <c r="F12" s="6"/>
      <c r="H12" s="8">
        <v>1</v>
      </c>
      <c r="I12" s="4">
        <f>C12*$H$12</f>
        <v>7.7556187997773293E-2</v>
      </c>
    </row>
    <row r="13" spans="1:17" x14ac:dyDescent="0.2">
      <c r="A13" s="6" t="s">
        <v>9</v>
      </c>
      <c r="B13" s="7">
        <v>57</v>
      </c>
      <c r="C13" s="6">
        <v>0.4398782501730098</v>
      </c>
      <c r="D13" s="6"/>
      <c r="E13" s="6"/>
      <c r="F13" s="6"/>
      <c r="H13" s="8">
        <v>1</v>
      </c>
      <c r="I13" s="4">
        <f>C13*$H$13</f>
        <v>0.4398782501730098</v>
      </c>
    </row>
    <row r="14" spans="1:17" x14ac:dyDescent="0.2">
      <c r="A14" s="6" t="s">
        <v>10</v>
      </c>
      <c r="B14" s="7">
        <v>58</v>
      </c>
      <c r="C14" s="6">
        <v>1.5710473818415008E-3</v>
      </c>
      <c r="D14" s="6"/>
      <c r="E14" s="6"/>
      <c r="F14" s="6"/>
      <c r="H14" s="8">
        <v>1</v>
      </c>
      <c r="I14" s="4">
        <f>C14*$H$14</f>
        <v>1.5710473818415008E-3</v>
      </c>
    </row>
    <row r="15" spans="1:17" x14ac:dyDescent="0.2">
      <c r="A15" s="6" t="s">
        <v>11</v>
      </c>
      <c r="B15" s="7">
        <v>59</v>
      </c>
      <c r="C15" s="6">
        <v>4.2636973842949399E-3</v>
      </c>
      <c r="D15" s="6"/>
      <c r="E15" s="6"/>
      <c r="F15" s="6"/>
      <c r="H15" s="8">
        <v>1</v>
      </c>
      <c r="I15" s="4">
        <f>C15*$H$15</f>
        <v>4.2636973842949399E-3</v>
      </c>
    </row>
    <row r="16" spans="1:17" x14ac:dyDescent="0.2">
      <c r="A16" s="6" t="s">
        <v>12</v>
      </c>
      <c r="B16" s="7">
        <v>96</v>
      </c>
      <c r="C16" s="6">
        <v>0.10789064258122152</v>
      </c>
      <c r="D16" s="6"/>
      <c r="E16" s="6"/>
      <c r="F16" s="6"/>
      <c r="H16" s="8">
        <v>1</v>
      </c>
      <c r="I16" s="4">
        <f>C16*$H$16</f>
        <v>0.10789064258122152</v>
      </c>
    </row>
    <row r="17" spans="1:15" x14ac:dyDescent="0.2">
      <c r="A17" s="6" t="s">
        <v>13</v>
      </c>
      <c r="B17" s="7">
        <v>97</v>
      </c>
      <c r="C17" s="6">
        <v>2.5181596833878449E-3</v>
      </c>
      <c r="D17" s="6"/>
      <c r="E17" s="6"/>
      <c r="F17" s="6"/>
      <c r="H17" s="8">
        <v>1</v>
      </c>
      <c r="I17" s="4">
        <f>C17*$H$17</f>
        <v>2.5181596833878449E-3</v>
      </c>
    </row>
    <row r="18" spans="1:15" x14ac:dyDescent="0.2">
      <c r="A18" s="6" t="s">
        <v>14</v>
      </c>
      <c r="B18" s="7">
        <v>98</v>
      </c>
      <c r="C18" s="6">
        <v>1.6457080880598709E-3</v>
      </c>
      <c r="D18" s="6"/>
      <c r="E18" s="6"/>
      <c r="F18" s="6"/>
      <c r="H18" s="8">
        <v>1</v>
      </c>
      <c r="I18" s="4">
        <f>C18*$H$18</f>
        <v>1.6457080880598709E-3</v>
      </c>
    </row>
    <row r="19" spans="1:15" x14ac:dyDescent="0.2">
      <c r="A19" s="6" t="s">
        <v>15</v>
      </c>
      <c r="B19" s="7">
        <v>99</v>
      </c>
      <c r="C19" s="6">
        <v>3.3015683401381034E-4</v>
      </c>
      <c r="D19" s="6"/>
      <c r="E19" s="6"/>
      <c r="F19" s="6"/>
      <c r="H19" s="8">
        <v>1</v>
      </c>
      <c r="I19" s="4">
        <f>C19*$H$19</f>
        <v>3.3015683401381034E-4</v>
      </c>
    </row>
    <row r="20" spans="1:15" x14ac:dyDescent="0.2">
      <c r="A20" s="6" t="s">
        <v>16</v>
      </c>
      <c r="B20" s="7">
        <v>112</v>
      </c>
      <c r="C20" s="6">
        <v>9.1698363978768446E-2</v>
      </c>
      <c r="D20" s="6"/>
      <c r="E20" s="6"/>
      <c r="F20" s="6"/>
      <c r="H20" s="8">
        <v>2</v>
      </c>
      <c r="I20" s="4">
        <f>C20*$H$20</f>
        <v>0.18339672795753689</v>
      </c>
    </row>
    <row r="21" spans="1:15" x14ac:dyDescent="0.2">
      <c r="A21" s="6" t="s">
        <v>17</v>
      </c>
      <c r="B21" s="7">
        <v>113</v>
      </c>
      <c r="C21" s="6">
        <v>0.22929762253238961</v>
      </c>
      <c r="D21" s="6"/>
      <c r="E21" s="6"/>
      <c r="F21" s="6"/>
      <c r="H21" s="8">
        <v>2</v>
      </c>
      <c r="I21" s="4">
        <f>C21*$H$21</f>
        <v>0.45859524506477922</v>
      </c>
    </row>
    <row r="22" spans="1:15" s="13" customFormat="1" x14ac:dyDescent="0.2">
      <c r="A22" s="12" t="s">
        <v>60</v>
      </c>
      <c r="B22" s="13">
        <v>114</v>
      </c>
      <c r="C22" s="12">
        <v>2.3089828039261802E-3</v>
      </c>
      <c r="D22" s="12"/>
      <c r="E22" s="12"/>
      <c r="F22" s="12"/>
      <c r="I22" s="13">
        <f t="shared" si="0"/>
        <v>2.3089828039261802E-3</v>
      </c>
    </row>
    <row r="23" spans="1:15" s="13" customFormat="1" x14ac:dyDescent="0.2">
      <c r="A23" s="12" t="s">
        <v>18</v>
      </c>
      <c r="B23" s="13">
        <v>115</v>
      </c>
      <c r="C23" s="12">
        <v>4.6615353117644967E-3</v>
      </c>
      <c r="D23" s="12"/>
      <c r="E23" s="12"/>
      <c r="F23" s="12"/>
      <c r="I23" s="13">
        <f t="shared" si="0"/>
        <v>4.6615353117644967E-3</v>
      </c>
    </row>
    <row r="24" spans="1:15" x14ac:dyDescent="0.2">
      <c r="A24" s="6" t="s">
        <v>19</v>
      </c>
      <c r="B24" s="7">
        <v>116</v>
      </c>
      <c r="C24" s="6">
        <v>4.6740140133704E-3</v>
      </c>
      <c r="D24" s="6"/>
      <c r="E24" s="6"/>
      <c r="F24" s="6"/>
      <c r="H24" s="8">
        <v>2</v>
      </c>
      <c r="I24" s="4">
        <f>C24*$H$24</f>
        <v>9.3480280267408001E-3</v>
      </c>
    </row>
    <row r="25" spans="1:15" ht="16.5" customHeight="1" x14ac:dyDescent="0.2">
      <c r="A25" s="6" t="s">
        <v>20</v>
      </c>
      <c r="B25" s="7">
        <v>117</v>
      </c>
      <c r="C25" s="6">
        <v>9.9615994396005467E-3</v>
      </c>
      <c r="D25" s="6"/>
      <c r="E25" s="6"/>
      <c r="F25" s="6"/>
      <c r="H25" s="8">
        <v>2</v>
      </c>
      <c r="I25" s="4">
        <f>C25*$H$25</f>
        <v>1.9923198879201093E-2</v>
      </c>
    </row>
    <row r="27" spans="1:15" x14ac:dyDescent="0.2">
      <c r="A27" s="4" t="s">
        <v>53</v>
      </c>
      <c r="C27" s="10">
        <f>1/475</f>
        <v>2.1052631578947368E-3</v>
      </c>
      <c r="D27" s="10"/>
      <c r="E27" s="10"/>
      <c r="F27" s="10"/>
      <c r="I27" s="4" t="s">
        <v>62</v>
      </c>
      <c r="J27" s="4" t="s">
        <v>73</v>
      </c>
      <c r="K27" s="4" t="s">
        <v>57</v>
      </c>
      <c r="L27" s="4" t="str">
        <f>I3</f>
        <v>Mean time 0</v>
      </c>
      <c r="M27" s="4">
        <f t="shared" ref="M27:O27" si="1">J3</f>
        <v>0</v>
      </c>
      <c r="N27" s="4">
        <f t="shared" si="1"/>
        <v>0</v>
      </c>
      <c r="O27" s="4">
        <f t="shared" si="1"/>
        <v>0</v>
      </c>
    </row>
    <row r="28" spans="1:15" x14ac:dyDescent="0.2">
      <c r="A28" s="4" t="s">
        <v>52</v>
      </c>
      <c r="C28" s="10">
        <f>1/525</f>
        <v>1.9047619047619048E-3</v>
      </c>
      <c r="D28" s="10"/>
      <c r="E28" s="10"/>
      <c r="F28" s="10"/>
      <c r="I28" s="4" t="str">
        <f t="shared" ref="I28:I49" si="2">A4</f>
        <v>CH_3</v>
      </c>
      <c r="J28" s="4">
        <f t="shared" ref="J28:J49" si="3">B4</f>
        <v>15</v>
      </c>
      <c r="K28" s="4">
        <v>1</v>
      </c>
      <c r="L28" s="4">
        <f>C4*K28</f>
        <v>7.5718223303615693E-5</v>
      </c>
      <c r="M28" s="4">
        <f>D4*K28</f>
        <v>0</v>
      </c>
      <c r="N28" s="4">
        <f>E4*K28</f>
        <v>0</v>
      </c>
      <c r="O28" s="4">
        <f>F4*K28</f>
        <v>0</v>
      </c>
    </row>
    <row r="29" spans="1:15" x14ac:dyDescent="0.2">
      <c r="A29" s="4" t="s">
        <v>23</v>
      </c>
      <c r="C29" s="10">
        <f>C7/C5</f>
        <v>2.3276112889147513E-3</v>
      </c>
      <c r="D29" s="10"/>
      <c r="E29" s="10"/>
      <c r="F29" s="10"/>
      <c r="I29" s="4" t="str">
        <f t="shared" si="2"/>
        <v>^16O</v>
      </c>
      <c r="J29" s="4">
        <f t="shared" si="3"/>
        <v>16</v>
      </c>
    </row>
    <row r="30" spans="1:15" x14ac:dyDescent="0.2">
      <c r="A30" s="4" t="s">
        <v>24</v>
      </c>
      <c r="C30" s="10">
        <f>C8/C6</f>
        <v>4.7974413646055432E-3</v>
      </c>
      <c r="D30" s="10"/>
      <c r="E30" s="10"/>
      <c r="F30" s="10"/>
      <c r="I30" s="4" t="str">
        <f t="shared" si="2"/>
        <v>OH</v>
      </c>
      <c r="J30" s="4">
        <f t="shared" si="3"/>
        <v>17</v>
      </c>
    </row>
    <row r="31" spans="1:15" x14ac:dyDescent="0.2">
      <c r="A31" s="4" t="s">
        <v>26</v>
      </c>
      <c r="C31" s="10">
        <f>C14/C12</f>
        <v>2.0256892743189068E-2</v>
      </c>
      <c r="D31" s="10"/>
      <c r="E31" s="10"/>
      <c r="F31" s="10"/>
      <c r="I31" s="4" t="str">
        <f t="shared" si="2"/>
        <v>^18O</v>
      </c>
      <c r="J31" s="4">
        <f t="shared" si="3"/>
        <v>18</v>
      </c>
    </row>
    <row r="32" spans="1:15" x14ac:dyDescent="0.2">
      <c r="A32" s="4" t="s">
        <v>25</v>
      </c>
      <c r="C32" s="10">
        <f>C15/C13</f>
        <v>9.6929033945596828E-3</v>
      </c>
      <c r="D32" s="10"/>
      <c r="E32" s="10"/>
      <c r="F32" s="10"/>
      <c r="I32" s="4" t="str">
        <f t="shared" si="2"/>
        <v>^18OH</v>
      </c>
      <c r="J32" s="4">
        <f t="shared" si="3"/>
        <v>19</v>
      </c>
    </row>
    <row r="33" spans="1:15" x14ac:dyDescent="0.2">
      <c r="A33" s="4" t="s">
        <v>27</v>
      </c>
      <c r="C33" s="10">
        <f>C18/C16</f>
        <v>1.5253483051794411E-2</v>
      </c>
      <c r="D33" s="10"/>
      <c r="E33" s="10"/>
      <c r="F33" s="10"/>
      <c r="I33" s="4" t="str">
        <f t="shared" si="2"/>
        <v>Si</v>
      </c>
      <c r="J33" s="4">
        <f t="shared" si="3"/>
        <v>0</v>
      </c>
    </row>
    <row r="34" spans="1:15" x14ac:dyDescent="0.2">
      <c r="A34" s="4" t="s">
        <v>28</v>
      </c>
      <c r="C34" s="10">
        <f>C19/C17</f>
        <v>0.13111036452208971</v>
      </c>
      <c r="D34" s="10"/>
      <c r="E34" s="10"/>
      <c r="F34" s="10"/>
      <c r="I34" s="4" t="str">
        <f t="shared" si="2"/>
        <v>^40Ca</v>
      </c>
      <c r="J34" s="4">
        <f t="shared" si="3"/>
        <v>40</v>
      </c>
      <c r="K34" s="4">
        <v>1</v>
      </c>
      <c r="L34" s="4">
        <f t="shared" ref="L34:L49" si="4">C10*K34</f>
        <v>1</v>
      </c>
      <c r="M34" s="4">
        <f t="shared" ref="M34:M49" si="5">D10*K34</f>
        <v>0</v>
      </c>
      <c r="N34" s="4">
        <f t="shared" ref="N34:N49" si="6">E10*K34</f>
        <v>0</v>
      </c>
      <c r="O34" s="4">
        <f t="shared" ref="O34:O49" si="7">F10*K34</f>
        <v>0</v>
      </c>
    </row>
    <row r="35" spans="1:15" x14ac:dyDescent="0.2">
      <c r="A35" s="4" t="s">
        <v>29</v>
      </c>
      <c r="C35" s="10">
        <f>C24/C20</f>
        <v>5.0971618364452027E-2</v>
      </c>
      <c r="D35" s="10"/>
      <c r="E35" s="10"/>
      <c r="F35" s="10"/>
      <c r="I35" s="4" t="str">
        <f t="shared" si="2"/>
        <v>^44Ca</v>
      </c>
      <c r="J35" s="4">
        <f t="shared" si="3"/>
        <v>44</v>
      </c>
      <c r="K35" s="4">
        <v>1</v>
      </c>
      <c r="L35" s="4">
        <f t="shared" si="4"/>
        <v>1.9903529061415515E-2</v>
      </c>
      <c r="M35" s="4">
        <f t="shared" si="5"/>
        <v>0</v>
      </c>
      <c r="N35" s="4">
        <f t="shared" si="6"/>
        <v>0</v>
      </c>
      <c r="O35" s="4">
        <f t="shared" si="7"/>
        <v>0</v>
      </c>
    </row>
    <row r="36" spans="1:15" x14ac:dyDescent="0.2">
      <c r="A36" s="4" t="s">
        <v>30</v>
      </c>
      <c r="C36" s="10">
        <f>C25/C21</f>
        <v>4.3443971767275581E-2</v>
      </c>
      <c r="D36" s="10"/>
      <c r="E36" s="10"/>
      <c r="F36" s="10"/>
      <c r="I36" s="4" t="str">
        <f t="shared" si="2"/>
        <v>^40CaO</v>
      </c>
      <c r="J36" s="4">
        <f t="shared" si="3"/>
        <v>56</v>
      </c>
      <c r="K36" s="4">
        <v>1</v>
      </c>
      <c r="L36" s="4">
        <f t="shared" si="4"/>
        <v>7.7556187997773293E-2</v>
      </c>
      <c r="M36" s="4">
        <f t="shared" si="5"/>
        <v>0</v>
      </c>
      <c r="N36" s="4">
        <f t="shared" si="6"/>
        <v>0</v>
      </c>
      <c r="O36" s="4">
        <f t="shared" si="7"/>
        <v>0</v>
      </c>
    </row>
    <row r="37" spans="1:15" x14ac:dyDescent="0.2">
      <c r="I37" s="4" t="str">
        <f t="shared" si="2"/>
        <v>^40CaOH</v>
      </c>
      <c r="J37" s="4">
        <f t="shared" si="3"/>
        <v>57</v>
      </c>
      <c r="K37" s="4">
        <v>1</v>
      </c>
      <c r="L37" s="4">
        <f t="shared" si="4"/>
        <v>0.4398782501730098</v>
      </c>
      <c r="M37" s="4">
        <f t="shared" si="5"/>
        <v>0</v>
      </c>
      <c r="N37" s="4">
        <f t="shared" si="6"/>
        <v>0</v>
      </c>
      <c r="O37" s="4">
        <f t="shared" si="7"/>
        <v>0</v>
      </c>
    </row>
    <row r="38" spans="1:15" x14ac:dyDescent="0.2">
      <c r="I38" s="4" t="str">
        <f t="shared" si="2"/>
        <v>^40Ca^18O</v>
      </c>
      <c r="J38" s="4">
        <f t="shared" si="3"/>
        <v>58</v>
      </c>
      <c r="K38" s="4">
        <v>1</v>
      </c>
      <c r="L38" s="4">
        <f t="shared" si="4"/>
        <v>1.5710473818415008E-3</v>
      </c>
      <c r="M38" s="4">
        <f t="shared" si="5"/>
        <v>0</v>
      </c>
      <c r="N38" s="4">
        <f t="shared" si="6"/>
        <v>0</v>
      </c>
      <c r="O38" s="4">
        <f t="shared" si="7"/>
        <v>0</v>
      </c>
    </row>
    <row r="39" spans="1:15" x14ac:dyDescent="0.2">
      <c r="A39" s="4" t="s">
        <v>61</v>
      </c>
      <c r="I39" s="4" t="str">
        <f t="shared" si="2"/>
        <v>^40Ca^18OH</v>
      </c>
      <c r="J39" s="4">
        <f t="shared" si="3"/>
        <v>59</v>
      </c>
      <c r="K39" s="4">
        <v>1</v>
      </c>
      <c r="L39" s="4">
        <f t="shared" si="4"/>
        <v>4.2636973842949399E-3</v>
      </c>
      <c r="M39" s="4">
        <f t="shared" si="5"/>
        <v>0</v>
      </c>
      <c r="N39" s="4">
        <f t="shared" si="6"/>
        <v>0</v>
      </c>
      <c r="O39" s="4">
        <f t="shared" si="7"/>
        <v>0</v>
      </c>
    </row>
    <row r="40" spans="1:15" x14ac:dyDescent="0.2">
      <c r="A40" s="4" t="s">
        <v>62</v>
      </c>
      <c r="B40" s="4" t="s">
        <v>54</v>
      </c>
      <c r="C40" s="4" t="s">
        <v>64</v>
      </c>
      <c r="I40" s="4" t="str">
        <f t="shared" si="2"/>
        <v>^40Ca_2^16O</v>
      </c>
      <c r="J40" s="4">
        <f t="shared" si="3"/>
        <v>96</v>
      </c>
      <c r="K40" s="4">
        <v>2</v>
      </c>
      <c r="L40" s="4">
        <f t="shared" si="4"/>
        <v>0.21578128516244305</v>
      </c>
      <c r="M40" s="4">
        <f t="shared" si="5"/>
        <v>0</v>
      </c>
      <c r="N40" s="4">
        <f t="shared" si="6"/>
        <v>0</v>
      </c>
      <c r="O40" s="4">
        <f t="shared" si="7"/>
        <v>0</v>
      </c>
    </row>
    <row r="41" spans="1:15" x14ac:dyDescent="0.2">
      <c r="I41" s="4" t="str">
        <f t="shared" si="2"/>
        <v>Ca_2OH</v>
      </c>
      <c r="J41" s="4">
        <f t="shared" si="3"/>
        <v>97</v>
      </c>
      <c r="K41" s="4">
        <v>2</v>
      </c>
      <c r="L41" s="4">
        <f t="shared" si="4"/>
        <v>5.0363193667756897E-3</v>
      </c>
      <c r="M41" s="4">
        <f t="shared" si="5"/>
        <v>0</v>
      </c>
      <c r="N41" s="4">
        <f t="shared" si="6"/>
        <v>0</v>
      </c>
      <c r="O41" s="4">
        <f t="shared" si="7"/>
        <v>0</v>
      </c>
    </row>
    <row r="42" spans="1:15" x14ac:dyDescent="0.2">
      <c r="A42" s="4" t="str">
        <f>A5</f>
        <v>^16O</v>
      </c>
      <c r="B42" s="4">
        <v>1</v>
      </c>
      <c r="C42" s="10">
        <f>C5*$B$42</f>
        <v>7.2693724439812043E-4</v>
      </c>
      <c r="D42" s="10"/>
      <c r="E42" s="10"/>
      <c r="F42" s="10"/>
      <c r="I42" s="4" t="str">
        <f t="shared" si="2"/>
        <v>Ca_2^18O</v>
      </c>
      <c r="J42" s="4">
        <f t="shared" si="3"/>
        <v>98</v>
      </c>
      <c r="K42" s="4">
        <v>2</v>
      </c>
      <c r="L42" s="4">
        <f t="shared" si="4"/>
        <v>3.2914161761197418E-3</v>
      </c>
      <c r="M42" s="4">
        <f t="shared" si="5"/>
        <v>0</v>
      </c>
      <c r="N42" s="4">
        <f t="shared" si="6"/>
        <v>0</v>
      </c>
      <c r="O42" s="4">
        <f t="shared" si="7"/>
        <v>0</v>
      </c>
    </row>
    <row r="43" spans="1:15" x14ac:dyDescent="0.2">
      <c r="A43" s="4" t="str">
        <f t="shared" ref="A43" si="8">A6</f>
        <v>OH</v>
      </c>
      <c r="B43" s="4">
        <v>1</v>
      </c>
      <c r="C43" s="10">
        <f>C6*$B$43</f>
        <v>3.9678041038431014E-4</v>
      </c>
      <c r="D43" s="10"/>
      <c r="E43" s="10"/>
      <c r="F43" s="10"/>
      <c r="I43" s="4" t="str">
        <f t="shared" si="2"/>
        <v>Ca_2^18OH</v>
      </c>
      <c r="J43" s="4">
        <f t="shared" si="3"/>
        <v>99</v>
      </c>
      <c r="K43" s="4">
        <v>2</v>
      </c>
      <c r="L43" s="4">
        <f t="shared" si="4"/>
        <v>6.6031366802762068E-4</v>
      </c>
      <c r="M43" s="4">
        <f t="shared" si="5"/>
        <v>0</v>
      </c>
      <c r="N43" s="4">
        <f t="shared" si="6"/>
        <v>0</v>
      </c>
      <c r="O43" s="4">
        <f t="shared" si="7"/>
        <v>0</v>
      </c>
    </row>
    <row r="44" spans="1:15" x14ac:dyDescent="0.2">
      <c r="A44" s="4" t="str">
        <f>A12</f>
        <v>^40CaO</v>
      </c>
      <c r="B44" s="4">
        <v>1</v>
      </c>
      <c r="C44" s="10">
        <f>C12*$B$44</f>
        <v>7.7556187997773293E-2</v>
      </c>
      <c r="D44" s="10"/>
      <c r="E44" s="10"/>
      <c r="F44" s="10"/>
      <c r="I44" s="4" t="str">
        <f t="shared" si="2"/>
        <v>Ca_2O_2</v>
      </c>
      <c r="J44" s="4">
        <f t="shared" si="3"/>
        <v>112</v>
      </c>
      <c r="K44" s="4">
        <v>2</v>
      </c>
      <c r="L44" s="4">
        <f t="shared" si="4"/>
        <v>0.18339672795753689</v>
      </c>
      <c r="M44" s="4">
        <f t="shared" si="5"/>
        <v>0</v>
      </c>
      <c r="N44" s="4">
        <f t="shared" si="6"/>
        <v>0</v>
      </c>
      <c r="O44" s="4">
        <f t="shared" si="7"/>
        <v>0</v>
      </c>
    </row>
    <row r="45" spans="1:15" x14ac:dyDescent="0.2">
      <c r="A45" s="4" t="str">
        <f>A13</f>
        <v>^40CaOH</v>
      </c>
      <c r="B45" s="4">
        <v>1</v>
      </c>
      <c r="C45" s="10">
        <f>C13*$B$45</f>
        <v>0.4398782501730098</v>
      </c>
      <c r="D45" s="10"/>
      <c r="E45" s="10"/>
      <c r="F45" s="10"/>
      <c r="I45" s="4" t="str">
        <f t="shared" si="2"/>
        <v>Ca_2O_2H</v>
      </c>
      <c r="J45" s="4">
        <f t="shared" si="3"/>
        <v>113</v>
      </c>
      <c r="K45" s="4">
        <v>2</v>
      </c>
      <c r="L45" s="4">
        <f t="shared" si="4"/>
        <v>0.45859524506477922</v>
      </c>
      <c r="M45" s="4">
        <f t="shared" si="5"/>
        <v>0</v>
      </c>
      <c r="N45" s="4">
        <f t="shared" si="6"/>
        <v>0</v>
      </c>
      <c r="O45" s="4">
        <f t="shared" si="7"/>
        <v>0</v>
      </c>
    </row>
    <row r="46" spans="1:15" x14ac:dyDescent="0.2">
      <c r="A46" s="4" t="str">
        <f>A16</f>
        <v>^40Ca_2^16O</v>
      </c>
      <c r="B46" s="4">
        <v>1</v>
      </c>
      <c r="C46" s="10">
        <f>C16*$B$46</f>
        <v>0.10789064258122152</v>
      </c>
      <c r="D46" s="10"/>
      <c r="E46" s="10"/>
      <c r="F46" s="10"/>
      <c r="I46" s="4" t="str">
        <f t="shared" si="2"/>
        <v>Ca_2^18O^16O</v>
      </c>
      <c r="J46" s="4">
        <f t="shared" si="3"/>
        <v>114</v>
      </c>
      <c r="K46" s="4">
        <v>2</v>
      </c>
      <c r="L46" s="4">
        <f t="shared" si="4"/>
        <v>4.6179656078523604E-3</v>
      </c>
      <c r="M46" s="4">
        <f t="shared" si="5"/>
        <v>0</v>
      </c>
      <c r="N46" s="4">
        <f t="shared" si="6"/>
        <v>0</v>
      </c>
      <c r="O46" s="4">
        <f t="shared" si="7"/>
        <v>0</v>
      </c>
    </row>
    <row r="47" spans="1:15" x14ac:dyDescent="0.2">
      <c r="A47" s="4" t="str">
        <f>A17</f>
        <v>Ca_2OH</v>
      </c>
      <c r="B47" s="4">
        <v>1</v>
      </c>
      <c r="C47" s="10">
        <f>C17*$B$47</f>
        <v>2.5181596833878449E-3</v>
      </c>
      <c r="D47" s="10"/>
      <c r="E47" s="10"/>
      <c r="F47" s="10"/>
      <c r="I47" s="4" t="str">
        <f t="shared" si="2"/>
        <v>Ca_2^18OOH</v>
      </c>
      <c r="J47" s="4">
        <f t="shared" si="3"/>
        <v>115</v>
      </c>
      <c r="K47" s="4">
        <v>2</v>
      </c>
      <c r="L47" s="4">
        <f t="shared" si="4"/>
        <v>9.3230706235289933E-3</v>
      </c>
      <c r="M47" s="4">
        <f t="shared" si="5"/>
        <v>0</v>
      </c>
      <c r="N47" s="4">
        <f t="shared" si="6"/>
        <v>0</v>
      </c>
      <c r="O47" s="4">
        <f t="shared" si="7"/>
        <v>0</v>
      </c>
    </row>
    <row r="48" spans="1:15" x14ac:dyDescent="0.2">
      <c r="A48" s="4" t="str">
        <f>A20</f>
        <v>Ca_2O_2</v>
      </c>
      <c r="B48" s="4">
        <v>2</v>
      </c>
      <c r="C48" s="10">
        <f>C20*$B$48</f>
        <v>0.18339672795753689</v>
      </c>
      <c r="D48" s="10"/>
      <c r="E48" s="10"/>
      <c r="F48" s="10"/>
      <c r="I48" s="4" t="str">
        <f t="shared" si="2"/>
        <v>Ca_2^18O_2</v>
      </c>
      <c r="J48" s="4">
        <f t="shared" si="3"/>
        <v>116</v>
      </c>
      <c r="K48" s="4">
        <v>2</v>
      </c>
      <c r="L48" s="4">
        <f t="shared" si="4"/>
        <v>9.3480280267408001E-3</v>
      </c>
      <c r="M48" s="4">
        <f t="shared" si="5"/>
        <v>0</v>
      </c>
      <c r="N48" s="4">
        <f t="shared" si="6"/>
        <v>0</v>
      </c>
      <c r="O48" s="4">
        <f t="shared" si="7"/>
        <v>0</v>
      </c>
    </row>
    <row r="49" spans="1:15" x14ac:dyDescent="0.2">
      <c r="A49" s="4" t="str">
        <f>A21</f>
        <v>Ca_2O_2H</v>
      </c>
      <c r="B49" s="4">
        <v>2</v>
      </c>
      <c r="C49" s="10">
        <f>C21*$B$49</f>
        <v>0.45859524506477922</v>
      </c>
      <c r="D49" s="10"/>
      <c r="E49" s="10"/>
      <c r="F49" s="10"/>
      <c r="I49" s="4" t="str">
        <f t="shared" si="2"/>
        <v>Ca_2^18O_2H</v>
      </c>
      <c r="J49" s="4">
        <f t="shared" si="3"/>
        <v>117</v>
      </c>
      <c r="K49" s="4">
        <v>2</v>
      </c>
      <c r="L49" s="4">
        <f t="shared" si="4"/>
        <v>1.9923198879201093E-2</v>
      </c>
      <c r="M49" s="4">
        <f t="shared" si="5"/>
        <v>0</v>
      </c>
      <c r="N49" s="4">
        <f t="shared" si="6"/>
        <v>0</v>
      </c>
      <c r="O49" s="4">
        <f t="shared" si="7"/>
        <v>0</v>
      </c>
    </row>
    <row r="50" spans="1:15" x14ac:dyDescent="0.2">
      <c r="A50" s="4" t="str">
        <f>A22</f>
        <v>Ca_2^18O^16O</v>
      </c>
      <c r="B50" s="4">
        <v>1</v>
      </c>
      <c r="C50" s="10">
        <f>C22*$B$50</f>
        <v>2.3089828039261802E-3</v>
      </c>
      <c r="D50" s="10"/>
      <c r="E50" s="10"/>
      <c r="F50" s="10"/>
    </row>
    <row r="51" spans="1:15" x14ac:dyDescent="0.2">
      <c r="A51" s="4" t="str">
        <f>A23</f>
        <v>Ca_2^18OOH</v>
      </c>
      <c r="B51" s="4">
        <v>1</v>
      </c>
      <c r="C51" s="10">
        <f>C23*$B$51</f>
        <v>4.6615353117644967E-3</v>
      </c>
      <c r="D51" s="10"/>
      <c r="E51" s="10"/>
      <c r="F51" s="10"/>
      <c r="K51" s="4" t="s">
        <v>74</v>
      </c>
      <c r="L51" s="4">
        <f>SUM(L34:L49)</f>
        <v>2.4531462825313404</v>
      </c>
      <c r="M51" s="4">
        <f t="shared" ref="M51:O51" si="9">SUM(M34:M49)</f>
        <v>0</v>
      </c>
      <c r="N51" s="4">
        <f t="shared" si="9"/>
        <v>0</v>
      </c>
      <c r="O51" s="4">
        <f t="shared" si="9"/>
        <v>0</v>
      </c>
    </row>
    <row r="52" spans="1:15" x14ac:dyDescent="0.2">
      <c r="K52" s="4" t="s">
        <v>32</v>
      </c>
      <c r="L52" s="4">
        <f>L28</f>
        <v>7.5718223303615693E-5</v>
      </c>
      <c r="M52" s="4">
        <f t="shared" ref="M52:O52" si="10">M28</f>
        <v>0</v>
      </c>
      <c r="N52" s="4">
        <f t="shared" si="10"/>
        <v>0</v>
      </c>
      <c r="O52" s="4">
        <f t="shared" si="10"/>
        <v>0</v>
      </c>
    </row>
    <row r="53" spans="1:15" x14ac:dyDescent="0.2">
      <c r="B53" s="4" t="s">
        <v>63</v>
      </c>
      <c r="C53" s="4">
        <f>SUM(C42:C51)</f>
        <v>1.2779294492281816</v>
      </c>
    </row>
    <row r="54" spans="1:15" x14ac:dyDescent="0.2">
      <c r="K54" s="4" t="s">
        <v>71</v>
      </c>
      <c r="L54" s="4">
        <f>L52/L51</f>
        <v>3.0865759552456836E-5</v>
      </c>
      <c r="M54" s="4" t="e">
        <f t="shared" ref="M54:O54" si="11">M52/M51</f>
        <v>#DIV/0!</v>
      </c>
      <c r="N54" s="4" t="e">
        <f t="shared" si="11"/>
        <v>#DIV/0!</v>
      </c>
      <c r="O54" s="4" t="e">
        <f t="shared" si="11"/>
        <v>#DIV/0!</v>
      </c>
    </row>
    <row r="56" spans="1:15" x14ac:dyDescent="0.2">
      <c r="A56" s="4" t="s">
        <v>65</v>
      </c>
    </row>
    <row r="57" spans="1:15" x14ac:dyDescent="0.2">
      <c r="A57" s="4" t="s">
        <v>62</v>
      </c>
      <c r="B57" s="4" t="s">
        <v>54</v>
      </c>
      <c r="C57" s="4" t="s">
        <v>64</v>
      </c>
    </row>
    <row r="58" spans="1:15" x14ac:dyDescent="0.2">
      <c r="A58" s="4" t="str">
        <f>A7</f>
        <v>^18O</v>
      </c>
      <c r="B58" s="4">
        <v>1</v>
      </c>
      <c r="C58" s="10">
        <f>C7*$B$58</f>
        <v>1.6920273363936466E-6</v>
      </c>
      <c r="D58" s="10"/>
      <c r="E58" s="10"/>
      <c r="F58" s="10"/>
    </row>
    <row r="59" spans="1:15" x14ac:dyDescent="0.2">
      <c r="A59" s="4" t="str">
        <f>A8</f>
        <v>^18OH</v>
      </c>
      <c r="B59" s="4">
        <v>1</v>
      </c>
      <c r="C59" s="10">
        <f>C8*$B$59</f>
        <v>1.9035307534428525E-6</v>
      </c>
      <c r="D59" s="10"/>
      <c r="E59" s="10"/>
      <c r="F59" s="10"/>
    </row>
    <row r="60" spans="1:15" x14ac:dyDescent="0.2">
      <c r="A60" s="4" t="str">
        <f>A14</f>
        <v>^40Ca^18O</v>
      </c>
      <c r="B60" s="4">
        <v>1</v>
      </c>
      <c r="C60" s="10">
        <f>C14*$B$60</f>
        <v>1.5710473818415008E-3</v>
      </c>
      <c r="D60" s="10"/>
      <c r="E60" s="10"/>
      <c r="F60" s="10"/>
    </row>
    <row r="61" spans="1:15" x14ac:dyDescent="0.2">
      <c r="A61" s="4" t="str">
        <f>A15</f>
        <v>^40Ca^18OH</v>
      </c>
      <c r="B61" s="4">
        <v>1</v>
      </c>
      <c r="C61" s="10">
        <f>C15*$B$61</f>
        <v>4.2636973842949399E-3</v>
      </c>
      <c r="D61" s="10"/>
      <c r="E61" s="10"/>
      <c r="F61" s="10"/>
    </row>
    <row r="62" spans="1:15" x14ac:dyDescent="0.2">
      <c r="A62" s="4" t="str">
        <f>A18</f>
        <v>Ca_2^18O</v>
      </c>
      <c r="B62" s="4">
        <v>1</v>
      </c>
      <c r="C62" s="10">
        <f>C18*$B$62</f>
        <v>1.6457080880598709E-3</v>
      </c>
      <c r="D62" s="10"/>
      <c r="E62" s="10"/>
      <c r="F62" s="10"/>
    </row>
    <row r="63" spans="1:15" x14ac:dyDescent="0.2">
      <c r="A63" s="4" t="str">
        <f>A19</f>
        <v>Ca_2^18OH</v>
      </c>
      <c r="B63" s="4">
        <v>1</v>
      </c>
      <c r="C63" s="10">
        <f>C19*$B$63</f>
        <v>3.3015683401381034E-4</v>
      </c>
      <c r="D63" s="10"/>
      <c r="E63" s="10"/>
      <c r="F63" s="10"/>
    </row>
    <row r="64" spans="1:15" x14ac:dyDescent="0.2">
      <c r="A64" s="4" t="str">
        <f>A22</f>
        <v>Ca_2^18O^16O</v>
      </c>
      <c r="B64" s="4">
        <v>1</v>
      </c>
      <c r="C64" s="10">
        <f>C22*$B$64</f>
        <v>2.3089828039261802E-3</v>
      </c>
      <c r="D64" s="10"/>
      <c r="E64" s="10"/>
      <c r="F64" s="10"/>
    </row>
    <row r="65" spans="1:6" x14ac:dyDescent="0.2">
      <c r="A65" s="4" t="str">
        <f>A23</f>
        <v>Ca_2^18OOH</v>
      </c>
      <c r="B65" s="4">
        <v>1</v>
      </c>
      <c r="C65" s="10">
        <f>C23*$B$65</f>
        <v>4.6615353117644967E-3</v>
      </c>
      <c r="D65" s="10"/>
      <c r="E65" s="10"/>
      <c r="F65" s="10"/>
    </row>
    <row r="66" spans="1:6" x14ac:dyDescent="0.2">
      <c r="A66" s="4" t="str">
        <f>A24</f>
        <v>Ca_2^18O_2</v>
      </c>
      <c r="B66" s="4">
        <v>2</v>
      </c>
      <c r="C66" s="10">
        <f>C24*$B$66</f>
        <v>9.3480280267408001E-3</v>
      </c>
      <c r="D66" s="10"/>
      <c r="E66" s="10"/>
      <c r="F66" s="10"/>
    </row>
    <row r="67" spans="1:6" x14ac:dyDescent="0.2">
      <c r="A67" s="4" t="str">
        <f>A25</f>
        <v>Ca_2^18O_2H</v>
      </c>
      <c r="B67" s="4">
        <v>2</v>
      </c>
      <c r="C67" s="10">
        <f>C25*$B$67</f>
        <v>1.9923198879201093E-2</v>
      </c>
      <c r="D67" s="10"/>
      <c r="E67" s="10"/>
      <c r="F67" s="10"/>
    </row>
    <row r="69" spans="1:6" x14ac:dyDescent="0.2">
      <c r="B69" s="4" t="s">
        <v>63</v>
      </c>
      <c r="C69" s="4">
        <f>SUM(C58:C67)</f>
        <v>4.4055950267932534E-2</v>
      </c>
    </row>
    <row r="72" spans="1:6" x14ac:dyDescent="0.2">
      <c r="A72" s="4" t="s">
        <v>67</v>
      </c>
      <c r="C72" s="10">
        <f>C69/C53</f>
        <v>3.447447767522735E-2</v>
      </c>
      <c r="D72" s="10"/>
      <c r="E72" s="10"/>
      <c r="F72" s="10"/>
    </row>
    <row r="73" spans="1:6" x14ac:dyDescent="0.2">
      <c r="A73" s="4" t="str">
        <f>'Negative ions'!A68</f>
        <v>[18^O/16^O]-</v>
      </c>
      <c r="C73" s="10">
        <f>'Negative ions'!C68</f>
        <v>7.0940659795567015E-3</v>
      </c>
      <c r="D73" s="10"/>
      <c r="E73" s="10"/>
      <c r="F73" s="10"/>
    </row>
    <row r="75" spans="1:6" x14ac:dyDescent="0.2">
      <c r="B75" s="4" t="s">
        <v>69</v>
      </c>
      <c r="C75" s="4">
        <f>AVERAGE(C72:C73)</f>
        <v>2.0784271827392026E-2</v>
      </c>
      <c r="D75" s="4" t="e">
        <f t="shared" ref="D75:F75" si="12">AVERAGE(D72:D73)</f>
        <v>#DIV/0!</v>
      </c>
      <c r="E75" s="4" t="e">
        <f t="shared" si="12"/>
        <v>#DIV/0!</v>
      </c>
      <c r="F75" s="4" t="e">
        <f t="shared" si="12"/>
        <v>#DIV/0!</v>
      </c>
    </row>
    <row r="78" spans="1:6" x14ac:dyDescent="0.2">
      <c r="C78" s="4">
        <f>1/C72</f>
        <v>29.006965947988224</v>
      </c>
      <c r="D78" s="4" t="e">
        <f t="shared" ref="D78:F78" si="13">1/D72</f>
        <v>#DIV/0!</v>
      </c>
      <c r="E78" s="4" t="e">
        <f t="shared" si="13"/>
        <v>#DIV/0!</v>
      </c>
      <c r="F78" s="4" t="e">
        <f t="shared" si="13"/>
        <v>#DIV/0!</v>
      </c>
    </row>
    <row r="79" spans="1:6" x14ac:dyDescent="0.2">
      <c r="C79" s="4">
        <f>1/C73</f>
        <v>140.962884033183</v>
      </c>
      <c r="D79" s="4" t="e">
        <f t="shared" ref="D79:F79" si="14">1/D73</f>
        <v>#DIV/0!</v>
      </c>
      <c r="E79" s="4" t="e">
        <f t="shared" si="14"/>
        <v>#DIV/0!</v>
      </c>
      <c r="F79" s="4" t="e">
        <f t="shared" si="14"/>
        <v>#DIV/0!</v>
      </c>
    </row>
    <row r="80" spans="1:6" x14ac:dyDescent="0.2">
      <c r="C80" s="4">
        <f>(100*1)/(1+C78)</f>
        <v>3.3325595187908146</v>
      </c>
      <c r="D80" s="4" t="e">
        <f t="shared" ref="D80:F80" si="15">(100*1)/(1+D78)</f>
        <v>#DIV/0!</v>
      </c>
      <c r="E80" s="4" t="e">
        <f t="shared" si="15"/>
        <v>#DIV/0!</v>
      </c>
      <c r="F80" s="4" t="e">
        <f t="shared" si="15"/>
        <v>#DIV/0!</v>
      </c>
    </row>
    <row r="81" spans="3:6" x14ac:dyDescent="0.2">
      <c r="C81" s="4">
        <f>(100*1)/(1+C79)</f>
        <v>0.70440947069394266</v>
      </c>
      <c r="D81" s="4" t="e">
        <f t="shared" ref="D81:F81" si="16">(100*1)/(1+D79)</f>
        <v>#DIV/0!</v>
      </c>
      <c r="E81" s="4" t="e">
        <f t="shared" si="16"/>
        <v>#DIV/0!</v>
      </c>
      <c r="F81" s="4" t="e">
        <f t="shared" si="16"/>
        <v>#DIV/0!</v>
      </c>
    </row>
  </sheetData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"/>
  <sheetViews>
    <sheetView topLeftCell="A37" workbookViewId="0">
      <selection activeCell="D35" sqref="D35:F51"/>
    </sheetView>
  </sheetViews>
  <sheetFormatPr defaultRowHeight="12.75" x14ac:dyDescent="0.2"/>
  <cols>
    <col min="1" max="1" width="14.42578125" style="4" bestFit="1" customWidth="1"/>
    <col min="2" max="2" width="4" style="4" customWidth="1"/>
    <col min="3" max="5" width="12" style="4" bestFit="1" customWidth="1"/>
    <col min="6" max="6" width="12.7109375" style="4" bestFit="1" customWidth="1"/>
    <col min="7" max="7" width="9.140625" style="4"/>
    <col min="8" max="8" width="12.5703125" style="4" customWidth="1"/>
    <col min="9" max="16384" width="9.140625" style="4"/>
  </cols>
  <sheetData>
    <row r="1" spans="1:18" x14ac:dyDescent="0.2">
      <c r="A1" s="4" t="s">
        <v>31</v>
      </c>
    </row>
    <row r="3" spans="1:18" x14ac:dyDescent="0.2">
      <c r="C3" s="4" t="s">
        <v>22</v>
      </c>
      <c r="H3" s="4" t="s">
        <v>57</v>
      </c>
      <c r="I3" s="4" t="s">
        <v>22</v>
      </c>
      <c r="O3" s="4" t="s">
        <v>22</v>
      </c>
    </row>
    <row r="4" spans="1:18" ht="15" x14ac:dyDescent="0.25">
      <c r="A4" s="5" t="s">
        <v>32</v>
      </c>
      <c r="B4" s="4">
        <v>12</v>
      </c>
      <c r="C4" s="15">
        <v>8.2543668145659745E-3</v>
      </c>
      <c r="D4"/>
      <c r="E4"/>
      <c r="F4"/>
    </row>
    <row r="5" spans="1:18" ht="15" x14ac:dyDescent="0.25">
      <c r="A5" s="5" t="s">
        <v>33</v>
      </c>
      <c r="B5" s="4">
        <v>13</v>
      </c>
      <c r="C5" s="15">
        <v>6.8687838192014869E-3</v>
      </c>
      <c r="D5"/>
      <c r="E5"/>
      <c r="F5"/>
    </row>
    <row r="6" spans="1:18" ht="15" x14ac:dyDescent="0.25">
      <c r="A6" s="6" t="s">
        <v>1</v>
      </c>
      <c r="B6" s="7">
        <v>16</v>
      </c>
      <c r="C6" s="15">
        <v>1</v>
      </c>
      <c r="D6"/>
      <c r="E6"/>
      <c r="F6"/>
      <c r="G6" s="7"/>
      <c r="H6" s="3">
        <v>1</v>
      </c>
      <c r="I6" s="7">
        <f>C6*$H$6</f>
        <v>1</v>
      </c>
      <c r="J6" s="7"/>
      <c r="K6" s="7"/>
      <c r="L6" s="7"/>
      <c r="N6" s="4" t="s">
        <v>55</v>
      </c>
      <c r="O6" s="4">
        <f>I6+I7+I15+I16+I17</f>
        <v>2.0155953429214364</v>
      </c>
    </row>
    <row r="7" spans="1:18" ht="15" x14ac:dyDescent="0.25">
      <c r="A7" s="6" t="s">
        <v>34</v>
      </c>
      <c r="B7" s="7">
        <v>17</v>
      </c>
      <c r="C7" s="15">
        <v>0.93273859386392843</v>
      </c>
      <c r="D7"/>
      <c r="E7"/>
      <c r="F7"/>
      <c r="G7" s="7"/>
      <c r="H7" s="3">
        <v>1</v>
      </c>
      <c r="I7" s="7">
        <f>C7*$H$7</f>
        <v>0.93273859386392843</v>
      </c>
      <c r="J7" s="7"/>
      <c r="K7" s="7"/>
      <c r="L7" s="7"/>
      <c r="N7" s="4" t="s">
        <v>56</v>
      </c>
      <c r="O7" s="4">
        <f>I8+I9+I23+I22</f>
        <v>1.4649672886150385E-2</v>
      </c>
    </row>
    <row r="8" spans="1:18" ht="15" x14ac:dyDescent="0.25">
      <c r="A8" s="6" t="s">
        <v>3</v>
      </c>
      <c r="B8" s="7">
        <v>18</v>
      </c>
      <c r="C8" s="15">
        <v>3.3450524431951679E-3</v>
      </c>
      <c r="D8"/>
      <c r="E8"/>
      <c r="F8"/>
      <c r="G8" s="7"/>
      <c r="H8" s="3">
        <v>1</v>
      </c>
      <c r="I8" s="7">
        <f>C8*$H$8</f>
        <v>3.3450524431951679E-3</v>
      </c>
      <c r="J8" s="7"/>
      <c r="K8" s="7"/>
      <c r="L8" s="7"/>
    </row>
    <row r="9" spans="1:18" ht="15" x14ac:dyDescent="0.25">
      <c r="A9" s="6" t="s">
        <v>4</v>
      </c>
      <c r="B9" s="7">
        <v>19</v>
      </c>
      <c r="C9" s="15">
        <v>1.0478498182859536E-2</v>
      </c>
      <c r="D9"/>
      <c r="E9"/>
      <c r="F9"/>
      <c r="G9" s="7"/>
      <c r="H9" s="3">
        <v>1</v>
      </c>
      <c r="I9" s="7">
        <f>C9*$H$9</f>
        <v>1.0478498182859536E-2</v>
      </c>
      <c r="J9" s="7"/>
      <c r="K9" s="7"/>
      <c r="L9" s="7"/>
      <c r="N9" s="9" t="s">
        <v>59</v>
      </c>
      <c r="O9" s="9">
        <f>O7/O6</f>
        <v>7.2681617059686754E-3</v>
      </c>
      <c r="P9" s="9"/>
      <c r="Q9" s="9"/>
      <c r="R9" s="9"/>
    </row>
    <row r="10" spans="1:18" ht="15" x14ac:dyDescent="0.25">
      <c r="A10" s="5" t="s">
        <v>35</v>
      </c>
      <c r="B10" s="4">
        <v>14</v>
      </c>
      <c r="C10" s="15">
        <v>1.1204497395872389E-2</v>
      </c>
      <c r="D10"/>
      <c r="E10"/>
      <c r="F10"/>
      <c r="H10" s="11"/>
      <c r="I10" s="4">
        <f t="shared" ref="I10" si="0">C10*$H$9</f>
        <v>1.1204497395872389E-2</v>
      </c>
    </row>
    <row r="11" spans="1:18" ht="15" x14ac:dyDescent="0.25">
      <c r="A11" s="5" t="s">
        <v>36</v>
      </c>
      <c r="B11" s="4">
        <v>32</v>
      </c>
      <c r="C11" s="15">
        <v>5.2651154021668575E-2</v>
      </c>
      <c r="D11"/>
      <c r="E11"/>
      <c r="F11"/>
      <c r="H11" s="2">
        <v>2</v>
      </c>
      <c r="I11" s="4">
        <f>C11*$H$11</f>
        <v>0.10530230804333715</v>
      </c>
    </row>
    <row r="12" spans="1:18" ht="15" x14ac:dyDescent="0.25">
      <c r="A12" s="5" t="s">
        <v>37</v>
      </c>
      <c r="B12" s="4">
        <v>45</v>
      </c>
      <c r="C12" s="15">
        <v>1.109723290463244E-2</v>
      </c>
      <c r="D12"/>
      <c r="E12"/>
      <c r="F12"/>
      <c r="H12" s="2">
        <v>2</v>
      </c>
      <c r="I12" s="4">
        <f>C12*$H$12</f>
        <v>2.2194465809264881E-2</v>
      </c>
    </row>
    <row r="13" spans="1:18" ht="15" x14ac:dyDescent="0.25">
      <c r="A13" s="5" t="s">
        <v>38</v>
      </c>
      <c r="B13" s="4">
        <v>16</v>
      </c>
      <c r="C13" s="15">
        <v>7.3356914381940148E-4</v>
      </c>
      <c r="D13"/>
      <c r="E13"/>
      <c r="F13"/>
      <c r="H13" s="11"/>
      <c r="I13" s="4">
        <f t="shared" ref="I13" si="1">C13*$H$12</f>
        <v>1.467138287638803E-3</v>
      </c>
    </row>
    <row r="14" spans="1:18" ht="15" x14ac:dyDescent="0.25">
      <c r="A14" s="4" t="s">
        <v>44</v>
      </c>
      <c r="B14" s="4">
        <v>56</v>
      </c>
      <c r="C14" s="15">
        <v>9.8403387329792612E-3</v>
      </c>
      <c r="D14"/>
      <c r="E14"/>
      <c r="F14"/>
      <c r="H14" s="2">
        <v>1</v>
      </c>
      <c r="I14" s="4">
        <f>C14*$H$14</f>
        <v>9.8403387329792612E-3</v>
      </c>
    </row>
    <row r="15" spans="1:18" ht="15" x14ac:dyDescent="0.25">
      <c r="A15" s="13" t="s">
        <v>45</v>
      </c>
      <c r="B15" s="13">
        <v>57</v>
      </c>
      <c r="C15" s="15">
        <v>1.108352133185077E-2</v>
      </c>
      <c r="D15"/>
      <c r="E15"/>
      <c r="F15"/>
      <c r="G15" s="13"/>
      <c r="H15" s="14">
        <v>1</v>
      </c>
      <c r="I15" s="13">
        <f>C15*$H$15</f>
        <v>1.108352133185077E-2</v>
      </c>
      <c r="J15" s="13"/>
      <c r="K15" s="13"/>
      <c r="L15" s="13"/>
    </row>
    <row r="16" spans="1:18" ht="15" x14ac:dyDescent="0.25">
      <c r="A16" s="6" t="s">
        <v>39</v>
      </c>
      <c r="B16" s="7">
        <v>60</v>
      </c>
      <c r="C16" s="15">
        <v>2.2622809629808959E-2</v>
      </c>
      <c r="D16"/>
      <c r="E16"/>
      <c r="F16"/>
      <c r="G16" s="7"/>
      <c r="H16" s="3">
        <v>3</v>
      </c>
      <c r="I16" s="7">
        <f>C16*$H$16</f>
        <v>6.7868428889426874E-2</v>
      </c>
      <c r="J16" s="7"/>
      <c r="K16" s="7"/>
      <c r="L16" s="7"/>
    </row>
    <row r="17" spans="1:12" ht="15" x14ac:dyDescent="0.25">
      <c r="A17" s="6" t="s">
        <v>40</v>
      </c>
      <c r="B17" s="7">
        <v>61</v>
      </c>
      <c r="C17" s="16">
        <v>1.3015996120767535E-3</v>
      </c>
      <c r="D17"/>
      <c r="E17"/>
      <c r="F17"/>
      <c r="G17" s="7"/>
      <c r="H17" s="3">
        <v>3</v>
      </c>
      <c r="I17" s="7">
        <f>C17*$H$17</f>
        <v>3.9047988362302605E-3</v>
      </c>
      <c r="J17" s="7"/>
      <c r="K17" s="7"/>
      <c r="L17" s="7"/>
    </row>
    <row r="18" spans="1:12" ht="15" x14ac:dyDescent="0.25">
      <c r="A18" s="5" t="s">
        <v>41</v>
      </c>
      <c r="B18" s="4">
        <v>62</v>
      </c>
      <c r="C18" s="16">
        <v>3.0722492763931707E-4</v>
      </c>
      <c r="D18"/>
      <c r="E18"/>
      <c r="F18"/>
      <c r="H18" s="11"/>
    </row>
    <row r="19" spans="1:12" ht="15" x14ac:dyDescent="0.25">
      <c r="A19" s="5" t="s">
        <v>42</v>
      </c>
      <c r="B19" s="4">
        <v>63</v>
      </c>
      <c r="C19" s="16">
        <v>1.4597111857153977E-4</v>
      </c>
      <c r="D19"/>
      <c r="E19"/>
      <c r="F19"/>
      <c r="H19" s="11"/>
    </row>
    <row r="20" spans="1:12" ht="15" x14ac:dyDescent="0.25">
      <c r="A20" s="4" t="s">
        <v>46</v>
      </c>
      <c r="B20" s="5">
        <v>64</v>
      </c>
      <c r="C20" s="16">
        <v>6.8286489030384707E-4</v>
      </c>
      <c r="D20"/>
      <c r="E20"/>
      <c r="F20"/>
      <c r="H20" s="11"/>
    </row>
    <row r="21" spans="1:12" ht="15" x14ac:dyDescent="0.25">
      <c r="A21" s="4" t="s">
        <v>47</v>
      </c>
      <c r="B21" s="5">
        <v>65</v>
      </c>
      <c r="C21" s="16">
        <v>2.5652067412376266E-4</v>
      </c>
      <c r="D21"/>
      <c r="E21"/>
      <c r="F21"/>
      <c r="H21" s="11"/>
    </row>
    <row r="22" spans="1:12" ht="15" x14ac:dyDescent="0.25">
      <c r="A22" s="7" t="s">
        <v>48</v>
      </c>
      <c r="B22" s="6">
        <v>66</v>
      </c>
      <c r="C22" s="16">
        <v>1.1012106890279566E-4</v>
      </c>
      <c r="D22"/>
      <c r="E22"/>
      <c r="F22"/>
      <c r="G22" s="7"/>
      <c r="H22" s="3">
        <v>3</v>
      </c>
      <c r="I22" s="7">
        <f>C22*$H$22</f>
        <v>3.3036320670838697E-4</v>
      </c>
      <c r="J22" s="7"/>
      <c r="K22" s="7"/>
      <c r="L22" s="7"/>
    </row>
    <row r="23" spans="1:12" ht="15" x14ac:dyDescent="0.25">
      <c r="A23" s="7" t="s">
        <v>49</v>
      </c>
      <c r="B23" s="7">
        <v>67</v>
      </c>
      <c r="C23" s="16">
        <v>1.652530177957647E-4</v>
      </c>
      <c r="D23"/>
      <c r="E23"/>
      <c r="F23"/>
      <c r="G23" s="7"/>
      <c r="H23" s="3">
        <v>3</v>
      </c>
      <c r="I23" s="7">
        <f>C23*$H$23</f>
        <v>4.9575905338729406E-4</v>
      </c>
      <c r="J23" s="7"/>
      <c r="K23" s="7"/>
      <c r="L23" s="7"/>
    </row>
    <row r="24" spans="1:12" ht="15" x14ac:dyDescent="0.25">
      <c r="A24" t="s">
        <v>66</v>
      </c>
      <c r="B24" s="7">
        <v>72</v>
      </c>
      <c r="C24" s="16">
        <v>7.6450587990804682E-3</v>
      </c>
      <c r="D24"/>
      <c r="E24"/>
      <c r="F24"/>
      <c r="G24" s="7"/>
      <c r="H24" s="3"/>
      <c r="I24" s="7"/>
      <c r="J24" s="7"/>
      <c r="K24" s="7"/>
      <c r="L24" s="7"/>
    </row>
    <row r="25" spans="1:12" ht="15" x14ac:dyDescent="0.25">
      <c r="A25" s="5" t="s">
        <v>43</v>
      </c>
      <c r="B25" s="4">
        <v>73</v>
      </c>
      <c r="C25" s="15">
        <v>1.5939132043160033E-2</v>
      </c>
      <c r="D25"/>
      <c r="E25"/>
      <c r="F25"/>
      <c r="H25" s="2">
        <v>2</v>
      </c>
      <c r="I25" s="4">
        <f>C25*$H$25</f>
        <v>3.1878264086320066E-2</v>
      </c>
    </row>
    <row r="26" spans="1:12" x14ac:dyDescent="0.2">
      <c r="A26" s="5"/>
      <c r="C26" s="15"/>
      <c r="D26" s="1"/>
      <c r="E26" s="1"/>
      <c r="F26" s="1"/>
    </row>
    <row r="27" spans="1:12" x14ac:dyDescent="0.2">
      <c r="A27" s="4" t="s">
        <v>53</v>
      </c>
      <c r="C27" s="10">
        <f>1/475</f>
        <v>2.1052631578947368E-3</v>
      </c>
      <c r="D27" s="10">
        <f t="shared" ref="D27:F27" si="2">1/475</f>
        <v>2.1052631578947368E-3</v>
      </c>
      <c r="E27" s="10">
        <f t="shared" si="2"/>
        <v>2.1052631578947368E-3</v>
      </c>
      <c r="F27" s="10">
        <f t="shared" si="2"/>
        <v>2.1052631578947368E-3</v>
      </c>
      <c r="H27" s="4" t="s">
        <v>70</v>
      </c>
      <c r="J27" s="4" t="s">
        <v>72</v>
      </c>
      <c r="K27" s="4" t="str">
        <f>I3</f>
        <v>Mean time 0</v>
      </c>
    </row>
    <row r="28" spans="1:12" x14ac:dyDescent="0.2">
      <c r="A28" s="4" t="s">
        <v>52</v>
      </c>
      <c r="C28" s="10">
        <f>1/525</f>
        <v>1.9047619047619048E-3</v>
      </c>
      <c r="D28" s="10">
        <f t="shared" ref="D28:F28" si="3">1/525</f>
        <v>1.9047619047619048E-3</v>
      </c>
      <c r="E28" s="10">
        <f t="shared" si="3"/>
        <v>1.9047619047619048E-3</v>
      </c>
      <c r="F28" s="10">
        <f t="shared" si="3"/>
        <v>1.9047619047619048E-3</v>
      </c>
      <c r="H28" s="4" t="str">
        <f>A4</f>
        <v>C</v>
      </c>
      <c r="I28" s="4">
        <f>B4</f>
        <v>12</v>
      </c>
      <c r="J28" s="4">
        <v>1</v>
      </c>
      <c r="K28" s="4">
        <f>C4*J28</f>
        <v>8.2543668145659745E-3</v>
      </c>
    </row>
    <row r="29" spans="1:12" x14ac:dyDescent="0.2">
      <c r="A29" s="4" t="s">
        <v>23</v>
      </c>
      <c r="C29" s="10">
        <f t="shared" ref="C29:F30" si="4">C8/C6</f>
        <v>3.3450524431951679E-3</v>
      </c>
      <c r="D29" s="10"/>
      <c r="E29" s="10"/>
      <c r="F29" s="10"/>
      <c r="H29" s="4" t="str">
        <f t="shared" ref="H29:H49" si="5">A5</f>
        <v>CH</v>
      </c>
      <c r="I29" s="4">
        <f t="shared" ref="I29:I49" si="6">B5</f>
        <v>13</v>
      </c>
      <c r="J29" s="4">
        <v>1</v>
      </c>
      <c r="K29" s="4">
        <f>C5*J29</f>
        <v>6.8687838192014869E-3</v>
      </c>
    </row>
    <row r="30" spans="1:12" x14ac:dyDescent="0.2">
      <c r="A30" s="4" t="s">
        <v>24</v>
      </c>
      <c r="C30" s="10">
        <f t="shared" si="4"/>
        <v>1.1234120954995222E-2</v>
      </c>
      <c r="D30" s="10"/>
      <c r="E30" s="10"/>
      <c r="F30" s="10"/>
      <c r="H30" s="4" t="str">
        <f t="shared" si="5"/>
        <v>^16O</v>
      </c>
      <c r="I30" s="4">
        <f t="shared" si="6"/>
        <v>16</v>
      </c>
    </row>
    <row r="31" spans="1:12" x14ac:dyDescent="0.2">
      <c r="A31" s="4" t="s">
        <v>50</v>
      </c>
      <c r="C31" s="10">
        <f t="shared" ref="C31:F32" si="7">C22/C16</f>
        <v>4.8677008163342615E-3</v>
      </c>
      <c r="D31" s="10"/>
      <c r="E31" s="10"/>
      <c r="F31" s="10"/>
      <c r="H31" s="4" t="str">
        <f t="shared" si="5"/>
        <v>^16OH</v>
      </c>
      <c r="I31" s="4">
        <f t="shared" si="6"/>
        <v>17</v>
      </c>
    </row>
    <row r="32" spans="1:12" x14ac:dyDescent="0.2">
      <c r="A32" s="4" t="s">
        <v>51</v>
      </c>
      <c r="C32" s="10">
        <f t="shared" si="7"/>
        <v>0.12696148359486448</v>
      </c>
      <c r="D32" s="10"/>
      <c r="E32" s="10"/>
      <c r="F32" s="10"/>
      <c r="H32" s="4" t="str">
        <f t="shared" si="5"/>
        <v>^18O</v>
      </c>
      <c r="I32" s="4">
        <f t="shared" si="6"/>
        <v>18</v>
      </c>
    </row>
    <row r="33" spans="1:11" x14ac:dyDescent="0.2">
      <c r="C33" s="10"/>
      <c r="D33" s="10"/>
      <c r="E33" s="10"/>
      <c r="F33" s="10"/>
      <c r="H33" s="4" t="str">
        <f t="shared" si="5"/>
        <v>^18OH</v>
      </c>
      <c r="I33" s="4">
        <f t="shared" si="6"/>
        <v>19</v>
      </c>
    </row>
    <row r="34" spans="1:11" x14ac:dyDescent="0.2">
      <c r="A34" s="4" t="s">
        <v>61</v>
      </c>
      <c r="H34" s="4" t="str">
        <f t="shared" si="5"/>
        <v>C_2H</v>
      </c>
      <c r="I34" s="4">
        <f t="shared" si="6"/>
        <v>14</v>
      </c>
      <c r="J34" s="4">
        <v>2</v>
      </c>
      <c r="K34" s="4">
        <f>C10*J34</f>
        <v>2.2408994791744779E-2</v>
      </c>
    </row>
    <row r="35" spans="1:11" x14ac:dyDescent="0.2">
      <c r="A35" s="4" t="s">
        <v>62</v>
      </c>
      <c r="B35" s="4" t="s">
        <v>54</v>
      </c>
      <c r="C35" s="4" t="s">
        <v>64</v>
      </c>
      <c r="H35" s="4" t="str">
        <f t="shared" si="5"/>
        <v>^16O_2</v>
      </c>
      <c r="I35" s="4">
        <f t="shared" si="6"/>
        <v>32</v>
      </c>
    </row>
    <row r="36" spans="1:11" x14ac:dyDescent="0.2">
      <c r="H36" s="4" t="str">
        <f t="shared" si="5"/>
        <v>CHO_2</v>
      </c>
      <c r="I36" s="4">
        <f t="shared" si="6"/>
        <v>45</v>
      </c>
      <c r="J36" s="4">
        <v>1</v>
      </c>
      <c r="K36" s="4">
        <f t="shared" ref="K36:K43" si="8">C12*J36</f>
        <v>1.109723290463244E-2</v>
      </c>
    </row>
    <row r="37" spans="1:11" x14ac:dyDescent="0.2">
      <c r="A37" s="4" t="str">
        <f>A6</f>
        <v>^16O</v>
      </c>
      <c r="B37" s="4">
        <v>1</v>
      </c>
      <c r="C37" s="10">
        <f>C6*B37</f>
        <v>1</v>
      </c>
      <c r="D37" s="10"/>
      <c r="E37" s="10"/>
      <c r="F37" s="10"/>
      <c r="H37" s="4" t="str">
        <f t="shared" si="5"/>
        <v>C_4H</v>
      </c>
      <c r="I37" s="4">
        <f t="shared" si="6"/>
        <v>16</v>
      </c>
      <c r="J37" s="4">
        <v>4</v>
      </c>
      <c r="K37" s="4">
        <f t="shared" si="8"/>
        <v>2.9342765752776059E-3</v>
      </c>
    </row>
    <row r="38" spans="1:11" x14ac:dyDescent="0.2">
      <c r="A38" s="4" t="str">
        <f>A7</f>
        <v>^16OH</v>
      </c>
      <c r="B38" s="4">
        <v>1</v>
      </c>
      <c r="C38" s="10">
        <f>C7*$B$38</f>
        <v>0.93273859386392843</v>
      </c>
      <c r="D38" s="10"/>
      <c r="E38" s="10"/>
      <c r="F38" s="10"/>
      <c r="H38" s="4" t="str">
        <f t="shared" si="5"/>
        <v>Ca^16O</v>
      </c>
      <c r="I38" s="4">
        <f t="shared" si="6"/>
        <v>56</v>
      </c>
      <c r="J38" s="4">
        <v>1</v>
      </c>
      <c r="K38" s="4">
        <f t="shared" si="8"/>
        <v>9.8403387329792612E-3</v>
      </c>
    </row>
    <row r="39" spans="1:11" x14ac:dyDescent="0.2">
      <c r="A39" s="4" t="str">
        <f>A11</f>
        <v>^16O_2</v>
      </c>
      <c r="B39" s="4">
        <v>2</v>
      </c>
      <c r="C39" s="10">
        <f>C11*$B$39</f>
        <v>0.10530230804333715</v>
      </c>
      <c r="D39" s="10"/>
      <c r="E39" s="10"/>
      <c r="F39" s="10"/>
      <c r="H39" s="4" t="str">
        <f t="shared" si="5"/>
        <v>Ca^16OH</v>
      </c>
      <c r="I39" s="4">
        <f t="shared" si="6"/>
        <v>57</v>
      </c>
      <c r="J39" s="4">
        <v>1</v>
      </c>
      <c r="K39" s="4">
        <f t="shared" si="8"/>
        <v>1.108352133185077E-2</v>
      </c>
    </row>
    <row r="40" spans="1:11" x14ac:dyDescent="0.2">
      <c r="A40" s="4" t="str">
        <f>A12</f>
        <v>CHO_2</v>
      </c>
      <c r="B40" s="4">
        <v>2</v>
      </c>
      <c r="C40" s="10">
        <f>C12*$B$40</f>
        <v>2.2194465809264881E-2</v>
      </c>
      <c r="D40" s="10"/>
      <c r="E40" s="10"/>
      <c r="F40" s="10"/>
      <c r="H40" s="4" t="str">
        <f t="shared" si="5"/>
        <v>C^16O_3</v>
      </c>
      <c r="I40" s="4">
        <f t="shared" si="6"/>
        <v>60</v>
      </c>
      <c r="J40" s="4">
        <v>1</v>
      </c>
      <c r="K40" s="4">
        <f t="shared" si="8"/>
        <v>2.2622809629808959E-2</v>
      </c>
    </row>
    <row r="41" spans="1:11" x14ac:dyDescent="0.2">
      <c r="A41" s="4" t="str">
        <f t="shared" ref="A41:A46" si="9">A14</f>
        <v>Ca^16O</v>
      </c>
      <c r="B41" s="4">
        <v>1</v>
      </c>
      <c r="C41" s="10">
        <f>C14*$B$41</f>
        <v>9.8403387329792612E-3</v>
      </c>
      <c r="D41" s="10"/>
      <c r="E41" s="10"/>
      <c r="F41" s="10"/>
      <c r="H41" s="4" t="str">
        <f t="shared" si="5"/>
        <v>HC^16O_3</v>
      </c>
      <c r="I41" s="4">
        <f t="shared" si="6"/>
        <v>61</v>
      </c>
      <c r="J41" s="4">
        <v>1</v>
      </c>
      <c r="K41" s="4">
        <f t="shared" si="8"/>
        <v>1.3015996120767535E-3</v>
      </c>
    </row>
    <row r="42" spans="1:11" x14ac:dyDescent="0.2">
      <c r="A42" s="4" t="str">
        <f t="shared" si="9"/>
        <v>Ca^16OH</v>
      </c>
      <c r="B42" s="4">
        <v>1</v>
      </c>
      <c r="C42" s="10">
        <f>C15*$B$42</f>
        <v>1.108352133185077E-2</v>
      </c>
      <c r="D42" s="10"/>
      <c r="E42" s="10"/>
      <c r="F42" s="10"/>
      <c r="H42" s="4" t="str">
        <f t="shared" si="5"/>
        <v>C^16O_2^18O</v>
      </c>
      <c r="I42" s="4">
        <f t="shared" si="6"/>
        <v>62</v>
      </c>
      <c r="J42" s="4">
        <v>1</v>
      </c>
      <c r="K42" s="4">
        <f t="shared" si="8"/>
        <v>3.0722492763931707E-4</v>
      </c>
    </row>
    <row r="43" spans="1:11" x14ac:dyDescent="0.2">
      <c r="A43" s="4" t="str">
        <f t="shared" si="9"/>
        <v>C^16O_3</v>
      </c>
      <c r="B43" s="4">
        <v>3</v>
      </c>
      <c r="C43" s="10">
        <f>C16*$B$43</f>
        <v>6.7868428889426874E-2</v>
      </c>
      <c r="D43" s="10"/>
      <c r="E43" s="10"/>
      <c r="F43" s="10"/>
      <c r="H43" s="4" t="str">
        <f t="shared" si="5"/>
        <v>HC^16O_2^18O</v>
      </c>
      <c r="I43" s="4">
        <f t="shared" si="6"/>
        <v>63</v>
      </c>
      <c r="J43" s="4">
        <v>1</v>
      </c>
      <c r="K43" s="4">
        <f t="shared" si="8"/>
        <v>1.4597111857153977E-4</v>
      </c>
    </row>
    <row r="44" spans="1:11" x14ac:dyDescent="0.2">
      <c r="A44" s="4" t="str">
        <f t="shared" si="9"/>
        <v>HC^16O_3</v>
      </c>
      <c r="B44" s="4">
        <v>3</v>
      </c>
      <c r="C44" s="10">
        <f>C17*$B$44</f>
        <v>3.9047988362302605E-3</v>
      </c>
      <c r="D44" s="10"/>
      <c r="E44" s="10"/>
      <c r="F44" s="10"/>
      <c r="H44" s="4" t="str">
        <f t="shared" si="5"/>
        <v>SO_2?</v>
      </c>
      <c r="I44" s="4">
        <f t="shared" si="6"/>
        <v>64</v>
      </c>
    </row>
    <row r="45" spans="1:11" x14ac:dyDescent="0.2">
      <c r="A45" s="4" t="str">
        <f t="shared" si="9"/>
        <v>C^16O_2^18O</v>
      </c>
      <c r="B45" s="4">
        <v>2</v>
      </c>
      <c r="C45" s="10">
        <f>C18*$B$45</f>
        <v>6.1444985527863414E-4</v>
      </c>
      <c r="D45" s="10"/>
      <c r="E45" s="10"/>
      <c r="F45" s="10"/>
      <c r="H45" s="4" t="str">
        <f t="shared" si="5"/>
        <v>HC^16O^18O_2</v>
      </c>
      <c r="I45" s="4">
        <f t="shared" si="6"/>
        <v>65</v>
      </c>
      <c r="J45" s="4">
        <v>1</v>
      </c>
      <c r="K45" s="4">
        <f>C21*J45</f>
        <v>2.5652067412376266E-4</v>
      </c>
    </row>
    <row r="46" spans="1:11" x14ac:dyDescent="0.2">
      <c r="A46" s="4" t="str">
        <f t="shared" si="9"/>
        <v>HC^16O_2^18O</v>
      </c>
      <c r="B46" s="4">
        <v>2</v>
      </c>
      <c r="C46" s="10">
        <f>C19*$B$46</f>
        <v>2.9194223714307954E-4</v>
      </c>
      <c r="D46" s="10"/>
      <c r="E46" s="10"/>
      <c r="F46" s="10"/>
      <c r="H46" s="4" t="str">
        <f t="shared" si="5"/>
        <v>C^18O3</v>
      </c>
      <c r="I46" s="4">
        <f t="shared" si="6"/>
        <v>66</v>
      </c>
      <c r="J46" s="4">
        <v>1</v>
      </c>
      <c r="K46" s="4">
        <f>C22*J46</f>
        <v>1.1012106890279566E-4</v>
      </c>
    </row>
    <row r="47" spans="1:11" x14ac:dyDescent="0.2">
      <c r="A47" s="4" t="str">
        <f>A21</f>
        <v>HC^16O^18O_2</v>
      </c>
      <c r="B47" s="4">
        <v>1</v>
      </c>
      <c r="C47" s="10">
        <f>C21*$B$47</f>
        <v>2.5652067412376266E-4</v>
      </c>
      <c r="D47" s="10"/>
      <c r="E47" s="10"/>
      <c r="F47" s="10"/>
      <c r="H47" s="4" t="str">
        <f t="shared" si="5"/>
        <v>HC^18O_3</v>
      </c>
      <c r="I47" s="4">
        <f t="shared" si="6"/>
        <v>67</v>
      </c>
      <c r="J47" s="4">
        <v>1</v>
      </c>
      <c r="K47" s="4">
        <f>C23*J47</f>
        <v>1.652530177957647E-4</v>
      </c>
    </row>
    <row r="48" spans="1:11" x14ac:dyDescent="0.2">
      <c r="A48" s="4" t="str">
        <f>A24</f>
        <v>Ca^16O_2?</v>
      </c>
      <c r="B48" s="4">
        <v>2</v>
      </c>
      <c r="C48" s="10">
        <f>C24*$B$48</f>
        <v>1.5290117598160936E-2</v>
      </c>
      <c r="D48" s="10"/>
      <c r="E48" s="10"/>
      <c r="F48" s="10"/>
      <c r="H48" s="4" t="str">
        <f t="shared" si="5"/>
        <v>Ca^16O_2?</v>
      </c>
      <c r="I48" s="4">
        <f t="shared" si="6"/>
        <v>72</v>
      </c>
      <c r="J48" s="4">
        <v>1</v>
      </c>
      <c r="K48" s="4">
        <f>C24*J48</f>
        <v>7.6450587990804682E-3</v>
      </c>
    </row>
    <row r="49" spans="1:11" x14ac:dyDescent="0.2">
      <c r="A49" s="4" t="str">
        <f>A25</f>
        <v>Ca^16O_2H?</v>
      </c>
      <c r="B49" s="4">
        <v>2</v>
      </c>
      <c r="C49" s="10">
        <f>C25*$B$49</f>
        <v>3.1878264086320066E-2</v>
      </c>
      <c r="D49" s="10"/>
      <c r="E49" s="10"/>
      <c r="F49" s="10"/>
      <c r="H49" s="4" t="str">
        <f t="shared" si="5"/>
        <v>Ca^16O_2H?</v>
      </c>
      <c r="I49" s="4">
        <f t="shared" si="6"/>
        <v>73</v>
      </c>
      <c r="J49" s="4">
        <v>1</v>
      </c>
      <c r="K49" s="4">
        <f>C25*J49</f>
        <v>1.5939132043160033E-2</v>
      </c>
    </row>
    <row r="50" spans="1:11" x14ac:dyDescent="0.2">
      <c r="C50" s="10"/>
      <c r="D50" s="10"/>
      <c r="E50" s="10"/>
      <c r="F50" s="10"/>
    </row>
    <row r="51" spans="1:11" x14ac:dyDescent="0.2">
      <c r="B51" s="4" t="s">
        <v>63</v>
      </c>
      <c r="C51" s="10">
        <f>SUM(C37:C49)</f>
        <v>2.2012637499580436</v>
      </c>
      <c r="D51" s="10"/>
      <c r="E51" s="10"/>
      <c r="F51" s="10"/>
      <c r="J51" s="4" t="s">
        <v>75</v>
      </c>
      <c r="K51" s="4">
        <f>K28+K29+K34+K36+K37+K40+K41+K42+K43+K45+K46+K47</f>
        <v>7.6473154954341177E-2</v>
      </c>
    </row>
    <row r="52" spans="1:11" x14ac:dyDescent="0.2">
      <c r="J52" s="4" t="s">
        <v>76</v>
      </c>
      <c r="K52" s="4">
        <f>K38+K39+K48+K49</f>
        <v>4.4508050907070537E-2</v>
      </c>
    </row>
    <row r="54" spans="1:11" x14ac:dyDescent="0.2">
      <c r="A54" s="4" t="s">
        <v>65</v>
      </c>
    </row>
    <row r="55" spans="1:11" x14ac:dyDescent="0.2">
      <c r="A55" s="4" t="s">
        <v>62</v>
      </c>
      <c r="B55" s="4" t="s">
        <v>54</v>
      </c>
      <c r="C55" s="4" t="s">
        <v>64</v>
      </c>
      <c r="J55" s="4" t="s">
        <v>71</v>
      </c>
      <c r="K55" s="4">
        <f>K52/K51</f>
        <v>0.58200882301304779</v>
      </c>
    </row>
    <row r="57" spans="1:11" x14ac:dyDescent="0.2">
      <c r="A57" s="4" t="str">
        <f>A8</f>
        <v>^18O</v>
      </c>
      <c r="B57" s="4">
        <v>1</v>
      </c>
      <c r="C57" s="10">
        <f>C8*$B$57</f>
        <v>3.3450524431951679E-3</v>
      </c>
      <c r="D57" s="10"/>
      <c r="E57" s="10"/>
      <c r="F57" s="10"/>
    </row>
    <row r="58" spans="1:11" x14ac:dyDescent="0.2">
      <c r="A58" s="4" t="str">
        <f>A9</f>
        <v>^18OH</v>
      </c>
      <c r="B58" s="4">
        <v>1</v>
      </c>
      <c r="C58" s="10">
        <f>C9*$B$58</f>
        <v>1.0478498182859536E-2</v>
      </c>
      <c r="D58" s="10"/>
      <c r="E58" s="10"/>
      <c r="F58" s="10"/>
      <c r="J58" s="4" t="s">
        <v>77</v>
      </c>
      <c r="K58" s="4">
        <f>K51+'Positive ions'!L52</f>
        <v>7.6548873177644791E-2</v>
      </c>
    </row>
    <row r="59" spans="1:11" x14ac:dyDescent="0.2">
      <c r="A59" s="4" t="str">
        <f>A18</f>
        <v>C^16O_2^18O</v>
      </c>
      <c r="B59" s="4">
        <v>1</v>
      </c>
      <c r="C59" s="10">
        <f>C18*$B$59</f>
        <v>3.0722492763931707E-4</v>
      </c>
      <c r="D59" s="10"/>
      <c r="E59" s="10"/>
      <c r="F59" s="10"/>
      <c r="J59" s="4" t="s">
        <v>78</v>
      </c>
      <c r="K59" s="4">
        <f>K52+'Positive ions'!L51</f>
        <v>2.4976543334384109</v>
      </c>
    </row>
    <row r="60" spans="1:11" x14ac:dyDescent="0.2">
      <c r="A60" s="4" t="str">
        <f>A19</f>
        <v>HC^16O_2^18O</v>
      </c>
      <c r="B60" s="4">
        <v>1</v>
      </c>
      <c r="C60" s="10">
        <f>C19*$B$60</f>
        <v>1.4597111857153977E-4</v>
      </c>
      <c r="D60" s="10"/>
      <c r="E60" s="10"/>
      <c r="F60" s="10"/>
    </row>
    <row r="61" spans="1:11" x14ac:dyDescent="0.2">
      <c r="A61" s="4" t="str">
        <f>A21</f>
        <v>HC^16O^18O_2</v>
      </c>
      <c r="B61" s="4">
        <v>2</v>
      </c>
      <c r="C61" s="10">
        <f>C21*$B$61</f>
        <v>5.1304134824752532E-4</v>
      </c>
      <c r="D61" s="10"/>
      <c r="E61" s="10"/>
      <c r="F61" s="10"/>
      <c r="J61" s="4" t="s">
        <v>79</v>
      </c>
      <c r="K61" s="4">
        <f>K58/K59</f>
        <v>3.0648305553260174E-2</v>
      </c>
    </row>
    <row r="62" spans="1:11" x14ac:dyDescent="0.2">
      <c r="A62" s="4" t="str">
        <f>A22</f>
        <v>C^18O3</v>
      </c>
      <c r="B62" s="4">
        <v>3</v>
      </c>
      <c r="C62" s="10">
        <f>C22*$B$62</f>
        <v>3.3036320670838697E-4</v>
      </c>
      <c r="D62" s="10"/>
      <c r="E62" s="10"/>
      <c r="F62" s="10"/>
    </row>
    <row r="63" spans="1:11" x14ac:dyDescent="0.2">
      <c r="A63" s="4" t="str">
        <f>A23</f>
        <v>HC^18O_3</v>
      </c>
      <c r="B63" s="4">
        <v>3</v>
      </c>
      <c r="C63" s="10">
        <f>C23*$B$63</f>
        <v>4.9575905338729406E-4</v>
      </c>
      <c r="D63" s="10"/>
      <c r="E63" s="10"/>
      <c r="F63" s="10"/>
    </row>
    <row r="64" spans="1:11" x14ac:dyDescent="0.2">
      <c r="C64" s="10"/>
      <c r="D64" s="10"/>
      <c r="E64" s="10"/>
      <c r="F64" s="10"/>
    </row>
    <row r="65" spans="1:6" x14ac:dyDescent="0.2">
      <c r="B65" s="4" t="s">
        <v>63</v>
      </c>
      <c r="C65" s="10">
        <f>SUM(C57:C63)</f>
        <v>1.5615910280608767E-2</v>
      </c>
      <c r="D65" s="10"/>
      <c r="E65" s="10"/>
      <c r="F65" s="10"/>
    </row>
    <row r="66" spans="1:6" x14ac:dyDescent="0.2">
      <c r="C66" s="10"/>
      <c r="D66" s="10"/>
      <c r="E66" s="10"/>
      <c r="F66" s="10"/>
    </row>
    <row r="67" spans="1:6" x14ac:dyDescent="0.2">
      <c r="C67" s="10"/>
      <c r="D67" s="10"/>
      <c r="E67" s="10"/>
      <c r="F67" s="10"/>
    </row>
    <row r="68" spans="1:6" x14ac:dyDescent="0.2">
      <c r="A68" s="4" t="s">
        <v>68</v>
      </c>
      <c r="C68" s="10">
        <f>C65/C51</f>
        <v>7.0940659795567015E-3</v>
      </c>
      <c r="D68" s="10"/>
      <c r="E68" s="10"/>
      <c r="F68" s="10"/>
    </row>
    <row r="71" spans="1:6" x14ac:dyDescent="0.2">
      <c r="C71" s="10"/>
      <c r="D71" s="10"/>
      <c r="E71" s="10"/>
      <c r="F71" s="10"/>
    </row>
    <row r="72" spans="1:6" x14ac:dyDescent="0.2">
      <c r="C72" s="10"/>
      <c r="D72" s="10"/>
      <c r="E72" s="10"/>
      <c r="F72" s="10"/>
    </row>
  </sheetData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</vt:i4>
      </vt:variant>
    </vt:vector>
  </HeadingPairs>
  <TitlesOfParts>
    <vt:vector size="5" baseType="lpstr">
      <vt:lpstr>Positive ions</vt:lpstr>
      <vt:lpstr>Negative ions</vt:lpstr>
      <vt:lpstr>Chart + ions</vt:lpstr>
      <vt:lpstr>Chart - ions</vt:lpstr>
      <vt:lpstr>Final ratio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Pesce</dc:creator>
  <cp:lastModifiedBy>Giovanni Pesce</cp:lastModifiedBy>
  <cp:lastPrinted>2015-10-21T10:39:10Z</cp:lastPrinted>
  <dcterms:created xsi:type="dcterms:W3CDTF">2015-10-20T12:26:30Z</dcterms:created>
  <dcterms:modified xsi:type="dcterms:W3CDTF">2016-02-09T15:37:06Z</dcterms:modified>
</cp:coreProperties>
</file>