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E:\MD\Phase 1\Data\Processed\"/>
    </mc:Choice>
  </mc:AlternateContent>
  <bookViews>
    <workbookView xWindow="0" yWindow="0" windowWidth="19395" windowHeight="8130" tabRatio="761" firstSheet="2" activeTab="5" xr2:uid="{00000000-000D-0000-FFFF-FFFF00000000}"/>
  </bookViews>
  <sheets>
    <sheet name="Calibration Densities" sheetId="6" r:id="rId1"/>
    <sheet name="Four long bone baseline vBMD" sheetId="4" r:id="rId2"/>
    <sheet name="Four long bone vBMD post Rx" sheetId="3" r:id="rId3"/>
    <sheet name="Different preparation methods" sheetId="2" r:id="rId4"/>
    <sheet name="Pullout validation - Summary" sheetId="7" r:id="rId5"/>
    <sheet name="Pullout validation Raw" sheetId="8" r:id="rId6"/>
  </sheets>
  <externalReferences>
    <externalReference r:id="rId7"/>
  </externalReferences>
  <calcPr calcId="171027"/>
</workbook>
</file>

<file path=xl/calcChain.xml><?xml version="1.0" encoding="utf-8"?>
<calcChain xmlns="http://schemas.openxmlformats.org/spreadsheetml/2006/main">
  <c r="I28" i="8" l="1"/>
  <c r="I41" i="8"/>
  <c r="I54" i="8"/>
  <c r="I67" i="8"/>
  <c r="I80" i="8"/>
  <c r="I93" i="8"/>
  <c r="I106" i="8"/>
  <c r="I119" i="8"/>
  <c r="I132" i="8"/>
  <c r="I145" i="8"/>
  <c r="I158" i="8"/>
  <c r="I15" i="8"/>
  <c r="G4" i="7"/>
  <c r="G5" i="7"/>
  <c r="G6" i="7"/>
  <c r="G7" i="7"/>
  <c r="G8" i="7"/>
  <c r="G10" i="7"/>
  <c r="G11" i="7"/>
  <c r="G12" i="7"/>
  <c r="G13" i="7"/>
  <c r="G14" i="7"/>
  <c r="G15" i="7"/>
  <c r="G3" i="7"/>
  <c r="D54" i="8"/>
  <c r="H119" i="8"/>
  <c r="F119" i="8"/>
  <c r="D119" i="8"/>
  <c r="H106" i="8"/>
  <c r="F106" i="8"/>
  <c r="D106" i="8"/>
  <c r="H158" i="8"/>
  <c r="F158" i="8"/>
  <c r="D158" i="8"/>
  <c r="N145" i="8"/>
  <c r="L145" i="8"/>
  <c r="H145" i="8"/>
  <c r="F145" i="8"/>
  <c r="D145" i="8"/>
  <c r="N132" i="8"/>
  <c r="L132" i="8"/>
  <c r="H132" i="8"/>
  <c r="F132" i="8"/>
  <c r="D132" i="8"/>
  <c r="H93" i="8"/>
  <c r="F93" i="8"/>
  <c r="D93" i="8"/>
  <c r="H41" i="8"/>
  <c r="F41" i="8"/>
  <c r="D41" i="8"/>
  <c r="H28" i="8"/>
  <c r="F28" i="8"/>
  <c r="D28" i="8"/>
  <c r="H80" i="8"/>
  <c r="F80" i="8"/>
  <c r="D80" i="8"/>
  <c r="H67" i="8"/>
  <c r="F67" i="8"/>
  <c r="D67" i="8"/>
  <c r="H54" i="8"/>
  <c r="F54" i="8"/>
  <c r="H15" i="8"/>
  <c r="L15" i="8"/>
  <c r="N15" i="8"/>
  <c r="F15" i="8"/>
  <c r="D15" i="8"/>
  <c r="P132" i="8" l="1"/>
  <c r="P145" i="8"/>
  <c r="Q15" i="8"/>
  <c r="P15" i="8"/>
  <c r="Q132" i="8"/>
  <c r="Q145" i="8"/>
  <c r="D25" i="2" l="1"/>
  <c r="E25" i="2"/>
  <c r="D33" i="2"/>
  <c r="E33" i="2"/>
  <c r="D41" i="2"/>
  <c r="E41" i="2"/>
  <c r="D9" i="2"/>
  <c r="E9" i="2"/>
  <c r="D17" i="2"/>
  <c r="E17" i="2"/>
  <c r="D73" i="2"/>
  <c r="E73" i="2"/>
  <c r="D81" i="2"/>
  <c r="E81" i="2"/>
  <c r="D89" i="2"/>
  <c r="E89" i="2"/>
  <c r="D57" i="2"/>
  <c r="E57" i="2"/>
  <c r="D65" i="2"/>
  <c r="E65" i="2"/>
  <c r="E49" i="2"/>
  <c r="D49" i="2"/>
  <c r="E41" i="3"/>
  <c r="E49" i="3"/>
  <c r="E81" i="3"/>
  <c r="E89" i="3"/>
  <c r="E97" i="3"/>
  <c r="E57" i="3"/>
  <c r="E65" i="3"/>
  <c r="E73" i="3"/>
  <c r="E9" i="3"/>
  <c r="E17" i="3"/>
  <c r="E25" i="3"/>
  <c r="E33" i="3"/>
  <c r="E89" i="4" l="1"/>
  <c r="H89" i="4" s="1"/>
  <c r="E82" i="4"/>
  <c r="H82" i="4" s="1"/>
  <c r="E75" i="4"/>
  <c r="H75" i="4" s="1"/>
  <c r="E23" i="4"/>
  <c r="H23" i="4" s="1"/>
  <c r="E16" i="4"/>
  <c r="H16" i="4" s="1"/>
  <c r="E9" i="4"/>
  <c r="H9" i="4" s="1"/>
  <c r="J24" i="4" s="1"/>
  <c r="E67" i="4"/>
  <c r="H67" i="4" s="1"/>
  <c r="E60" i="4"/>
  <c r="H60" i="4" s="1"/>
  <c r="E53" i="4"/>
  <c r="H53" i="4" s="1"/>
  <c r="E45" i="4"/>
  <c r="H45" i="4" s="1"/>
  <c r="E38" i="4"/>
  <c r="H38" i="4" s="1"/>
  <c r="E31" i="4"/>
  <c r="J68" i="4" l="1"/>
  <c r="J90" i="4"/>
  <c r="H8" i="7" l="1"/>
  <c r="K118" i="8"/>
  <c r="M118" i="8" s="1"/>
  <c r="O118" i="8" s="1"/>
  <c r="K117" i="8"/>
  <c r="M117" i="8" s="1"/>
  <c r="O117" i="8" s="1"/>
  <c r="K116" i="8"/>
  <c r="M116" i="8" s="1"/>
  <c r="O116" i="8" s="1"/>
  <c r="K115" i="8"/>
  <c r="M115" i="8" s="1"/>
  <c r="O115" i="8" s="1"/>
  <c r="K114" i="8"/>
  <c r="M114" i="8" s="1"/>
  <c r="O114" i="8" s="1"/>
  <c r="K113" i="8"/>
  <c r="M113" i="8" s="1"/>
  <c r="O113" i="8" s="1"/>
  <c r="K112" i="8"/>
  <c r="M112" i="8" s="1"/>
  <c r="O112" i="8" s="1"/>
  <c r="K111" i="8"/>
  <c r="M111" i="8" s="1"/>
  <c r="O111" i="8" s="1"/>
  <c r="K110" i="8"/>
  <c r="M110" i="8" s="1"/>
  <c r="O110" i="8" s="1"/>
  <c r="K109" i="8"/>
  <c r="M109" i="8" s="1"/>
  <c r="O109" i="8" s="1"/>
  <c r="K108" i="8"/>
  <c r="M108" i="8" s="1"/>
  <c r="O108" i="8" s="1"/>
  <c r="K107" i="8"/>
  <c r="K40" i="8"/>
  <c r="M40" i="8" s="1"/>
  <c r="O40" i="8" s="1"/>
  <c r="K39" i="8"/>
  <c r="M39" i="8" s="1"/>
  <c r="O39" i="8" s="1"/>
  <c r="K38" i="8"/>
  <c r="M38" i="8" s="1"/>
  <c r="O38" i="8" s="1"/>
  <c r="K37" i="8"/>
  <c r="M37" i="8" s="1"/>
  <c r="O37" i="8" s="1"/>
  <c r="K36" i="8"/>
  <c r="M36" i="8" s="1"/>
  <c r="O36" i="8" s="1"/>
  <c r="K35" i="8"/>
  <c r="M35" i="8" s="1"/>
  <c r="O35" i="8" s="1"/>
  <c r="K34" i="8"/>
  <c r="M34" i="8" s="1"/>
  <c r="O34" i="8" s="1"/>
  <c r="K33" i="8"/>
  <c r="M33" i="8" s="1"/>
  <c r="O33" i="8" s="1"/>
  <c r="K32" i="8"/>
  <c r="M32" i="8" s="1"/>
  <c r="O32" i="8" s="1"/>
  <c r="K31" i="8"/>
  <c r="M31" i="8" s="1"/>
  <c r="O31" i="8" s="1"/>
  <c r="K30" i="8"/>
  <c r="M30" i="8" s="1"/>
  <c r="O30" i="8" s="1"/>
  <c r="K29" i="8"/>
  <c r="K105" i="8"/>
  <c r="M105" i="8" s="1"/>
  <c r="O105" i="8" s="1"/>
  <c r="K104" i="8"/>
  <c r="M104" i="8" s="1"/>
  <c r="O104" i="8" s="1"/>
  <c r="K103" i="8"/>
  <c r="M103" i="8" s="1"/>
  <c r="O103" i="8" s="1"/>
  <c r="K102" i="8"/>
  <c r="M102" i="8" s="1"/>
  <c r="O102" i="8" s="1"/>
  <c r="K101" i="8"/>
  <c r="M101" i="8" s="1"/>
  <c r="O101" i="8" s="1"/>
  <c r="K100" i="8"/>
  <c r="M100" i="8" s="1"/>
  <c r="O100" i="8" s="1"/>
  <c r="K99" i="8"/>
  <c r="M99" i="8" s="1"/>
  <c r="O99" i="8" s="1"/>
  <c r="K98" i="8"/>
  <c r="M98" i="8" s="1"/>
  <c r="O98" i="8" s="1"/>
  <c r="K97" i="8"/>
  <c r="M97" i="8" s="1"/>
  <c r="O97" i="8" s="1"/>
  <c r="K96" i="8"/>
  <c r="M96" i="8" s="1"/>
  <c r="O96" i="8" s="1"/>
  <c r="K95" i="8"/>
  <c r="M95" i="8" s="1"/>
  <c r="O95" i="8" s="1"/>
  <c r="K94" i="8"/>
  <c r="K27" i="8"/>
  <c r="M27" i="8" s="1"/>
  <c r="O27" i="8" s="1"/>
  <c r="K26" i="8"/>
  <c r="M26" i="8" s="1"/>
  <c r="O26" i="8" s="1"/>
  <c r="K25" i="8"/>
  <c r="M25" i="8" s="1"/>
  <c r="O25" i="8" s="1"/>
  <c r="K24" i="8"/>
  <c r="M24" i="8" s="1"/>
  <c r="O24" i="8" s="1"/>
  <c r="K23" i="8"/>
  <c r="M23" i="8" s="1"/>
  <c r="O23" i="8" s="1"/>
  <c r="K22" i="8"/>
  <c r="M22" i="8" s="1"/>
  <c r="O22" i="8" s="1"/>
  <c r="K21" i="8"/>
  <c r="M21" i="8" s="1"/>
  <c r="O21" i="8" s="1"/>
  <c r="K20" i="8"/>
  <c r="M20" i="8" s="1"/>
  <c r="O20" i="8" s="1"/>
  <c r="K19" i="8"/>
  <c r="M19" i="8" s="1"/>
  <c r="O19" i="8" s="1"/>
  <c r="K18" i="8"/>
  <c r="M18" i="8" s="1"/>
  <c r="O18" i="8" s="1"/>
  <c r="K17" i="8"/>
  <c r="M17" i="8" s="1"/>
  <c r="O17" i="8" s="1"/>
  <c r="K16" i="8"/>
  <c r="K157" i="8"/>
  <c r="M157" i="8" s="1"/>
  <c r="O157" i="8" s="1"/>
  <c r="K156" i="8"/>
  <c r="M156" i="8" s="1"/>
  <c r="O156" i="8" s="1"/>
  <c r="K155" i="8"/>
  <c r="M155" i="8" s="1"/>
  <c r="O155" i="8" s="1"/>
  <c r="K154" i="8"/>
  <c r="M154" i="8" s="1"/>
  <c r="O154" i="8" s="1"/>
  <c r="K153" i="8"/>
  <c r="M153" i="8" s="1"/>
  <c r="O153" i="8" s="1"/>
  <c r="K152" i="8"/>
  <c r="M152" i="8" s="1"/>
  <c r="O152" i="8" s="1"/>
  <c r="K151" i="8"/>
  <c r="M151" i="8" s="1"/>
  <c r="O151" i="8" s="1"/>
  <c r="K150" i="8"/>
  <c r="M150" i="8" s="1"/>
  <c r="O150" i="8" s="1"/>
  <c r="K149" i="8"/>
  <c r="M149" i="8" s="1"/>
  <c r="O149" i="8" s="1"/>
  <c r="K148" i="8"/>
  <c r="M148" i="8" s="1"/>
  <c r="O148" i="8" s="1"/>
  <c r="K147" i="8"/>
  <c r="M147" i="8" s="1"/>
  <c r="O147" i="8" s="1"/>
  <c r="K146" i="8"/>
  <c r="K79" i="8"/>
  <c r="M79" i="8" s="1"/>
  <c r="O79" i="8" s="1"/>
  <c r="K78" i="8"/>
  <c r="M78" i="8" s="1"/>
  <c r="O78" i="8" s="1"/>
  <c r="K77" i="8"/>
  <c r="M77" i="8" s="1"/>
  <c r="O77" i="8" s="1"/>
  <c r="K76" i="8"/>
  <c r="M76" i="8" s="1"/>
  <c r="O76" i="8" s="1"/>
  <c r="K75" i="8"/>
  <c r="M75" i="8" s="1"/>
  <c r="O75" i="8" s="1"/>
  <c r="K74" i="8"/>
  <c r="M74" i="8" s="1"/>
  <c r="O74" i="8" s="1"/>
  <c r="K73" i="8"/>
  <c r="M73" i="8" s="1"/>
  <c r="O73" i="8" s="1"/>
  <c r="K72" i="8"/>
  <c r="M72" i="8" s="1"/>
  <c r="O72" i="8" s="1"/>
  <c r="K71" i="8"/>
  <c r="M71" i="8" s="1"/>
  <c r="O71" i="8" s="1"/>
  <c r="K70" i="8"/>
  <c r="M70" i="8" s="1"/>
  <c r="O70" i="8" s="1"/>
  <c r="K69" i="8"/>
  <c r="M69" i="8" s="1"/>
  <c r="O69" i="8" s="1"/>
  <c r="K68" i="8"/>
  <c r="K66" i="8"/>
  <c r="M66" i="8" s="1"/>
  <c r="O66" i="8" s="1"/>
  <c r="K65" i="8"/>
  <c r="M65" i="8" s="1"/>
  <c r="O65" i="8" s="1"/>
  <c r="K64" i="8"/>
  <c r="M64" i="8" s="1"/>
  <c r="O64" i="8" s="1"/>
  <c r="K63" i="8"/>
  <c r="M63" i="8" s="1"/>
  <c r="O63" i="8" s="1"/>
  <c r="K62" i="8"/>
  <c r="M62" i="8" s="1"/>
  <c r="O62" i="8" s="1"/>
  <c r="K61" i="8"/>
  <c r="M61" i="8" s="1"/>
  <c r="O61" i="8" s="1"/>
  <c r="K60" i="8"/>
  <c r="M60" i="8" s="1"/>
  <c r="O60" i="8" s="1"/>
  <c r="K59" i="8"/>
  <c r="M59" i="8" s="1"/>
  <c r="O59" i="8" s="1"/>
  <c r="K58" i="8"/>
  <c r="M58" i="8" s="1"/>
  <c r="O58" i="8" s="1"/>
  <c r="K57" i="8"/>
  <c r="M57" i="8" s="1"/>
  <c r="O57" i="8" s="1"/>
  <c r="K56" i="8"/>
  <c r="K53" i="8"/>
  <c r="M53" i="8" s="1"/>
  <c r="O53" i="8" s="1"/>
  <c r="K52" i="8"/>
  <c r="M52" i="8" s="1"/>
  <c r="O52" i="8" s="1"/>
  <c r="K51" i="8"/>
  <c r="M51" i="8" s="1"/>
  <c r="O51" i="8" s="1"/>
  <c r="K50" i="8"/>
  <c r="M50" i="8" s="1"/>
  <c r="O50" i="8" s="1"/>
  <c r="K49" i="8"/>
  <c r="M49" i="8" s="1"/>
  <c r="O49" i="8" s="1"/>
  <c r="K48" i="8"/>
  <c r="M48" i="8" s="1"/>
  <c r="O48" i="8" s="1"/>
  <c r="K47" i="8"/>
  <c r="M47" i="8" s="1"/>
  <c r="O47" i="8" s="1"/>
  <c r="K46" i="8"/>
  <c r="M46" i="8" s="1"/>
  <c r="O46" i="8" s="1"/>
  <c r="K45" i="8"/>
  <c r="M45" i="8" s="1"/>
  <c r="O45" i="8" s="1"/>
  <c r="K44" i="8"/>
  <c r="M44" i="8" s="1"/>
  <c r="O44" i="8" s="1"/>
  <c r="K43" i="8"/>
  <c r="M43" i="8" s="1"/>
  <c r="O43" i="8" s="1"/>
  <c r="K42" i="8"/>
  <c r="K81" i="8"/>
  <c r="M42" i="8" l="1"/>
  <c r="L54" i="8"/>
  <c r="M56" i="8"/>
  <c r="L67" i="8"/>
  <c r="M81" i="8"/>
  <c r="M68" i="8"/>
  <c r="L80" i="8"/>
  <c r="M146" i="8"/>
  <c r="L158" i="8"/>
  <c r="M16" i="8"/>
  <c r="L28" i="8"/>
  <c r="M94" i="8"/>
  <c r="L106" i="8"/>
  <c r="M29" i="8"/>
  <c r="L41" i="8"/>
  <c r="M107" i="8"/>
  <c r="L119" i="8"/>
  <c r="K92" i="8"/>
  <c r="M92" i="8" s="1"/>
  <c r="O92" i="8" s="1"/>
  <c r="K91" i="8"/>
  <c r="M91" i="8" s="1"/>
  <c r="O91" i="8" s="1"/>
  <c r="K90" i="8"/>
  <c r="M90" i="8" s="1"/>
  <c r="O90" i="8" s="1"/>
  <c r="K89" i="8"/>
  <c r="M89" i="8" s="1"/>
  <c r="O89" i="8" s="1"/>
  <c r="K88" i="8"/>
  <c r="M88" i="8" s="1"/>
  <c r="O88" i="8" s="1"/>
  <c r="K87" i="8"/>
  <c r="M87" i="8" s="1"/>
  <c r="O87" i="8" s="1"/>
  <c r="K86" i="8"/>
  <c r="M86" i="8" s="1"/>
  <c r="O86" i="8" s="1"/>
  <c r="K85" i="8"/>
  <c r="M85" i="8" s="1"/>
  <c r="O85" i="8" s="1"/>
  <c r="K84" i="8"/>
  <c r="M84" i="8" s="1"/>
  <c r="O84" i="8" s="1"/>
  <c r="K83" i="8"/>
  <c r="M83" i="8" s="1"/>
  <c r="O83" i="8" s="1"/>
  <c r="K82" i="8"/>
  <c r="M82" i="8" s="1"/>
  <c r="O82" i="8" s="1"/>
  <c r="F8" i="7"/>
  <c r="E8" i="7"/>
  <c r="H7" i="7"/>
  <c r="F7" i="7"/>
  <c r="E7" i="7"/>
  <c r="H6" i="7"/>
  <c r="F6" i="7"/>
  <c r="E6" i="7"/>
  <c r="H3" i="7"/>
  <c r="F3" i="7"/>
  <c r="E3" i="7"/>
  <c r="O68" i="8" l="1"/>
  <c r="N80" i="8"/>
  <c r="O29" i="8"/>
  <c r="N41" i="8"/>
  <c r="O16" i="8"/>
  <c r="N28" i="8"/>
  <c r="O56" i="8"/>
  <c r="N67" i="8"/>
  <c r="L93" i="8"/>
  <c r="O107" i="8"/>
  <c r="N119" i="8"/>
  <c r="O94" i="8"/>
  <c r="N106" i="8"/>
  <c r="O146" i="8"/>
  <c r="N158" i="8"/>
  <c r="O81" i="8"/>
  <c r="Q93" i="8" s="1"/>
  <c r="N93" i="8"/>
  <c r="O42" i="8"/>
  <c r="N54" i="8"/>
  <c r="P93" i="8"/>
  <c r="E13" i="6"/>
  <c r="E12" i="6"/>
  <c r="E11" i="6"/>
  <c r="E9" i="6"/>
  <c r="E8" i="6"/>
  <c r="E7" i="6"/>
  <c r="F14" i="6"/>
  <c r="E5" i="6"/>
  <c r="G10" i="6"/>
  <c r="F10" i="6"/>
  <c r="E4" i="6"/>
  <c r="F6" i="6"/>
  <c r="E3" i="6"/>
  <c r="G6" i="6" s="1"/>
  <c r="K5" i="2"/>
  <c r="K4" i="2"/>
  <c r="D25" i="3"/>
  <c r="D17" i="3"/>
  <c r="D9" i="3"/>
  <c r="D73" i="3"/>
  <c r="D65" i="3"/>
  <c r="D57" i="3"/>
  <c r="D97" i="3"/>
  <c r="D89" i="3"/>
  <c r="D81" i="3"/>
  <c r="D49" i="3"/>
  <c r="D41" i="3"/>
  <c r="D33" i="3"/>
  <c r="K5" i="3"/>
  <c r="K4" i="3"/>
  <c r="D89" i="4"/>
  <c r="F88" i="4"/>
  <c r="F87" i="4"/>
  <c r="F86" i="4"/>
  <c r="F85" i="4"/>
  <c r="F84" i="4"/>
  <c r="F83" i="4"/>
  <c r="D82" i="4"/>
  <c r="F81" i="4"/>
  <c r="F80" i="4"/>
  <c r="F79" i="4"/>
  <c r="F78" i="4"/>
  <c r="F77" i="4"/>
  <c r="F76" i="4"/>
  <c r="D75" i="4"/>
  <c r="F74" i="4"/>
  <c r="F73" i="4"/>
  <c r="F72" i="4"/>
  <c r="F71" i="4"/>
  <c r="F70" i="4"/>
  <c r="F69" i="4"/>
  <c r="D23" i="4"/>
  <c r="F22" i="4"/>
  <c r="F21" i="4"/>
  <c r="F20" i="4"/>
  <c r="F19" i="4"/>
  <c r="F18" i="4"/>
  <c r="F17" i="4"/>
  <c r="D16" i="4"/>
  <c r="F15" i="4"/>
  <c r="F14" i="4"/>
  <c r="F13" i="4"/>
  <c r="F12" i="4"/>
  <c r="F11" i="4"/>
  <c r="F10" i="4"/>
  <c r="D9" i="4"/>
  <c r="F8" i="4"/>
  <c r="F7" i="4"/>
  <c r="F6" i="4"/>
  <c r="F5" i="4"/>
  <c r="F4" i="4"/>
  <c r="F3" i="4"/>
  <c r="D67" i="4"/>
  <c r="F66" i="4"/>
  <c r="F65" i="4"/>
  <c r="F64" i="4"/>
  <c r="F63" i="4"/>
  <c r="F62" i="4"/>
  <c r="F61" i="4"/>
  <c r="D60" i="4"/>
  <c r="F59" i="4"/>
  <c r="F58" i="4"/>
  <c r="F57" i="4"/>
  <c r="F56" i="4"/>
  <c r="F55" i="4"/>
  <c r="F54" i="4"/>
  <c r="D53" i="4"/>
  <c r="F52" i="4"/>
  <c r="F51" i="4"/>
  <c r="F50" i="4"/>
  <c r="F49" i="4"/>
  <c r="F48" i="4"/>
  <c r="F47" i="4"/>
  <c r="D45" i="4"/>
  <c r="F44" i="4"/>
  <c r="F43" i="4"/>
  <c r="F42" i="4"/>
  <c r="F41" i="4"/>
  <c r="F40" i="4"/>
  <c r="F39" i="4"/>
  <c r="D38" i="4"/>
  <c r="F37" i="4"/>
  <c r="F36" i="4"/>
  <c r="F35" i="4"/>
  <c r="F34" i="4"/>
  <c r="F33" i="4"/>
  <c r="F32" i="4"/>
  <c r="H31" i="4"/>
  <c r="J46" i="4" s="1"/>
  <c r="D31" i="4"/>
  <c r="F30" i="4"/>
  <c r="F29" i="4"/>
  <c r="F28" i="4"/>
  <c r="F27" i="4"/>
  <c r="F26" i="4"/>
  <c r="F25" i="4"/>
  <c r="P54" i="8" l="1"/>
  <c r="Q54" i="8"/>
  <c r="P158" i="8"/>
  <c r="Q158" i="8"/>
  <c r="P119" i="8"/>
  <c r="Q119" i="8"/>
  <c r="P106" i="8"/>
  <c r="Q106" i="8"/>
  <c r="Q67" i="8"/>
  <c r="P67" i="8"/>
  <c r="P41" i="8"/>
  <c r="Q41" i="8"/>
  <c r="Q28" i="8"/>
  <c r="P28" i="8"/>
  <c r="Q80" i="8"/>
  <c r="P80" i="8"/>
  <c r="G14" i="6"/>
  <c r="F60" i="2"/>
  <c r="F64" i="2"/>
  <c r="F61" i="2"/>
  <c r="F63" i="2"/>
  <c r="F62" i="2"/>
  <c r="F59" i="2"/>
  <c r="F3" i="2"/>
  <c r="F7" i="2"/>
  <c r="F13" i="2"/>
  <c r="F67" i="2"/>
  <c r="F71" i="2"/>
  <c r="F77" i="2"/>
  <c r="F83" i="2"/>
  <c r="F87" i="2"/>
  <c r="F53" i="2"/>
  <c r="F4" i="2"/>
  <c r="F68" i="2"/>
  <c r="F84" i="2"/>
  <c r="F54" i="2"/>
  <c r="F11" i="2"/>
  <c r="F85" i="2"/>
  <c r="F6" i="2"/>
  <c r="F12" i="2"/>
  <c r="F16" i="2"/>
  <c r="F70" i="2"/>
  <c r="F76" i="2"/>
  <c r="F80" i="2"/>
  <c r="F86" i="2"/>
  <c r="F52" i="2"/>
  <c r="F56" i="2"/>
  <c r="F8" i="2"/>
  <c r="F14" i="2"/>
  <c r="F72" i="2"/>
  <c r="F78" i="2"/>
  <c r="F88" i="2"/>
  <c r="F5" i="2"/>
  <c r="F15" i="2"/>
  <c r="F69" i="2"/>
  <c r="F75" i="2"/>
  <c r="F79" i="2"/>
  <c r="F51" i="2"/>
  <c r="F55" i="2"/>
  <c r="F19" i="2"/>
  <c r="F23" i="2"/>
  <c r="F29" i="2"/>
  <c r="F35" i="2"/>
  <c r="F39" i="2"/>
  <c r="F20" i="2"/>
  <c r="F24" i="2"/>
  <c r="F30" i="2"/>
  <c r="F36" i="2"/>
  <c r="F40" i="2"/>
  <c r="F21" i="2"/>
  <c r="F27" i="2"/>
  <c r="F31" i="2"/>
  <c r="F37" i="2"/>
  <c r="F22" i="2"/>
  <c r="F28" i="2"/>
  <c r="F32" i="2"/>
  <c r="F38" i="2"/>
  <c r="F45" i="2"/>
  <c r="F43" i="2"/>
  <c r="F46" i="2"/>
  <c r="F47" i="2"/>
  <c r="F48" i="2"/>
  <c r="F44" i="2"/>
  <c r="H81" i="2"/>
  <c r="H33" i="2"/>
  <c r="H65" i="2"/>
  <c r="G17" i="2"/>
  <c r="H41" i="2"/>
  <c r="G81" i="2"/>
  <c r="G25" i="2"/>
  <c r="H57" i="2"/>
  <c r="G73" i="2"/>
  <c r="H49" i="2"/>
  <c r="H89" i="2"/>
  <c r="H17" i="2"/>
  <c r="G9" i="2"/>
  <c r="G57" i="2"/>
  <c r="H73" i="2"/>
  <c r="H25" i="2"/>
  <c r="G33" i="2"/>
  <c r="G41" i="2"/>
  <c r="H9" i="2"/>
  <c r="G65" i="2"/>
  <c r="G89" i="2"/>
  <c r="G49" i="2"/>
  <c r="G16" i="4"/>
  <c r="G53" i="4"/>
  <c r="G89" i="4"/>
  <c r="G45" i="4"/>
  <c r="G9" i="4"/>
  <c r="G38" i="4"/>
  <c r="G67" i="4"/>
  <c r="G60" i="4"/>
  <c r="G23" i="4"/>
  <c r="G82" i="4"/>
  <c r="G75" i="4"/>
  <c r="F22" i="3"/>
  <c r="F32" i="3"/>
  <c r="F40" i="3"/>
  <c r="F48" i="3"/>
  <c r="F80" i="3"/>
  <c r="F88" i="3"/>
  <c r="F96" i="3"/>
  <c r="F56" i="3"/>
  <c r="F64" i="3"/>
  <c r="F72" i="3"/>
  <c r="F8" i="3"/>
  <c r="F16" i="3"/>
  <c r="F24" i="3"/>
  <c r="G31" i="4"/>
  <c r="F29" i="3"/>
  <c r="F38" i="3"/>
  <c r="F45" i="3"/>
  <c r="F78" i="3"/>
  <c r="F85" i="3"/>
  <c r="F94" i="3"/>
  <c r="F53" i="3"/>
  <c r="F62" i="3"/>
  <c r="F69" i="3"/>
  <c r="F6" i="3"/>
  <c r="F13" i="3"/>
  <c r="F21" i="3"/>
  <c r="F15" i="3"/>
  <c r="F11" i="3"/>
  <c r="F5" i="3"/>
  <c r="F71" i="3"/>
  <c r="F67" i="3"/>
  <c r="F61" i="3"/>
  <c r="F55" i="3"/>
  <c r="F51" i="3"/>
  <c r="F93" i="3"/>
  <c r="F87" i="3"/>
  <c r="F83" i="3"/>
  <c r="F77" i="3"/>
  <c r="F47" i="3"/>
  <c r="F43" i="3"/>
  <c r="F37" i="3"/>
  <c r="F31" i="3"/>
  <c r="F27" i="3"/>
  <c r="F30" i="3"/>
  <c r="H33" i="3"/>
  <c r="F39" i="3"/>
  <c r="F46" i="3"/>
  <c r="H49" i="3"/>
  <c r="F79" i="3"/>
  <c r="F86" i="3"/>
  <c r="H89" i="3"/>
  <c r="F95" i="3"/>
  <c r="F54" i="3"/>
  <c r="H57" i="3"/>
  <c r="F63" i="3"/>
  <c r="F70" i="3"/>
  <c r="H73" i="3"/>
  <c r="F7" i="3"/>
  <c r="F14" i="3"/>
  <c r="H17" i="3"/>
  <c r="F23" i="3"/>
  <c r="F35" i="3"/>
  <c r="H41" i="3"/>
  <c r="F75" i="3"/>
  <c r="H81" i="3"/>
  <c r="F91" i="3"/>
  <c r="H97" i="3"/>
  <c r="F59" i="3"/>
  <c r="H65" i="3"/>
  <c r="F3" i="3"/>
  <c r="H9" i="3"/>
  <c r="F19" i="3"/>
  <c r="H25" i="3"/>
  <c r="F28" i="3"/>
  <c r="F36" i="3"/>
  <c r="F44" i="3"/>
  <c r="F76" i="3"/>
  <c r="F84" i="3"/>
  <c r="F92" i="3"/>
  <c r="F52" i="3"/>
  <c r="F60" i="3"/>
  <c r="F68" i="3"/>
  <c r="F4" i="3"/>
  <c r="F12" i="3"/>
  <c r="F20" i="3"/>
  <c r="I46" i="4" l="1"/>
  <c r="I24" i="4"/>
  <c r="I68" i="4"/>
  <c r="I90" i="4"/>
  <c r="G65" i="3"/>
  <c r="G25" i="3"/>
  <c r="G81" i="3"/>
  <c r="G49" i="3"/>
  <c r="G17" i="3"/>
  <c r="G33" i="3"/>
  <c r="G73" i="3"/>
  <c r="G9" i="3"/>
  <c r="G97" i="3"/>
  <c r="G41" i="3"/>
  <c r="G57" i="3"/>
  <c r="G89" i="3"/>
</calcChain>
</file>

<file path=xl/sharedStrings.xml><?xml version="1.0" encoding="utf-8"?>
<sst xmlns="http://schemas.openxmlformats.org/spreadsheetml/2006/main" count="594" uniqueCount="163">
  <si>
    <t>PBS</t>
  </si>
  <si>
    <t>R/O</t>
  </si>
  <si>
    <t>x=</t>
  </si>
  <si>
    <t>c=</t>
  </si>
  <si>
    <t>0.6 M</t>
  </si>
  <si>
    <t>1.2 M</t>
  </si>
  <si>
    <t>2.4 M</t>
  </si>
  <si>
    <t>FA1</t>
  </si>
  <si>
    <t>FA2</t>
  </si>
  <si>
    <t>FB3</t>
  </si>
  <si>
    <t>FB4</t>
  </si>
  <si>
    <t>FC5</t>
  </si>
  <si>
    <t>FC6</t>
  </si>
  <si>
    <t>FA3</t>
  </si>
  <si>
    <t>FA4</t>
  </si>
  <si>
    <t>FB5</t>
  </si>
  <si>
    <t>FB6</t>
  </si>
  <si>
    <t>FC1</t>
  </si>
  <si>
    <t>FC2</t>
  </si>
  <si>
    <t>FA5</t>
  </si>
  <si>
    <t>FA6</t>
  </si>
  <si>
    <t>FB1</t>
  </si>
  <si>
    <t>FB2</t>
  </si>
  <si>
    <t>FC3</t>
  </si>
  <si>
    <t>FC4</t>
  </si>
  <si>
    <t>UA1</t>
  </si>
  <si>
    <t>UA2</t>
  </si>
  <si>
    <t>UB3</t>
  </si>
  <si>
    <t>UB4</t>
  </si>
  <si>
    <t>UC5</t>
  </si>
  <si>
    <t>UC6</t>
  </si>
  <si>
    <t>UA3</t>
  </si>
  <si>
    <t>UA4</t>
  </si>
  <si>
    <t>UB5</t>
  </si>
  <si>
    <t>UB6</t>
  </si>
  <si>
    <t>UC1</t>
  </si>
  <si>
    <t>UC2</t>
  </si>
  <si>
    <t>UA5</t>
  </si>
  <si>
    <t>UA6</t>
  </si>
  <si>
    <t>UB1</t>
  </si>
  <si>
    <t>UB2</t>
  </si>
  <si>
    <t>UC3</t>
  </si>
  <si>
    <t>UC4</t>
  </si>
  <si>
    <t>HA1</t>
  </si>
  <si>
    <t>HA2</t>
  </si>
  <si>
    <t>HB3</t>
  </si>
  <si>
    <t>HB4</t>
  </si>
  <si>
    <t>HC5</t>
  </si>
  <si>
    <t>HC6</t>
  </si>
  <si>
    <t>HA3</t>
  </si>
  <si>
    <t>HA4</t>
  </si>
  <si>
    <t>HB5</t>
  </si>
  <si>
    <t>HB6</t>
  </si>
  <si>
    <t>HC1</t>
  </si>
  <si>
    <t>HC2</t>
  </si>
  <si>
    <t>HA5</t>
  </si>
  <si>
    <t>HA6</t>
  </si>
  <si>
    <t>HB1</t>
  </si>
  <si>
    <t>HB2</t>
  </si>
  <si>
    <t>HC3</t>
  </si>
  <si>
    <t>HC4</t>
  </si>
  <si>
    <t>TA1</t>
  </si>
  <si>
    <t>TA2</t>
  </si>
  <si>
    <t>TB3</t>
  </si>
  <si>
    <t>TB4</t>
  </si>
  <si>
    <t>TC5</t>
  </si>
  <si>
    <t>TC6</t>
  </si>
  <si>
    <t>TA3</t>
  </si>
  <si>
    <t>TA4</t>
  </si>
  <si>
    <t>TB5</t>
  </si>
  <si>
    <t>TB6</t>
  </si>
  <si>
    <t>TC1</t>
  </si>
  <si>
    <t>TC2</t>
  </si>
  <si>
    <t>TA5</t>
  </si>
  <si>
    <t>TA6</t>
  </si>
  <si>
    <t>TB1</t>
  </si>
  <si>
    <t>TB2</t>
  </si>
  <si>
    <t>TC3</t>
  </si>
  <si>
    <t>TC4</t>
  </si>
  <si>
    <t>Mean GS</t>
  </si>
  <si>
    <t>Specimen</t>
  </si>
  <si>
    <t>Acrylic 1</t>
  </si>
  <si>
    <t>Acrylic 2</t>
  </si>
  <si>
    <t>Test specimen</t>
  </si>
  <si>
    <t>Four long bone types initial baseline scans for vBMD (g/cm3)</t>
  </si>
  <si>
    <t>Fresh Tibia</t>
  </si>
  <si>
    <t>Reverse Osmosis</t>
  </si>
  <si>
    <t>Tibia Dehydrated</t>
  </si>
  <si>
    <t>Reverse Osmosis Dehydrated</t>
  </si>
  <si>
    <t>PBS Dehydrated</t>
  </si>
  <si>
    <t>2.4 M HCL Dehydrated</t>
  </si>
  <si>
    <t>1.2 M HCL Dehydrated</t>
  </si>
  <si>
    <t>0.6 M HCL Dehydrated</t>
  </si>
  <si>
    <t>1.2 M HCL</t>
  </si>
  <si>
    <t>2.4 M HCL</t>
  </si>
  <si>
    <t>0.6 M HCL</t>
  </si>
  <si>
    <t>Dehydrated Tibia</t>
  </si>
  <si>
    <t>0.6 M HCl</t>
  </si>
  <si>
    <t>0.6 M HCl Dehydrated</t>
  </si>
  <si>
    <t>1.2 M HCl</t>
  </si>
  <si>
    <t>1.2 M HCl dehydrated</t>
  </si>
  <si>
    <t>2.4 M HCl</t>
  </si>
  <si>
    <t>2.4 M HCl dehydrated</t>
  </si>
  <si>
    <t>Dehydrated tibia</t>
  </si>
  <si>
    <t>Dehydrated 0.6 M</t>
  </si>
  <si>
    <t>Dehydrated 1.2 M</t>
  </si>
  <si>
    <t>Dehydrated 2.4 M</t>
  </si>
  <si>
    <t>R/O Dehydrated</t>
  </si>
  <si>
    <t>Cortical Thickness adjustment to 3.3mm (mm)</t>
  </si>
  <si>
    <t>Adjustment coefficient</t>
  </si>
  <si>
    <t>Grayscale</t>
  </si>
  <si>
    <t>Grayscale SD</t>
  </si>
  <si>
    <t>Test Condition</t>
  </si>
  <si>
    <t>24 hours in 2.4 M HCl</t>
  </si>
  <si>
    <t>48 hours in 2.4 M HCl</t>
  </si>
  <si>
    <t>Grayscale value</t>
  </si>
  <si>
    <r>
      <t>Volume (cm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 xml:space="preserve">) </t>
    </r>
  </si>
  <si>
    <t>Mass (g)</t>
  </si>
  <si>
    <t>Acrylic 3</t>
  </si>
  <si>
    <r>
      <t>Mean average vBMD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</si>
  <si>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t>Hydroxyapatite 1</t>
  </si>
  <si>
    <t>Hydroxyapatite 2</t>
  </si>
  <si>
    <t>Hydroxyapatite 3</t>
  </si>
  <si>
    <t>Polyethylene 1</t>
  </si>
  <si>
    <t>Polyethylene 2</t>
  </si>
  <si>
    <t>Polyethylene 3</t>
  </si>
  <si>
    <t>Calibration Densities</t>
  </si>
  <si>
    <r>
      <t>Density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</si>
  <si>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t>Fresh</t>
  </si>
  <si>
    <r>
      <t>Mean vBMD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</si>
  <si>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r>
      <t>vBMD SD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</si>
  <si>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r>
      <t>Mean of all samples of long bone variant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</si>
  <si>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r>
      <t>SD of all samples of long bone variant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</si>
  <si>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t>Calibration values from phantom scans</t>
  </si>
  <si>
    <t>Tibial preparation techniques and 0.6 M and 1.2 M demineralisation</t>
  </si>
  <si>
    <t>Mean thickness (mm)</t>
  </si>
  <si>
    <t>Insertion torque (Nm)</t>
  </si>
  <si>
    <t>Adjusted Pullout force (N)</t>
  </si>
  <si>
    <t>Number of tests</t>
  </si>
  <si>
    <t>Sample number</t>
  </si>
  <si>
    <t>Mean average adjusted pullout force (N)</t>
  </si>
  <si>
    <t>SD of mean average adjusted pullout force (N)</t>
  </si>
  <si>
    <t>SD for mean pullout force</t>
  </si>
  <si>
    <t>SD for mean adjusted pullout force</t>
  </si>
  <si>
    <t>Pullout validation - Summary</t>
  </si>
  <si>
    <t>Pullout validation Raw</t>
  </si>
  <si>
    <t>Mean of all cortical thicknesses (mm)</t>
  </si>
  <si>
    <t>Mean insertion torque for all samples (Nm)</t>
  </si>
  <si>
    <t>Mean raw pullout force (N)</t>
  </si>
  <si>
    <t>Adjustment for variation in cortical thickness (N)</t>
  </si>
  <si>
    <t>SD of mean average  pullout force (N)</t>
  </si>
  <si>
    <t>Mean adjustment for variation in cortical thickness (N)</t>
  </si>
  <si>
    <t>Test method</t>
  </si>
  <si>
    <t>Raw pullout force (N)</t>
  </si>
  <si>
    <t>Mean cortical thickness adjustment to 3.3mm (mm)</t>
  </si>
  <si>
    <t>Mean change in pullout force due to cortical adjustment (N)</t>
  </si>
  <si>
    <t>Mean insertion torque (Nm)</t>
  </si>
  <si>
    <t>Mean pullout force (N)</t>
  </si>
  <si>
    <t>Mean adjusted pullout force (N)</t>
  </si>
  <si>
    <r>
      <t>Volumetric bone mineral density (g/cm</t>
    </r>
    <r>
      <rPr>
        <u/>
        <vertAlign val="superscript"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</t>
    </r>
  </si>
  <si>
    <t>Test condition</t>
  </si>
  <si>
    <t>Mean average grayscale values</t>
  </si>
  <si>
    <t>Four long bone densities following treatment with 2.4 M HCl for 1. 24 hours, 2. 48 hours, 3. Reverse osmosis water for 48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</si>
</sst>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1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Font="1"/>
    <xf numFmtId="2" fontId="0" fillId="0" borderId="0" xfId="0" applyNumberFormat="1" applyAlignment="1">
      <alignment wrapText="1"/>
    </xf>
    <xf numFmtId="1" fontId="3" fillId="0" borderId="0" xfId="0" applyNumberFormat="1" applyFont="1"/>
    <xf numFmtId="1" fontId="0" fillId="0" borderId="0" xfId="0" applyNumberFormat="1"/>
    <xf numFmtId="0" fontId="5" fillId="0" borderId="0" xfId="0" applyFont="1" applyFill="1" applyBorder="1"/>
    <xf numFmtId="2" fontId="5" fillId="0" borderId="0" xfId="0" applyNumberFormat="1" applyFont="1" applyFill="1" applyBorder="1"/>
    <xf numFmtId="2" fontId="0" fillId="0" borderId="0" xfId="0" applyNumberFormat="1" applyFont="1" applyFill="1" applyBorder="1"/>
    <xf numFmtId="1" fontId="0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Grayscale value</a:t>
            </a:r>
            <a:r>
              <a:rPr lang="en-GB" baseline="0"/>
              <a:t> and volumetric densities for phantoms; for linear regression analysis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6.5421041119860024E-2"/>
                  <c:y val="0.17699524672817959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</c:trendlineLbl>
          </c:trendline>
          <c:xVal>
            <c:numRef>
              <c:f>'Calibration Densities'!$F$4:$F$14</c:f>
              <c:numCache>
                <c:formatCode>General</c:formatCode>
                <c:ptCount val="11"/>
                <c:pt idx="2" formatCode="0.00">
                  <c:v>132.03233333333333</c:v>
                </c:pt>
                <c:pt idx="6" formatCode="0.00">
                  <c:v>23.860266666666671</c:v>
                </c:pt>
                <c:pt idx="10" formatCode="0.00">
                  <c:v>30.150633333333332</c:v>
                </c:pt>
              </c:numCache>
            </c:numRef>
          </c:xVal>
          <c:yVal>
            <c:numRef>
              <c:f>'Calibration Densities'!$G$4:$G$14</c:f>
              <c:numCache>
                <c:formatCode>General</c:formatCode>
                <c:ptCount val="11"/>
                <c:pt idx="2" formatCode="0.00">
                  <c:v>2.9232885245130706</c:v>
                </c:pt>
                <c:pt idx="6" formatCode="0.00">
                  <c:v>0.95611972417885516</c:v>
                </c:pt>
                <c:pt idx="10" formatCode="0.00">
                  <c:v>1.2094579470166118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8-47A3-9F06-584F2B39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36848"/>
        <c:axId val="513877584"/>
      </c:scatterChart>
      <c:valAx>
        <c:axId val="51193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Grayscale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3877584"/>
        <c:crosses val="autoZero"/>
        <c:crossBetween val="midCat"/>
      </c:valAx>
      <c:valAx>
        <c:axId val="51387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</a:t>
                </a:r>
                <a:r>
                  <a:rPr lang="en-GB" baseline="0"/>
                  <a:t> density</a:t>
                </a:r>
              </a:p>
              <a:p>
                <a:pPr>
                  <a:defRPr/>
                </a:pPr>
                <a:r>
                  <a:rPr lang="en-GB" baseline="0"/>
                  <a:t>(g/cm</a:t>
                </a:r>
                <a:r>
                  <a:rPr lang="en-GB" baseline="30000"/>
                  <a:t>3</a:t>
                </a:r>
                <a:r>
                  <a:rPr lang="en-GB" baseline="0"/>
                  <a:t>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936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1</xdr:row>
      <xdr:rowOff>0</xdr:rowOff>
    </xdr:from>
    <xdr:to>
      <xdr:col>15</xdr:col>
      <xdr:colOff>252412</xdr:colOff>
      <xdr:row>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llout%20validation%20data%20paper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2)"/>
      <sheetName val="Summary"/>
      <sheetName val="Fresh Tibia"/>
      <sheetName val="Dried Tibia"/>
      <sheetName val="0.6M HCL"/>
      <sheetName val="0.6M HCL Dried"/>
      <sheetName val="1.2M HCL"/>
      <sheetName val="1.2M HCL dried"/>
      <sheetName val="2.4M HCL"/>
      <sheetName val="2.4M HCL Dried"/>
      <sheetName val="Reverse Osmosis"/>
      <sheetName val="Reverse Osmosis Dried"/>
      <sheetName val="PBS"/>
      <sheetName val="PBS Dried"/>
    </sheetNames>
    <sheetDataSet>
      <sheetData sheetId="0"/>
      <sheetData sheetId="1"/>
      <sheetData sheetId="2">
        <row r="17">
          <cell r="D17">
            <v>920.67500000000007</v>
          </cell>
          <cell r="E17">
            <v>161.6404040094346</v>
          </cell>
          <cell r="G17">
            <v>-20.158825000000039</v>
          </cell>
        </row>
      </sheetData>
      <sheetData sheetId="3"/>
      <sheetData sheetId="4">
        <row r="20">
          <cell r="D20">
            <v>271.48333333333335</v>
          </cell>
          <cell r="E20">
            <v>174.94758183207009</v>
          </cell>
          <cell r="G20">
            <v>-10.764015000000027</v>
          </cell>
        </row>
      </sheetData>
      <sheetData sheetId="5"/>
      <sheetData sheetId="6">
        <row r="18">
          <cell r="D18">
            <v>115.84999999999998</v>
          </cell>
          <cell r="E18">
            <v>29.631050718235915</v>
          </cell>
          <cell r="G18">
            <v>26.596428749999998</v>
          </cell>
        </row>
      </sheetData>
      <sheetData sheetId="7"/>
      <sheetData sheetId="8">
        <row r="20">
          <cell r="D20">
            <v>48.291666666666664</v>
          </cell>
          <cell r="E20">
            <v>12.356945303035953</v>
          </cell>
          <cell r="G20">
            <v>8.4009733333333312</v>
          </cell>
        </row>
      </sheetData>
      <sheetData sheetId="9"/>
      <sheetData sheetId="10">
        <row r="20">
          <cell r="D20">
            <v>969.24166666666667</v>
          </cell>
        </row>
      </sheetData>
      <sheetData sheetId="11"/>
      <sheetData sheetId="12">
        <row r="14">
          <cell r="D14">
            <v>809.4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F2" sqref="F2"/>
    </sheetView>
  </sheetViews>
  <sheetFormatPr defaultRowHeight="15" x14ac:dyDescent="0.25"/>
  <cols>
    <col min="1" max="1" width="27.140625" customWidth="1"/>
    <col min="2" max="2" width="15.85546875" customWidth="1"/>
    <col min="6" max="6" width="17.140625" customWidth="1"/>
    <col min="7" max="7" width="12.85546875" customWidth="1"/>
  </cols>
  <sheetData>
    <row r="1" spans="1:7" x14ac:dyDescent="0.25">
      <c r="A1" s="6" t="s">
        <v>126</v>
      </c>
      <c r="B1" s="8"/>
      <c r="C1" s="8"/>
      <c r="D1" s="8"/>
      <c r="E1" s="8"/>
      <c r="F1" s="8"/>
      <c r="G1" s="8"/>
    </row>
    <row r="2" spans="1:7" s="21" customFormat="1" ht="54.75" customHeight="1" x14ac:dyDescent="0.25">
      <c r="A2" s="20" t="s">
        <v>80</v>
      </c>
      <c r="B2" s="20" t="s">
        <v>116</v>
      </c>
      <c r="C2" s="20" t="s">
        <v>110</v>
      </c>
      <c r="D2" s="20" t="s">
        <v>117</v>
      </c>
      <c r="E2" s="20" t="s">
        <v>127</v>
      </c>
      <c r="F2" s="20" t="s">
        <v>161</v>
      </c>
      <c r="G2" s="20" t="s">
        <v>119</v>
      </c>
    </row>
    <row r="3" spans="1:7" x14ac:dyDescent="0.25">
      <c r="A3" s="8" t="s">
        <v>120</v>
      </c>
      <c r="B3" s="8">
        <v>4.6853249999999997</v>
      </c>
      <c r="C3" s="8">
        <v>129.98599999999999</v>
      </c>
      <c r="D3" s="8">
        <v>13.6816</v>
      </c>
      <c r="E3" s="8">
        <f>D3/B3</f>
        <v>2.9200962579970442</v>
      </c>
    </row>
    <row r="4" spans="1:7" x14ac:dyDescent="0.25">
      <c r="A4" s="8" t="s">
        <v>121</v>
      </c>
      <c r="B4" s="8">
        <v>4.6765619999999997</v>
      </c>
      <c r="C4" s="8">
        <v>132.52600000000001</v>
      </c>
      <c r="D4" s="8">
        <v>13.6716</v>
      </c>
      <c r="E4" s="8">
        <f t="shared" ref="E4:E13" si="0">D4/B4</f>
        <v>2.9234296476770756</v>
      </c>
    </row>
    <row r="5" spans="1:7" x14ac:dyDescent="0.25">
      <c r="A5" s="8" t="s">
        <v>122</v>
      </c>
      <c r="B5" s="8">
        <v>4.6727999999999996</v>
      </c>
      <c r="C5" s="8">
        <v>133.58500000000001</v>
      </c>
      <c r="D5" s="8">
        <v>13.674200000000001</v>
      </c>
      <c r="E5" s="8">
        <f t="shared" si="0"/>
        <v>2.9263396678650921</v>
      </c>
    </row>
    <row r="6" spans="1:7" s="7" customFormat="1" x14ac:dyDescent="0.25">
      <c r="A6" s="8"/>
      <c r="B6" s="8"/>
      <c r="C6" s="8"/>
      <c r="D6" s="8"/>
      <c r="E6" s="8"/>
      <c r="F6" s="8">
        <f>AVERAGE(C3:C5)</f>
        <v>132.03233333333333</v>
      </c>
      <c r="G6" s="8">
        <f>AVERAGE(E3:E5)</f>
        <v>2.9232885245130706</v>
      </c>
    </row>
    <row r="7" spans="1:7" x14ac:dyDescent="0.25">
      <c r="A7" s="8" t="s">
        <v>123</v>
      </c>
      <c r="B7" s="8">
        <v>4.9212300000000004</v>
      </c>
      <c r="C7" s="8">
        <v>23.671500000000002</v>
      </c>
      <c r="D7" s="8">
        <v>4.6502499999999998</v>
      </c>
      <c r="E7" s="8">
        <f t="shared" si="0"/>
        <v>0.94493653009511835</v>
      </c>
      <c r="F7" s="8"/>
      <c r="G7" s="8"/>
    </row>
    <row r="8" spans="1:7" x14ac:dyDescent="0.25">
      <c r="A8" s="8" t="s">
        <v>124</v>
      </c>
      <c r="B8" s="8">
        <v>4.8265469999999997</v>
      </c>
      <c r="C8" s="8">
        <v>24.0304</v>
      </c>
      <c r="D8" s="8">
        <v>4.65055</v>
      </c>
      <c r="E8" s="8">
        <f t="shared" si="0"/>
        <v>0.96353562909467172</v>
      </c>
      <c r="F8" s="8"/>
      <c r="G8" s="8"/>
    </row>
    <row r="9" spans="1:7" x14ac:dyDescent="0.25">
      <c r="A9" s="8" t="s">
        <v>125</v>
      </c>
      <c r="B9" s="8">
        <v>4.8444659999999997</v>
      </c>
      <c r="C9" s="8">
        <v>23.878900000000002</v>
      </c>
      <c r="D9" s="8">
        <v>4.6501400000000004</v>
      </c>
      <c r="E9" s="8">
        <f t="shared" si="0"/>
        <v>0.95988701334677562</v>
      </c>
      <c r="F9" s="8"/>
      <c r="G9" s="8"/>
    </row>
    <row r="10" spans="1:7" s="7" customFormat="1" x14ac:dyDescent="0.25">
      <c r="A10" s="8"/>
      <c r="B10" s="8"/>
      <c r="C10" s="8"/>
      <c r="D10" s="8"/>
      <c r="E10" s="8"/>
      <c r="F10" s="8">
        <f>AVERAGE(C7:C9)</f>
        <v>23.860266666666671</v>
      </c>
      <c r="G10" s="8">
        <f>AVERAGE(E7:E9)</f>
        <v>0.95611972417885516</v>
      </c>
    </row>
    <row r="11" spans="1:7" x14ac:dyDescent="0.25">
      <c r="A11" s="8" t="s">
        <v>81</v>
      </c>
      <c r="B11" s="8">
        <v>3.9523000000000001</v>
      </c>
      <c r="C11" s="8">
        <v>30.289200000000001</v>
      </c>
      <c r="D11" s="8">
        <v>4.7959800000000001</v>
      </c>
      <c r="E11" s="8">
        <f t="shared" si="0"/>
        <v>1.213465577005794</v>
      </c>
      <c r="F11" s="8"/>
      <c r="G11" s="8"/>
    </row>
    <row r="12" spans="1:7" x14ac:dyDescent="0.25">
      <c r="A12" s="8" t="s">
        <v>82</v>
      </c>
      <c r="B12" s="8">
        <v>3.9781469999999999</v>
      </c>
      <c r="C12" s="8">
        <v>30.108000000000001</v>
      </c>
      <c r="D12" s="8">
        <v>4.7950499999999998</v>
      </c>
      <c r="E12" s="8">
        <f t="shared" si="0"/>
        <v>1.2053476153596134</v>
      </c>
      <c r="F12" s="8"/>
      <c r="G12" s="8"/>
    </row>
    <row r="13" spans="1:7" x14ac:dyDescent="0.25">
      <c r="A13" s="8" t="s">
        <v>118</v>
      </c>
      <c r="B13" s="8">
        <v>3.9642080000000002</v>
      </c>
      <c r="C13" s="8">
        <v>30.0547</v>
      </c>
      <c r="D13" s="8">
        <v>4.79495</v>
      </c>
      <c r="E13" s="8">
        <f t="shared" si="0"/>
        <v>1.2095606486844281</v>
      </c>
      <c r="F13" s="8"/>
      <c r="G13" s="8"/>
    </row>
    <row r="14" spans="1:7" x14ac:dyDescent="0.25">
      <c r="A14" s="8"/>
      <c r="B14" s="8"/>
      <c r="C14" s="8"/>
      <c r="D14" s="8"/>
      <c r="E14" s="8"/>
      <c r="F14" s="8">
        <f>AVERAGE(C11:C13)</f>
        <v>30.150633333333332</v>
      </c>
      <c r="G14" s="8">
        <f>AVERAGE(E11:E13)</f>
        <v>1.2094579470166118</v>
      </c>
    </row>
    <row r="15" spans="1:7" x14ac:dyDescent="0.25">
      <c r="A15" s="8"/>
      <c r="B15" s="8"/>
      <c r="C15" s="8"/>
      <c r="D15" s="8"/>
      <c r="E15" s="8"/>
      <c r="F15" s="8"/>
      <c r="G15" s="8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4"/>
  <sheetViews>
    <sheetView zoomScale="70" zoomScaleNormal="70" workbookViewId="0"/>
  </sheetViews>
  <sheetFormatPr defaultRowHeight="15" x14ac:dyDescent="0.25"/>
  <cols>
    <col min="1" max="1" width="10.140625" style="8" customWidth="1"/>
    <col min="2" max="2" width="12.42578125" style="3" customWidth="1"/>
    <col min="3" max="3" width="13.140625" style="8" bestFit="1" customWidth="1"/>
    <col min="4" max="4" width="14.85546875" style="3" bestFit="1" customWidth="1"/>
    <col min="5" max="5" width="15.140625" style="3" customWidth="1"/>
    <col min="6" max="7" width="14.7109375" style="3" customWidth="1"/>
    <col min="8" max="8" width="17" style="3" customWidth="1"/>
    <col min="9" max="9" width="13" style="3" customWidth="1"/>
    <col min="10" max="10" width="14" style="3" customWidth="1"/>
    <col min="11" max="16384" width="9.140625" style="3"/>
  </cols>
  <sheetData>
    <row r="1" spans="1:16" s="2" customFormat="1" ht="23.25" x14ac:dyDescent="0.35">
      <c r="A1" s="4" t="s">
        <v>84</v>
      </c>
    </row>
    <row r="2" spans="1:16" s="20" customFormat="1" ht="76.5" customHeight="1" x14ac:dyDescent="0.25">
      <c r="A2" s="20" t="s">
        <v>160</v>
      </c>
      <c r="B2" s="20" t="s">
        <v>83</v>
      </c>
      <c r="C2" s="20" t="s">
        <v>115</v>
      </c>
      <c r="D2" s="20" t="s">
        <v>79</v>
      </c>
      <c r="E2" s="20" t="s">
        <v>111</v>
      </c>
      <c r="F2" s="20" t="s">
        <v>159</v>
      </c>
      <c r="G2" s="20" t="s">
        <v>129</v>
      </c>
      <c r="H2" s="20" t="s">
        <v>130</v>
      </c>
      <c r="I2" s="20" t="s">
        <v>131</v>
      </c>
      <c r="J2" s="20" t="s">
        <v>132</v>
      </c>
    </row>
    <row r="3" spans="1:16" x14ac:dyDescent="0.25">
      <c r="A3" s="8" t="s">
        <v>128</v>
      </c>
      <c r="B3" s="3" t="s">
        <v>61</v>
      </c>
      <c r="C3" s="8">
        <v>73.900000000000006</v>
      </c>
      <c r="F3" s="3">
        <f t="shared" ref="F3:F8" si="0">($L$4*C3)+$L$5</f>
        <v>1.9064400000000004</v>
      </c>
      <c r="G3" s="8"/>
      <c r="H3" s="8"/>
      <c r="K3" s="3" t="s">
        <v>133</v>
      </c>
      <c r="N3" s="1"/>
      <c r="O3" s="1"/>
      <c r="P3" s="1"/>
    </row>
    <row r="4" spans="1:16" x14ac:dyDescent="0.25">
      <c r="A4" s="8" t="s">
        <v>128</v>
      </c>
      <c r="B4" s="3" t="s">
        <v>62</v>
      </c>
      <c r="C4" s="8">
        <v>79.0685</v>
      </c>
      <c r="F4" s="3">
        <f t="shared" si="0"/>
        <v>1.9974056</v>
      </c>
      <c r="G4" s="8"/>
      <c r="H4" s="8"/>
      <c r="K4" s="3" t="s">
        <v>2</v>
      </c>
      <c r="L4" s="3">
        <v>1.7600000000000001E-2</v>
      </c>
      <c r="N4" s="1"/>
      <c r="O4" s="1"/>
      <c r="P4" s="1"/>
    </row>
    <row r="5" spans="1:16" x14ac:dyDescent="0.25">
      <c r="A5" s="8" t="s">
        <v>128</v>
      </c>
      <c r="B5" s="3" t="s">
        <v>67</v>
      </c>
      <c r="C5" s="8">
        <v>77.507599999999996</v>
      </c>
      <c r="F5" s="3">
        <f t="shared" si="0"/>
        <v>1.96993376</v>
      </c>
      <c r="G5" s="8"/>
      <c r="H5" s="8"/>
      <c r="K5" s="3" t="s">
        <v>3</v>
      </c>
      <c r="L5" s="3">
        <v>0.60580000000000001</v>
      </c>
      <c r="N5" s="1"/>
      <c r="O5" s="1"/>
      <c r="P5" s="1"/>
    </row>
    <row r="6" spans="1:16" x14ac:dyDescent="0.25">
      <c r="A6" s="8" t="s">
        <v>128</v>
      </c>
      <c r="B6" s="3" t="s">
        <v>68</v>
      </c>
      <c r="C6" s="8">
        <v>76.187299999999993</v>
      </c>
      <c r="F6" s="3">
        <f t="shared" si="0"/>
        <v>1.94669648</v>
      </c>
      <c r="G6" s="8"/>
      <c r="H6" s="8"/>
      <c r="N6" s="1"/>
      <c r="O6" s="1"/>
      <c r="P6" s="1"/>
    </row>
    <row r="7" spans="1:16" x14ac:dyDescent="0.25">
      <c r="A7" s="8" t="s">
        <v>128</v>
      </c>
      <c r="B7" s="3" t="s">
        <v>73</v>
      </c>
      <c r="C7" s="8">
        <v>74.401899999999998</v>
      </c>
      <c r="F7" s="3">
        <f t="shared" si="0"/>
        <v>1.91527344</v>
      </c>
      <c r="G7" s="8"/>
      <c r="H7" s="8"/>
      <c r="N7" s="1"/>
      <c r="O7" s="1"/>
      <c r="P7" s="1"/>
    </row>
    <row r="8" spans="1:16" x14ac:dyDescent="0.25">
      <c r="A8" s="8" t="s">
        <v>128</v>
      </c>
      <c r="B8" s="3" t="s">
        <v>74</v>
      </c>
      <c r="C8" s="8">
        <v>67.332400000000007</v>
      </c>
      <c r="F8" s="3">
        <f t="shared" si="0"/>
        <v>1.7908502400000001</v>
      </c>
      <c r="G8" s="8"/>
      <c r="H8" s="8"/>
    </row>
    <row r="9" spans="1:16" x14ac:dyDescent="0.25">
      <c r="D9" s="3">
        <f>AVERAGE(C3:C8)</f>
        <v>74.732950000000002</v>
      </c>
      <c r="E9" s="8">
        <f>_xlfn.STDEV.P(C3:C8)</f>
        <v>3.7457164524961013</v>
      </c>
      <c r="F9" s="8"/>
      <c r="G9" s="9">
        <f>AVERAGE(F3:F8)</f>
        <v>1.9210999200000003</v>
      </c>
      <c r="H9" s="8">
        <f>E9*$L$4</f>
        <v>6.5924609563931383E-2</v>
      </c>
    </row>
    <row r="10" spans="1:16" x14ac:dyDescent="0.25">
      <c r="A10" s="8" t="s">
        <v>128</v>
      </c>
      <c r="B10" s="3" t="s">
        <v>75</v>
      </c>
      <c r="C10" s="8">
        <v>77.558000000000007</v>
      </c>
      <c r="F10" s="3">
        <f t="shared" ref="F10:F15" si="1">($L$4*C10)+$L$5</f>
        <v>1.9708208000000003</v>
      </c>
      <c r="G10" s="8"/>
      <c r="H10" s="8"/>
    </row>
    <row r="11" spans="1:16" x14ac:dyDescent="0.25">
      <c r="A11" s="8" t="s">
        <v>128</v>
      </c>
      <c r="B11" s="3" t="s">
        <v>76</v>
      </c>
      <c r="C11" s="8">
        <v>75.406400000000005</v>
      </c>
      <c r="F11" s="3">
        <f t="shared" si="1"/>
        <v>1.9329526400000003</v>
      </c>
      <c r="G11" s="8"/>
      <c r="H11" s="8"/>
    </row>
    <row r="12" spans="1:16" x14ac:dyDescent="0.25">
      <c r="A12" s="8" t="s">
        <v>128</v>
      </c>
      <c r="B12" s="3" t="s">
        <v>67</v>
      </c>
      <c r="C12" s="8">
        <v>77.507599999999996</v>
      </c>
      <c r="F12" s="3">
        <f t="shared" si="1"/>
        <v>1.96993376</v>
      </c>
      <c r="G12" s="8"/>
      <c r="H12" s="8"/>
    </row>
    <row r="13" spans="1:16" x14ac:dyDescent="0.25">
      <c r="A13" s="8" t="s">
        <v>128</v>
      </c>
      <c r="B13" s="3" t="s">
        <v>64</v>
      </c>
      <c r="C13" s="8">
        <v>69.623500000000007</v>
      </c>
      <c r="F13" s="3">
        <f t="shared" si="1"/>
        <v>1.8311736000000001</v>
      </c>
      <c r="G13" s="8"/>
      <c r="H13" s="8"/>
    </row>
    <row r="14" spans="1:16" x14ac:dyDescent="0.25">
      <c r="A14" s="8" t="s">
        <v>128</v>
      </c>
      <c r="B14" s="3" t="s">
        <v>69</v>
      </c>
      <c r="C14" s="8">
        <v>79.215599999999995</v>
      </c>
      <c r="F14" s="3">
        <f t="shared" si="1"/>
        <v>1.9999945600000002</v>
      </c>
      <c r="G14" s="8"/>
      <c r="H14" s="8"/>
    </row>
    <row r="15" spans="1:16" x14ac:dyDescent="0.25">
      <c r="A15" s="8" t="s">
        <v>128</v>
      </c>
      <c r="B15" s="3" t="s">
        <v>70</v>
      </c>
      <c r="C15" s="8">
        <v>75.538499999999999</v>
      </c>
      <c r="F15" s="3">
        <f t="shared" si="1"/>
        <v>1.9352776</v>
      </c>
      <c r="G15" s="8"/>
      <c r="H15" s="8"/>
    </row>
    <row r="16" spans="1:16" x14ac:dyDescent="0.25">
      <c r="D16" s="3">
        <f>AVERAGE(C10:C15)</f>
        <v>75.808266666666668</v>
      </c>
      <c r="E16" s="8">
        <f>_xlfn.STDEV.P(C10:C15)</f>
        <v>3.0562730722601019</v>
      </c>
      <c r="F16" s="8"/>
      <c r="G16" s="9">
        <f>AVERAGE(F10:F15)</f>
        <v>1.940025493333333</v>
      </c>
      <c r="H16" s="8">
        <f>E16*$L$4</f>
        <v>5.3790406071777798E-2</v>
      </c>
    </row>
    <row r="17" spans="1:10" x14ac:dyDescent="0.25">
      <c r="A17" s="8" t="s">
        <v>128</v>
      </c>
      <c r="B17" s="3" t="s">
        <v>71</v>
      </c>
      <c r="C17" s="8">
        <v>79.809399999999997</v>
      </c>
      <c r="F17" s="3">
        <f t="shared" ref="F17:F22" si="2">($L$4*C17)+$L$5</f>
        <v>2.0104454400000003</v>
      </c>
      <c r="G17" s="8"/>
      <c r="H17" s="8"/>
    </row>
    <row r="18" spans="1:10" x14ac:dyDescent="0.25">
      <c r="A18" s="8" t="s">
        <v>128</v>
      </c>
      <c r="B18" s="3" t="s">
        <v>72</v>
      </c>
      <c r="C18" s="8">
        <v>76.367800000000003</v>
      </c>
      <c r="F18" s="3">
        <f t="shared" si="2"/>
        <v>1.9498732800000003</v>
      </c>
      <c r="G18" s="8"/>
      <c r="H18" s="8"/>
    </row>
    <row r="19" spans="1:10" x14ac:dyDescent="0.25">
      <c r="A19" s="8" t="s">
        <v>128</v>
      </c>
      <c r="B19" s="3" t="s">
        <v>77</v>
      </c>
      <c r="C19" s="8">
        <v>77.859300000000005</v>
      </c>
      <c r="F19" s="3">
        <f t="shared" si="2"/>
        <v>1.9761236800000002</v>
      </c>
      <c r="G19" s="8"/>
      <c r="H19" s="8"/>
    </row>
    <row r="20" spans="1:10" x14ac:dyDescent="0.25">
      <c r="A20" s="8" t="s">
        <v>128</v>
      </c>
      <c r="B20" s="3" t="s">
        <v>78</v>
      </c>
      <c r="C20" s="8">
        <v>81.772300000000001</v>
      </c>
      <c r="F20" s="3">
        <f t="shared" si="2"/>
        <v>2.0449924800000003</v>
      </c>
      <c r="G20" s="8"/>
      <c r="H20" s="8"/>
    </row>
    <row r="21" spans="1:10" x14ac:dyDescent="0.25">
      <c r="A21" s="8" t="s">
        <v>128</v>
      </c>
      <c r="B21" s="3" t="s">
        <v>65</v>
      </c>
      <c r="C21" s="8">
        <v>70.517300000000006</v>
      </c>
      <c r="F21" s="3">
        <f t="shared" si="2"/>
        <v>1.8469044800000001</v>
      </c>
      <c r="G21" s="8"/>
      <c r="H21" s="8"/>
    </row>
    <row r="22" spans="1:10" x14ac:dyDescent="0.25">
      <c r="A22" s="8" t="s">
        <v>128</v>
      </c>
      <c r="B22" s="3" t="s">
        <v>66</v>
      </c>
      <c r="C22" s="8">
        <v>63.608199999999997</v>
      </c>
      <c r="F22" s="3">
        <f t="shared" si="2"/>
        <v>1.7253043200000002</v>
      </c>
      <c r="G22" s="8"/>
      <c r="H22" s="8"/>
    </row>
    <row r="23" spans="1:10" x14ac:dyDescent="0.25">
      <c r="D23" s="3">
        <f>AVERAGE(C17:C22)</f>
        <v>74.989050000000006</v>
      </c>
      <c r="E23" s="8">
        <f>_xlfn.STDEV.P(C17:C22)</f>
        <v>6.1766743491812273</v>
      </c>
      <c r="F23" s="8"/>
      <c r="G23" s="9">
        <f>AVERAGE(F17:F22)</f>
        <v>1.9256072800000001</v>
      </c>
      <c r="H23" s="8">
        <f>E23*$L$4</f>
        <v>0.1087094685455896</v>
      </c>
    </row>
    <row r="24" spans="1:10" s="8" customFormat="1" x14ac:dyDescent="0.25">
      <c r="B24" s="3"/>
      <c r="D24" s="3"/>
      <c r="E24" s="3"/>
      <c r="F24" s="3"/>
      <c r="G24" s="1"/>
      <c r="H24" s="3"/>
      <c r="I24" s="9">
        <f>AVERAGE(G9:G23)</f>
        <v>1.9289108977777778</v>
      </c>
      <c r="J24" s="9">
        <f>AVERAGE(H9:H23)</f>
        <v>7.6141494727099593E-2</v>
      </c>
    </row>
    <row r="25" spans="1:10" x14ac:dyDescent="0.25">
      <c r="A25" s="8" t="s">
        <v>128</v>
      </c>
      <c r="B25" s="3" t="s">
        <v>7</v>
      </c>
      <c r="C25" s="8">
        <v>78.677199999999999</v>
      </c>
      <c r="F25" s="3">
        <f t="shared" ref="F25:F30" si="3">($L$4*C25)+$L$5</f>
        <v>1.9905187199999999</v>
      </c>
      <c r="I25" s="9"/>
      <c r="J25" s="9"/>
    </row>
    <row r="26" spans="1:10" x14ac:dyDescent="0.25">
      <c r="A26" s="8" t="s">
        <v>128</v>
      </c>
      <c r="B26" s="3" t="s">
        <v>8</v>
      </c>
      <c r="C26" s="8">
        <v>75.012500000000003</v>
      </c>
      <c r="F26" s="3">
        <f t="shared" si="3"/>
        <v>1.9260200000000003</v>
      </c>
      <c r="I26" s="9"/>
      <c r="J26" s="9"/>
    </row>
    <row r="27" spans="1:10" x14ac:dyDescent="0.25">
      <c r="A27" s="8" t="s">
        <v>128</v>
      </c>
      <c r="B27" s="3" t="s">
        <v>13</v>
      </c>
      <c r="C27" s="8">
        <v>85.873400000000004</v>
      </c>
      <c r="F27" s="3">
        <f t="shared" si="3"/>
        <v>2.1171718400000001</v>
      </c>
      <c r="I27" s="9"/>
      <c r="J27" s="9"/>
    </row>
    <row r="28" spans="1:10" x14ac:dyDescent="0.25">
      <c r="A28" s="8" t="s">
        <v>128</v>
      </c>
      <c r="B28" s="3" t="s">
        <v>14</v>
      </c>
      <c r="C28" s="8">
        <v>83.629900000000006</v>
      </c>
      <c r="F28" s="3">
        <f t="shared" si="3"/>
        <v>2.0776862400000002</v>
      </c>
      <c r="I28" s="9"/>
      <c r="J28" s="9"/>
    </row>
    <row r="29" spans="1:10" x14ac:dyDescent="0.25">
      <c r="A29" s="8" t="s">
        <v>128</v>
      </c>
      <c r="B29" s="3" t="s">
        <v>19</v>
      </c>
      <c r="C29" s="8">
        <v>77.743399999999994</v>
      </c>
      <c r="F29" s="3">
        <f t="shared" si="3"/>
        <v>1.97408384</v>
      </c>
      <c r="I29" s="9"/>
      <c r="J29" s="9"/>
    </row>
    <row r="30" spans="1:10" x14ac:dyDescent="0.25">
      <c r="A30" s="8" t="s">
        <v>128</v>
      </c>
      <c r="B30" s="3" t="s">
        <v>20</v>
      </c>
      <c r="C30" s="8">
        <v>78.871799999999993</v>
      </c>
      <c r="F30" s="3">
        <f t="shared" si="3"/>
        <v>1.9939436800000001</v>
      </c>
      <c r="I30" s="9"/>
      <c r="J30" s="9"/>
    </row>
    <row r="31" spans="1:10" x14ac:dyDescent="0.25">
      <c r="D31" s="3">
        <f>AVERAGE(C25:C30)</f>
        <v>79.968033333333338</v>
      </c>
      <c r="E31" s="3">
        <f>_xlfn.STDEV.P(C25:C30)</f>
        <v>3.6664448096517481</v>
      </c>
      <c r="G31" s="1">
        <f>AVERAGE(F25:F30)</f>
        <v>2.0132373866666669</v>
      </c>
      <c r="H31" s="3">
        <f>E31*$L$4</f>
        <v>6.4529428649870768E-2</v>
      </c>
      <c r="I31" s="9"/>
      <c r="J31" s="9"/>
    </row>
    <row r="32" spans="1:10" x14ac:dyDescent="0.25">
      <c r="A32" s="8" t="s">
        <v>128</v>
      </c>
      <c r="B32" s="3" t="s">
        <v>21</v>
      </c>
      <c r="C32" s="8">
        <v>77.152699999999996</v>
      </c>
      <c r="F32" s="3">
        <f t="shared" ref="F32:F37" si="4">($L$4*C32)+$L$5</f>
        <v>1.9636875200000001</v>
      </c>
      <c r="G32" s="8"/>
      <c r="H32" s="8"/>
      <c r="I32" s="9"/>
      <c r="J32" s="9"/>
    </row>
    <row r="33" spans="1:10" x14ac:dyDescent="0.25">
      <c r="A33" s="8" t="s">
        <v>128</v>
      </c>
      <c r="B33" s="3" t="s">
        <v>22</v>
      </c>
      <c r="C33" s="8">
        <v>80.387299999999996</v>
      </c>
      <c r="F33" s="3">
        <f t="shared" si="4"/>
        <v>2.0206164800000002</v>
      </c>
      <c r="G33" s="8"/>
      <c r="H33" s="8"/>
      <c r="I33" s="9"/>
      <c r="J33" s="9"/>
    </row>
    <row r="34" spans="1:10" x14ac:dyDescent="0.25">
      <c r="A34" s="8" t="s">
        <v>128</v>
      </c>
      <c r="B34" s="3" t="s">
        <v>9</v>
      </c>
      <c r="C34" s="8">
        <v>80.557000000000002</v>
      </c>
      <c r="F34" s="3">
        <f t="shared" si="4"/>
        <v>2.0236032000000002</v>
      </c>
      <c r="G34" s="8"/>
      <c r="H34" s="8"/>
      <c r="I34" s="9"/>
      <c r="J34" s="9"/>
    </row>
    <row r="35" spans="1:10" x14ac:dyDescent="0.25">
      <c r="A35" s="8" t="s">
        <v>128</v>
      </c>
      <c r="B35" s="3" t="s">
        <v>10</v>
      </c>
      <c r="C35" s="8">
        <v>86.775400000000005</v>
      </c>
      <c r="F35" s="3">
        <f t="shared" si="4"/>
        <v>2.1330470400000001</v>
      </c>
      <c r="G35" s="8"/>
      <c r="H35" s="8"/>
      <c r="I35" s="9"/>
      <c r="J35" s="9"/>
    </row>
    <row r="36" spans="1:10" x14ac:dyDescent="0.25">
      <c r="A36" s="8" t="s">
        <v>128</v>
      </c>
      <c r="B36" s="3" t="s">
        <v>15</v>
      </c>
      <c r="C36" s="8">
        <v>77.524500000000003</v>
      </c>
      <c r="F36" s="3">
        <f t="shared" si="4"/>
        <v>1.9702312000000002</v>
      </c>
      <c r="G36" s="8"/>
      <c r="H36" s="8"/>
      <c r="I36" s="9"/>
      <c r="J36" s="9"/>
    </row>
    <row r="37" spans="1:10" x14ac:dyDescent="0.25">
      <c r="A37" s="8" t="s">
        <v>128</v>
      </c>
      <c r="B37" s="3" t="s">
        <v>16</v>
      </c>
      <c r="C37" s="8">
        <v>72.173599999999993</v>
      </c>
      <c r="F37" s="3">
        <f t="shared" si="4"/>
        <v>1.8760553600000001</v>
      </c>
      <c r="G37" s="8"/>
      <c r="H37" s="8"/>
      <c r="I37" s="9"/>
      <c r="J37" s="9"/>
    </row>
    <row r="38" spans="1:10" x14ac:dyDescent="0.25">
      <c r="D38" s="3">
        <f>AVERAGE(C32:C37)</f>
        <v>79.095083333333321</v>
      </c>
      <c r="E38" s="8">
        <f>_xlfn.STDEV.P(C32:C37)</f>
        <v>4.4147632044526377</v>
      </c>
      <c r="F38" s="8"/>
      <c r="G38" s="9">
        <f>AVERAGE(F32:F37)</f>
        <v>1.9978734666666667</v>
      </c>
      <c r="H38" s="8">
        <f>E38*$L$4</f>
        <v>7.7699832398366434E-2</v>
      </c>
      <c r="I38" s="9"/>
      <c r="J38" s="9"/>
    </row>
    <row r="39" spans="1:10" x14ac:dyDescent="0.25">
      <c r="A39" s="8" t="s">
        <v>128</v>
      </c>
      <c r="B39" s="3" t="s">
        <v>17</v>
      </c>
      <c r="C39" s="8">
        <v>73.397000000000006</v>
      </c>
      <c r="F39" s="3">
        <f t="shared" ref="F39:F44" si="5">($L$4*C39)+$L$5</f>
        <v>1.8975872000000003</v>
      </c>
      <c r="G39" s="8"/>
      <c r="H39" s="8"/>
      <c r="I39" s="9"/>
      <c r="J39" s="9"/>
    </row>
    <row r="40" spans="1:10" x14ac:dyDescent="0.25">
      <c r="A40" s="8" t="s">
        <v>128</v>
      </c>
      <c r="B40" s="3" t="s">
        <v>18</v>
      </c>
      <c r="C40" s="8">
        <v>83.524199999999993</v>
      </c>
      <c r="F40" s="3">
        <f t="shared" si="5"/>
        <v>2.0758259199999998</v>
      </c>
      <c r="G40" s="8"/>
      <c r="H40" s="8"/>
      <c r="I40" s="9"/>
      <c r="J40" s="9"/>
    </row>
    <row r="41" spans="1:10" x14ac:dyDescent="0.25">
      <c r="A41" s="8" t="s">
        <v>128</v>
      </c>
      <c r="B41" s="3" t="s">
        <v>23</v>
      </c>
      <c r="C41" s="8">
        <v>80.580699999999993</v>
      </c>
      <c r="F41" s="3">
        <f t="shared" si="5"/>
        <v>2.02402032</v>
      </c>
      <c r="G41" s="8"/>
      <c r="H41" s="8"/>
      <c r="I41" s="9"/>
      <c r="J41" s="9"/>
    </row>
    <row r="42" spans="1:10" x14ac:dyDescent="0.25">
      <c r="A42" s="8" t="s">
        <v>128</v>
      </c>
      <c r="B42" s="3" t="s">
        <v>24</v>
      </c>
      <c r="C42" s="8">
        <v>82.276600000000002</v>
      </c>
      <c r="F42" s="3">
        <f t="shared" si="5"/>
        <v>2.0538681599999999</v>
      </c>
      <c r="G42" s="8"/>
      <c r="H42" s="8"/>
      <c r="I42" s="9"/>
      <c r="J42" s="9"/>
    </row>
    <row r="43" spans="1:10" x14ac:dyDescent="0.25">
      <c r="A43" s="8" t="s">
        <v>128</v>
      </c>
      <c r="B43" s="3" t="s">
        <v>11</v>
      </c>
      <c r="C43" s="8">
        <v>62.698300000000003</v>
      </c>
      <c r="F43" s="3">
        <f t="shared" si="5"/>
        <v>1.7092900800000002</v>
      </c>
      <c r="G43" s="8"/>
      <c r="H43" s="8"/>
      <c r="I43" s="9"/>
      <c r="J43" s="9"/>
    </row>
    <row r="44" spans="1:10" x14ac:dyDescent="0.25">
      <c r="A44" s="8" t="s">
        <v>128</v>
      </c>
      <c r="B44" s="3" t="s">
        <v>12</v>
      </c>
      <c r="C44" s="8">
        <v>73.6143</v>
      </c>
      <c r="F44" s="3">
        <f t="shared" si="5"/>
        <v>1.9014116800000003</v>
      </c>
      <c r="G44" s="8"/>
      <c r="H44" s="8"/>
      <c r="I44" s="9"/>
      <c r="J44" s="9"/>
    </row>
    <row r="45" spans="1:10" x14ac:dyDescent="0.25">
      <c r="D45" s="3">
        <f>AVERAGE(C39:C44)</f>
        <v>76.01518333333334</v>
      </c>
      <c r="E45" s="8">
        <f>_xlfn.STDEV.P(C39:C44)</f>
        <v>7.1460142605083599</v>
      </c>
      <c r="F45" s="8"/>
      <c r="G45" s="9">
        <f>AVERAGE(F39:F44)</f>
        <v>1.943667226666667</v>
      </c>
      <c r="H45" s="8">
        <f>E45*$L$4</f>
        <v>0.12576985098494714</v>
      </c>
      <c r="I45" s="9"/>
      <c r="J45" s="9"/>
    </row>
    <row r="46" spans="1:10" x14ac:dyDescent="0.25">
      <c r="B46" s="8"/>
      <c r="D46" s="8"/>
      <c r="E46" s="8"/>
      <c r="F46" s="8"/>
      <c r="G46" s="9"/>
      <c r="H46" s="8"/>
      <c r="I46" s="9">
        <f>AVERAGE(G31:G45)</f>
        <v>1.9849260266666668</v>
      </c>
      <c r="J46" s="9">
        <f>AVERAGE(H31:H45)</f>
        <v>8.9333037344394781E-2</v>
      </c>
    </row>
    <row r="47" spans="1:10" x14ac:dyDescent="0.25">
      <c r="A47" s="8" t="s">
        <v>128</v>
      </c>
      <c r="B47" s="3" t="s">
        <v>43</v>
      </c>
      <c r="C47" s="8">
        <v>78.827299999999994</v>
      </c>
      <c r="F47" s="3">
        <f t="shared" ref="F47:F52" si="6">($L$4*C47)+$L$5</f>
        <v>1.9931604799999998</v>
      </c>
      <c r="G47" s="8"/>
      <c r="H47" s="8"/>
      <c r="I47" s="9"/>
      <c r="J47" s="9"/>
    </row>
    <row r="48" spans="1:10" x14ac:dyDescent="0.25">
      <c r="A48" s="8" t="s">
        <v>128</v>
      </c>
      <c r="B48" s="3" t="s">
        <v>44</v>
      </c>
      <c r="C48" s="8">
        <v>74.7577</v>
      </c>
      <c r="F48" s="3">
        <f t="shared" si="6"/>
        <v>1.9215355199999999</v>
      </c>
      <c r="G48" s="8"/>
      <c r="H48" s="8"/>
      <c r="I48" s="9"/>
      <c r="J48" s="9"/>
    </row>
    <row r="49" spans="1:10" x14ac:dyDescent="0.25">
      <c r="A49" s="8" t="s">
        <v>128</v>
      </c>
      <c r="B49" s="3" t="s">
        <v>49</v>
      </c>
      <c r="C49" s="8">
        <v>78.732399999999998</v>
      </c>
      <c r="F49" s="3">
        <f t="shared" si="6"/>
        <v>1.9914902400000001</v>
      </c>
      <c r="G49" s="8"/>
      <c r="H49" s="8"/>
      <c r="I49" s="9"/>
      <c r="J49" s="9"/>
    </row>
    <row r="50" spans="1:10" x14ac:dyDescent="0.25">
      <c r="A50" s="8" t="s">
        <v>128</v>
      </c>
      <c r="B50" s="3" t="s">
        <v>50</v>
      </c>
      <c r="C50" s="8">
        <v>79.847499999999997</v>
      </c>
      <c r="F50" s="3">
        <f t="shared" si="6"/>
        <v>2.0111159999999999</v>
      </c>
      <c r="G50" s="8"/>
      <c r="H50" s="8"/>
      <c r="I50" s="9"/>
      <c r="J50" s="9"/>
    </row>
    <row r="51" spans="1:10" x14ac:dyDescent="0.25">
      <c r="A51" s="8" t="s">
        <v>128</v>
      </c>
      <c r="B51" s="3" t="s">
        <v>55</v>
      </c>
      <c r="C51" s="8">
        <v>83.131799999999998</v>
      </c>
      <c r="F51" s="3">
        <f t="shared" si="6"/>
        <v>2.06891968</v>
      </c>
      <c r="G51" s="8"/>
      <c r="H51" s="8"/>
      <c r="I51" s="9"/>
      <c r="J51" s="9"/>
    </row>
    <row r="52" spans="1:10" x14ac:dyDescent="0.25">
      <c r="A52" s="8" t="s">
        <v>128</v>
      </c>
      <c r="B52" s="3" t="s">
        <v>56</v>
      </c>
      <c r="C52" s="8">
        <v>74.1905</v>
      </c>
      <c r="F52" s="3">
        <f t="shared" si="6"/>
        <v>1.9115527999999999</v>
      </c>
      <c r="G52" s="8"/>
      <c r="H52" s="8"/>
      <c r="I52" s="9"/>
      <c r="J52" s="9"/>
    </row>
    <row r="53" spans="1:10" x14ac:dyDescent="0.25">
      <c r="D53" s="3">
        <f>AVERAGE(C47:C52)</f>
        <v>78.247866666666667</v>
      </c>
      <c r="E53" s="8">
        <f>_xlfn.STDEV.P(C47:C52)</f>
        <v>3.0448216908201506</v>
      </c>
      <c r="F53" s="8"/>
      <c r="G53" s="9">
        <f>AVERAGE(F47:F52)</f>
        <v>1.9829624533333334</v>
      </c>
      <c r="H53" s="8">
        <f>E53*$L$4</f>
        <v>5.3588861758434657E-2</v>
      </c>
      <c r="I53" s="9"/>
      <c r="J53" s="9"/>
    </row>
    <row r="54" spans="1:10" x14ac:dyDescent="0.25">
      <c r="A54" s="8" t="s">
        <v>128</v>
      </c>
      <c r="B54" s="3" t="s">
        <v>57</v>
      </c>
      <c r="C54" s="8">
        <v>72.55</v>
      </c>
      <c r="F54" s="3">
        <f t="shared" ref="F54:F59" si="7">($L$4*C54)+$L$5</f>
        <v>1.8826800000000001</v>
      </c>
      <c r="G54" s="8"/>
      <c r="H54" s="8"/>
      <c r="I54" s="9"/>
      <c r="J54" s="9"/>
    </row>
    <row r="55" spans="1:10" x14ac:dyDescent="0.25">
      <c r="A55" s="8" t="s">
        <v>128</v>
      </c>
      <c r="B55" s="3" t="s">
        <v>58</v>
      </c>
      <c r="C55" s="8">
        <v>79.736199999999997</v>
      </c>
      <c r="F55" s="3">
        <f t="shared" si="7"/>
        <v>2.0091571200000002</v>
      </c>
      <c r="G55" s="8"/>
      <c r="H55" s="8"/>
      <c r="I55" s="9"/>
      <c r="J55" s="9"/>
    </row>
    <row r="56" spans="1:10" x14ac:dyDescent="0.25">
      <c r="A56" s="8" t="s">
        <v>128</v>
      </c>
      <c r="B56" s="3" t="s">
        <v>45</v>
      </c>
      <c r="C56" s="8">
        <v>78.913200000000003</v>
      </c>
      <c r="F56" s="3">
        <f t="shared" si="7"/>
        <v>1.9946723200000003</v>
      </c>
      <c r="G56" s="8"/>
      <c r="H56" s="8"/>
      <c r="I56" s="9"/>
      <c r="J56" s="9"/>
    </row>
    <row r="57" spans="1:10" x14ac:dyDescent="0.25">
      <c r="A57" s="8" t="s">
        <v>128</v>
      </c>
      <c r="B57" s="3" t="s">
        <v>46</v>
      </c>
      <c r="C57" s="8">
        <v>78.376499999999993</v>
      </c>
      <c r="F57" s="3">
        <f t="shared" si="7"/>
        <v>1.9852264000000002</v>
      </c>
      <c r="G57" s="8"/>
      <c r="H57" s="8"/>
      <c r="I57" s="9"/>
      <c r="J57" s="9"/>
    </row>
    <row r="58" spans="1:10" x14ac:dyDescent="0.25">
      <c r="A58" s="8" t="s">
        <v>128</v>
      </c>
      <c r="B58" s="3" t="s">
        <v>51</v>
      </c>
      <c r="C58" s="8">
        <v>79.912599999999998</v>
      </c>
      <c r="F58" s="3">
        <f t="shared" si="7"/>
        <v>2.0122617599999999</v>
      </c>
      <c r="G58" s="8"/>
      <c r="H58" s="8"/>
      <c r="I58" s="9"/>
      <c r="J58" s="9"/>
    </row>
    <row r="59" spans="1:10" x14ac:dyDescent="0.25">
      <c r="A59" s="8" t="s">
        <v>128</v>
      </c>
      <c r="B59" s="3" t="s">
        <v>52</v>
      </c>
      <c r="C59" s="8">
        <v>73.538300000000007</v>
      </c>
      <c r="F59" s="3">
        <f t="shared" si="7"/>
        <v>1.90007408</v>
      </c>
      <c r="G59" s="8"/>
      <c r="H59" s="8"/>
      <c r="I59" s="9"/>
      <c r="J59" s="9"/>
    </row>
    <row r="60" spans="1:10" x14ac:dyDescent="0.25">
      <c r="D60" s="3">
        <f>AVERAGE(C54:C59)</f>
        <v>77.171133333333344</v>
      </c>
      <c r="E60" s="8">
        <f>_xlfn.STDEV.P(C54:C59)</f>
        <v>2.9758825826224302</v>
      </c>
      <c r="F60" s="8"/>
      <c r="G60" s="9">
        <f>AVERAGE(F54:F59)</f>
        <v>1.9640119466666668</v>
      </c>
      <c r="H60" s="8">
        <f>E60*$L$4</f>
        <v>5.2375533454154778E-2</v>
      </c>
      <c r="I60" s="9"/>
      <c r="J60" s="9"/>
    </row>
    <row r="61" spans="1:10" x14ac:dyDescent="0.25">
      <c r="A61" s="8" t="s">
        <v>128</v>
      </c>
      <c r="B61" s="3" t="s">
        <v>53</v>
      </c>
      <c r="C61" s="8">
        <v>76.336699999999993</v>
      </c>
      <c r="F61" s="3">
        <f t="shared" ref="F61:F66" si="8">($L$4*C61)+$L$5</f>
        <v>1.9493259200000002</v>
      </c>
      <c r="G61" s="8"/>
      <c r="H61" s="8"/>
      <c r="I61" s="9"/>
      <c r="J61" s="9"/>
    </row>
    <row r="62" spans="1:10" x14ac:dyDescent="0.25">
      <c r="A62" s="8" t="s">
        <v>128</v>
      </c>
      <c r="B62" s="3" t="s">
        <v>54</v>
      </c>
      <c r="C62" s="8">
        <v>83.236699999999999</v>
      </c>
      <c r="F62" s="3">
        <f t="shared" si="8"/>
        <v>2.0707659199999999</v>
      </c>
      <c r="G62" s="8"/>
      <c r="H62" s="8"/>
      <c r="I62" s="9"/>
      <c r="J62" s="9"/>
    </row>
    <row r="63" spans="1:10" x14ac:dyDescent="0.25">
      <c r="A63" s="8" t="s">
        <v>128</v>
      </c>
      <c r="B63" s="3" t="s">
        <v>59</v>
      </c>
      <c r="C63" s="8">
        <v>76.733800000000002</v>
      </c>
      <c r="F63" s="3">
        <f t="shared" si="8"/>
        <v>1.9563148800000003</v>
      </c>
      <c r="G63" s="8"/>
      <c r="H63" s="8"/>
      <c r="I63" s="9"/>
      <c r="J63" s="9"/>
    </row>
    <row r="64" spans="1:10" x14ac:dyDescent="0.25">
      <c r="A64" s="8" t="s">
        <v>128</v>
      </c>
      <c r="B64" s="3" t="s">
        <v>60</v>
      </c>
      <c r="C64" s="8">
        <v>61.383400000000002</v>
      </c>
      <c r="F64" s="3">
        <f t="shared" si="8"/>
        <v>1.6861478400000003</v>
      </c>
      <c r="G64" s="8"/>
      <c r="H64" s="8"/>
      <c r="I64" s="9"/>
      <c r="J64" s="9"/>
    </row>
    <row r="65" spans="1:10" x14ac:dyDescent="0.25">
      <c r="A65" s="8" t="s">
        <v>128</v>
      </c>
      <c r="B65" s="3" t="s">
        <v>47</v>
      </c>
      <c r="C65" s="8">
        <v>78.440899999999999</v>
      </c>
      <c r="F65" s="3">
        <f t="shared" si="8"/>
        <v>1.98635984</v>
      </c>
      <c r="G65" s="8"/>
      <c r="H65" s="8"/>
      <c r="I65" s="9"/>
      <c r="J65" s="9"/>
    </row>
    <row r="66" spans="1:10" x14ac:dyDescent="0.25">
      <c r="A66" s="8" t="s">
        <v>128</v>
      </c>
      <c r="B66" s="3" t="s">
        <v>48</v>
      </c>
      <c r="C66" s="8">
        <v>79.674599999999998</v>
      </c>
      <c r="F66" s="3">
        <f t="shared" si="8"/>
        <v>2.0080729600000002</v>
      </c>
      <c r="G66" s="8"/>
      <c r="H66" s="8"/>
      <c r="I66" s="9"/>
      <c r="J66" s="9"/>
    </row>
    <row r="67" spans="1:10" x14ac:dyDescent="0.25">
      <c r="D67" s="3">
        <f>AVERAGE(C61:C66)</f>
        <v>75.967683333333341</v>
      </c>
      <c r="E67" s="8">
        <f>_xlfn.STDEV.P(C61:C66)</f>
        <v>6.9055661552636076</v>
      </c>
      <c r="F67" s="8"/>
      <c r="G67" s="9">
        <f>AVERAGE(F61:F66)</f>
        <v>1.9428312266666667</v>
      </c>
      <c r="H67" s="8">
        <f>E67*$L$4</f>
        <v>0.1215379643326395</v>
      </c>
      <c r="I67" s="9"/>
      <c r="J67" s="9"/>
    </row>
    <row r="68" spans="1:10" x14ac:dyDescent="0.25">
      <c r="G68" s="1"/>
      <c r="I68" s="9">
        <f>AVERAGE(G53:G67)</f>
        <v>1.9632685422222222</v>
      </c>
      <c r="J68" s="9">
        <f>AVERAGE(H53:H67)</f>
        <v>7.583411984840964E-2</v>
      </c>
    </row>
    <row r="69" spans="1:10" x14ac:dyDescent="0.25">
      <c r="A69" s="8" t="s">
        <v>128</v>
      </c>
      <c r="B69" s="3" t="s">
        <v>25</v>
      </c>
      <c r="C69" s="8">
        <v>75.813000000000002</v>
      </c>
      <c r="F69" s="3">
        <f t="shared" ref="F69:F74" si="9">($L$4*C69)+$L$5</f>
        <v>1.9401088</v>
      </c>
      <c r="I69" s="9"/>
      <c r="J69" s="9"/>
    </row>
    <row r="70" spans="1:10" x14ac:dyDescent="0.25">
      <c r="A70" s="8" t="s">
        <v>128</v>
      </c>
      <c r="B70" s="3" t="s">
        <v>26</v>
      </c>
      <c r="C70" s="8">
        <v>84.185100000000006</v>
      </c>
      <c r="F70" s="3">
        <f t="shared" si="9"/>
        <v>2.0874577600000004</v>
      </c>
      <c r="I70" s="9"/>
      <c r="J70" s="9"/>
    </row>
    <row r="71" spans="1:10" x14ac:dyDescent="0.25">
      <c r="A71" s="8" t="s">
        <v>128</v>
      </c>
      <c r="B71" s="3" t="s">
        <v>31</v>
      </c>
      <c r="C71" s="8">
        <v>72.867199999999997</v>
      </c>
      <c r="F71" s="3">
        <f t="shared" si="9"/>
        <v>1.8882627200000002</v>
      </c>
      <c r="I71" s="9"/>
      <c r="J71" s="9"/>
    </row>
    <row r="72" spans="1:10" x14ac:dyDescent="0.25">
      <c r="A72" s="8" t="s">
        <v>128</v>
      </c>
      <c r="B72" s="3" t="s">
        <v>32</v>
      </c>
      <c r="C72" s="8">
        <v>78.366</v>
      </c>
      <c r="F72" s="3">
        <f t="shared" si="9"/>
        <v>1.9850416000000002</v>
      </c>
      <c r="I72" s="9"/>
      <c r="J72" s="9"/>
    </row>
    <row r="73" spans="1:10" x14ac:dyDescent="0.25">
      <c r="A73" s="8" t="s">
        <v>128</v>
      </c>
      <c r="B73" s="3" t="s">
        <v>37</v>
      </c>
      <c r="C73" s="8">
        <v>75.996399999999994</v>
      </c>
      <c r="F73" s="3">
        <f t="shared" si="9"/>
        <v>1.9433366400000001</v>
      </c>
      <c r="I73" s="9"/>
      <c r="J73" s="9"/>
    </row>
    <row r="74" spans="1:10" x14ac:dyDescent="0.25">
      <c r="A74" s="8" t="s">
        <v>128</v>
      </c>
      <c r="B74" s="3" t="s">
        <v>38</v>
      </c>
      <c r="C74" s="8">
        <v>75.853099999999998</v>
      </c>
      <c r="F74" s="3">
        <f t="shared" si="9"/>
        <v>1.9408145600000002</v>
      </c>
      <c r="I74" s="9"/>
      <c r="J74" s="9"/>
    </row>
    <row r="75" spans="1:10" x14ac:dyDescent="0.25">
      <c r="D75" s="3">
        <f>AVERAGE(C69:C74)</f>
        <v>77.18013333333333</v>
      </c>
      <c r="E75" s="8">
        <f>_xlfn.STDEV.P(C69:C74)</f>
        <v>3.5144588799541969</v>
      </c>
      <c r="F75" s="8"/>
      <c r="G75" s="9">
        <f>AVERAGE(F69:F74)</f>
        <v>1.9641703466666669</v>
      </c>
      <c r="H75" s="8">
        <f>E75*$L$4</f>
        <v>6.1854476287193871E-2</v>
      </c>
      <c r="I75" s="9"/>
      <c r="J75" s="9"/>
    </row>
    <row r="76" spans="1:10" x14ac:dyDescent="0.25">
      <c r="A76" s="8" t="s">
        <v>128</v>
      </c>
      <c r="B76" s="3" t="s">
        <v>39</v>
      </c>
      <c r="C76" s="8">
        <v>71.832499999999996</v>
      </c>
      <c r="F76" s="3">
        <f t="shared" ref="F76:F81" si="10">($L$4*C76)+$L$5</f>
        <v>1.8700519999999998</v>
      </c>
      <c r="I76" s="9"/>
      <c r="J76" s="9"/>
    </row>
    <row r="77" spans="1:10" x14ac:dyDescent="0.25">
      <c r="A77" s="8" t="s">
        <v>128</v>
      </c>
      <c r="B77" s="3" t="s">
        <v>40</v>
      </c>
      <c r="C77" s="8">
        <v>79.794700000000006</v>
      </c>
      <c r="F77" s="3">
        <f t="shared" si="10"/>
        <v>2.0101867200000001</v>
      </c>
      <c r="I77" s="9"/>
      <c r="J77" s="9"/>
    </row>
    <row r="78" spans="1:10" x14ac:dyDescent="0.25">
      <c r="A78" s="8" t="s">
        <v>128</v>
      </c>
      <c r="B78" s="3" t="s">
        <v>27</v>
      </c>
      <c r="C78" s="8">
        <v>72.710599999999999</v>
      </c>
      <c r="F78" s="3">
        <f t="shared" si="10"/>
        <v>1.8855065600000001</v>
      </c>
      <c r="I78" s="9"/>
      <c r="J78" s="9"/>
    </row>
    <row r="79" spans="1:10" x14ac:dyDescent="0.25">
      <c r="A79" s="8" t="s">
        <v>128</v>
      </c>
      <c r="B79" s="3" t="s">
        <v>28</v>
      </c>
      <c r="C79" s="8">
        <v>69.453999999999994</v>
      </c>
      <c r="F79" s="3">
        <f t="shared" si="10"/>
        <v>1.8281904</v>
      </c>
      <c r="I79" s="9"/>
      <c r="J79" s="9"/>
    </row>
    <row r="80" spans="1:10" x14ac:dyDescent="0.25">
      <c r="A80" s="8" t="s">
        <v>128</v>
      </c>
      <c r="B80" s="3" t="s">
        <v>33</v>
      </c>
      <c r="C80" s="8">
        <v>77.078400000000002</v>
      </c>
      <c r="F80" s="3">
        <f t="shared" si="10"/>
        <v>1.9623798400000001</v>
      </c>
      <c r="I80" s="9"/>
      <c r="J80" s="9"/>
    </row>
    <row r="81" spans="1:10" x14ac:dyDescent="0.25">
      <c r="A81" s="8" t="s">
        <v>128</v>
      </c>
      <c r="B81" s="3" t="s">
        <v>34</v>
      </c>
      <c r="C81" s="8">
        <v>75.511099999999999</v>
      </c>
      <c r="F81" s="3">
        <f t="shared" si="10"/>
        <v>1.9347953599999999</v>
      </c>
      <c r="I81" s="9"/>
      <c r="J81" s="9"/>
    </row>
    <row r="82" spans="1:10" x14ac:dyDescent="0.25">
      <c r="D82" s="3">
        <f>AVERAGE(C76:C81)</f>
        <v>74.396883333333335</v>
      </c>
      <c r="E82" s="8">
        <f>_xlfn.STDEV.P(C76:C81)</f>
        <v>3.4501242535193204</v>
      </c>
      <c r="F82" s="8"/>
      <c r="G82" s="9">
        <f>AVERAGE(F76:F81)</f>
        <v>1.9151851466666667</v>
      </c>
      <c r="H82" s="8">
        <f>E82*$L$4</f>
        <v>6.0722186861940045E-2</v>
      </c>
      <c r="I82" s="9"/>
      <c r="J82" s="9"/>
    </row>
    <row r="83" spans="1:10" x14ac:dyDescent="0.25">
      <c r="A83" s="8" t="s">
        <v>128</v>
      </c>
      <c r="B83" s="3" t="s">
        <v>35</v>
      </c>
      <c r="C83" s="8">
        <v>76.050899999999999</v>
      </c>
      <c r="F83" s="3">
        <f t="shared" ref="F83:F88" si="11">($L$4*C83)+$L$5</f>
        <v>1.9442958400000001</v>
      </c>
      <c r="I83" s="9"/>
      <c r="J83" s="9"/>
    </row>
    <row r="84" spans="1:10" x14ac:dyDescent="0.25">
      <c r="A84" s="8" t="s">
        <v>128</v>
      </c>
      <c r="B84" s="3" t="s">
        <v>36</v>
      </c>
      <c r="C84" s="8">
        <v>73.005300000000005</v>
      </c>
      <c r="F84" s="3">
        <f t="shared" si="11"/>
        <v>1.8906932800000003</v>
      </c>
      <c r="I84" s="9"/>
      <c r="J84" s="9"/>
    </row>
    <row r="85" spans="1:10" x14ac:dyDescent="0.25">
      <c r="A85" s="8" t="s">
        <v>128</v>
      </c>
      <c r="B85" s="3" t="s">
        <v>41</v>
      </c>
      <c r="C85" s="8">
        <v>81.262200000000007</v>
      </c>
      <c r="F85" s="3">
        <f t="shared" si="11"/>
        <v>2.0360147200000003</v>
      </c>
      <c r="I85" s="9"/>
      <c r="J85" s="9"/>
    </row>
    <row r="86" spans="1:10" x14ac:dyDescent="0.25">
      <c r="A86" s="8" t="s">
        <v>128</v>
      </c>
      <c r="B86" s="3" t="s">
        <v>42</v>
      </c>
      <c r="C86" s="8">
        <v>85.603499999999997</v>
      </c>
      <c r="F86" s="3">
        <f t="shared" si="11"/>
        <v>2.1124216000000002</v>
      </c>
      <c r="I86" s="9"/>
      <c r="J86" s="9"/>
    </row>
    <row r="87" spans="1:10" x14ac:dyDescent="0.25">
      <c r="A87" s="8" t="s">
        <v>128</v>
      </c>
      <c r="B87" s="3" t="s">
        <v>29</v>
      </c>
      <c r="C87" s="8">
        <v>81.390900000000002</v>
      </c>
      <c r="F87" s="3">
        <f t="shared" si="11"/>
        <v>2.03827984</v>
      </c>
      <c r="I87" s="9"/>
      <c r="J87" s="9"/>
    </row>
    <row r="88" spans="1:10" x14ac:dyDescent="0.25">
      <c r="A88" s="8" t="s">
        <v>128</v>
      </c>
      <c r="B88" s="3" t="s">
        <v>30</v>
      </c>
      <c r="C88" s="8">
        <v>82.406999999999996</v>
      </c>
      <c r="F88" s="3">
        <f t="shared" si="11"/>
        <v>2.0561631999999999</v>
      </c>
      <c r="I88" s="9"/>
      <c r="J88" s="9"/>
    </row>
    <row r="89" spans="1:10" x14ac:dyDescent="0.25">
      <c r="D89" s="3">
        <f>AVERAGE(C83:C88)</f>
        <v>79.953299999999999</v>
      </c>
      <c r="E89" s="8">
        <f>_xlfn.STDEV.P(C83:C88)</f>
        <v>4.1878543921679015</v>
      </c>
      <c r="F89" s="8"/>
      <c r="G89" s="9">
        <f>AVERAGE(F83:F88)</f>
        <v>2.0129780800000003</v>
      </c>
      <c r="H89" s="8">
        <f>E89*$L$4</f>
        <v>7.3706237302155073E-2</v>
      </c>
      <c r="I89" s="9"/>
      <c r="J89" s="9"/>
    </row>
    <row r="90" spans="1:10" x14ac:dyDescent="0.25">
      <c r="I90" s="9">
        <f>AVERAGE(G75:G89)</f>
        <v>1.9641111911111111</v>
      </c>
      <c r="J90" s="9">
        <f>AVERAGE(H75:H89)</f>
        <v>6.5427633483763001E-2</v>
      </c>
    </row>
    <row r="91" spans="1:10" x14ac:dyDescent="0.25">
      <c r="I91" s="9"/>
      <c r="J91" s="9"/>
    </row>
    <row r="92" spans="1:10" x14ac:dyDescent="0.25">
      <c r="I92" s="9"/>
      <c r="J92" s="9"/>
    </row>
    <row r="93" spans="1:10" x14ac:dyDescent="0.25">
      <c r="I93" s="9"/>
      <c r="J93" s="9"/>
    </row>
    <row r="94" spans="1:10" x14ac:dyDescent="0.25">
      <c r="I94" s="9"/>
      <c r="J94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8"/>
  <sheetViews>
    <sheetView zoomScale="70" zoomScaleNormal="70" workbookViewId="0"/>
  </sheetViews>
  <sheetFormatPr defaultRowHeight="15" x14ac:dyDescent="0.25"/>
  <cols>
    <col min="1" max="1" width="21" style="8" bestFit="1" customWidth="1"/>
    <col min="2" max="2" width="13.85546875" style="3" customWidth="1"/>
    <col min="3" max="3" width="14" style="3" customWidth="1"/>
    <col min="4" max="5" width="14.85546875" style="3" bestFit="1" customWidth="1"/>
    <col min="6" max="6" width="15.85546875" style="3" bestFit="1" customWidth="1"/>
    <col min="7" max="7" width="22" style="3" bestFit="1" customWidth="1"/>
    <col min="8" max="8" width="25" style="3" bestFit="1" customWidth="1"/>
    <col min="9" max="9" width="25" style="8" customWidth="1"/>
    <col min="10" max="10" width="16" style="3" bestFit="1" customWidth="1"/>
    <col min="11" max="11" width="9.140625" style="3"/>
    <col min="12" max="12" width="10.7109375" style="3" bestFit="1" customWidth="1"/>
    <col min="13" max="13" width="9.140625" style="3"/>
    <col min="14" max="14" width="16" style="3" bestFit="1" customWidth="1"/>
    <col min="15" max="15" width="16" style="3" customWidth="1"/>
    <col min="16" max="16" width="17.42578125" style="3" bestFit="1" customWidth="1"/>
    <col min="17" max="17" width="17" style="3" bestFit="1" customWidth="1"/>
    <col min="18" max="18" width="17.42578125" style="3" bestFit="1" customWidth="1"/>
    <col min="19" max="16384" width="9.140625" style="3"/>
  </cols>
  <sheetData>
    <row r="1" spans="1:17" s="2" customFormat="1" ht="23.25" customHeight="1" x14ac:dyDescent="0.4">
      <c r="A1" s="5" t="s">
        <v>162</v>
      </c>
      <c r="J1" s="3"/>
      <c r="K1" s="3"/>
      <c r="L1" s="3"/>
      <c r="M1" s="3"/>
      <c r="N1" s="3"/>
      <c r="O1" s="3"/>
      <c r="P1" s="3"/>
      <c r="Q1" s="3"/>
    </row>
    <row r="2" spans="1:17" s="20" customFormat="1" ht="76.5" customHeight="1" x14ac:dyDescent="0.25">
      <c r="A2" s="20" t="s">
        <v>160</v>
      </c>
      <c r="B2" s="20" t="s">
        <v>83</v>
      </c>
      <c r="C2" s="20" t="s">
        <v>115</v>
      </c>
      <c r="D2" s="20" t="s">
        <v>79</v>
      </c>
      <c r="E2" s="20" t="s">
        <v>111</v>
      </c>
      <c r="F2" s="20" t="s">
        <v>159</v>
      </c>
      <c r="G2" s="20" t="s">
        <v>129</v>
      </c>
      <c r="H2" s="20" t="s">
        <v>130</v>
      </c>
    </row>
    <row r="3" spans="1:17" x14ac:dyDescent="0.25">
      <c r="A3" s="8" t="s">
        <v>1</v>
      </c>
      <c r="B3" s="3" t="s">
        <v>61</v>
      </c>
      <c r="C3" s="3">
        <v>80.391900000000007</v>
      </c>
      <c r="E3" s="8"/>
      <c r="F3" s="3">
        <f t="shared" ref="F3:F8" si="0">(C3*$K$4)+$K$5</f>
        <v>2.0206974400000002</v>
      </c>
      <c r="J3" s="8" t="s">
        <v>133</v>
      </c>
    </row>
    <row r="4" spans="1:17" x14ac:dyDescent="0.25">
      <c r="A4" s="8" t="s">
        <v>1</v>
      </c>
      <c r="B4" s="3" t="s">
        <v>62</v>
      </c>
      <c r="C4" s="3">
        <v>79.599530000000001</v>
      </c>
      <c r="E4" s="8"/>
      <c r="F4" s="3">
        <f t="shared" si="0"/>
        <v>2.0067517280000002</v>
      </c>
      <c r="J4" s="3" t="s">
        <v>2</v>
      </c>
      <c r="K4" s="3">
        <f>'Four long bone baseline vBMD'!L4</f>
        <v>1.7600000000000001E-2</v>
      </c>
    </row>
    <row r="5" spans="1:17" x14ac:dyDescent="0.25">
      <c r="A5" s="8" t="s">
        <v>1</v>
      </c>
      <c r="B5" s="3" t="s">
        <v>63</v>
      </c>
      <c r="C5" s="3">
        <v>81.883799999999994</v>
      </c>
      <c r="E5" s="8"/>
      <c r="F5" s="3">
        <f t="shared" si="0"/>
        <v>2.0469548799999999</v>
      </c>
      <c r="J5" s="3" t="s">
        <v>3</v>
      </c>
      <c r="K5" s="3">
        <f>'Four long bone baseline vBMD'!L5</f>
        <v>0.60580000000000001</v>
      </c>
    </row>
    <row r="6" spans="1:17" x14ac:dyDescent="0.25">
      <c r="A6" s="8" t="s">
        <v>1</v>
      </c>
      <c r="B6" s="3" t="s">
        <v>64</v>
      </c>
      <c r="C6" s="3">
        <v>77.805499999999995</v>
      </c>
      <c r="E6" s="8"/>
      <c r="F6" s="3">
        <f t="shared" si="0"/>
        <v>1.9751767999999998</v>
      </c>
    </row>
    <row r="7" spans="1:17" x14ac:dyDescent="0.25">
      <c r="A7" s="8" t="s">
        <v>1</v>
      </c>
      <c r="B7" s="3" t="s">
        <v>65</v>
      </c>
      <c r="C7" s="3">
        <v>79.054400000000001</v>
      </c>
      <c r="E7" s="8"/>
      <c r="F7" s="3">
        <f t="shared" si="0"/>
        <v>1.9971574400000001</v>
      </c>
    </row>
    <row r="8" spans="1:17" x14ac:dyDescent="0.25">
      <c r="A8" s="8" t="s">
        <v>1</v>
      </c>
      <c r="B8" s="3" t="s">
        <v>66</v>
      </c>
      <c r="C8" s="3">
        <v>80.143900000000002</v>
      </c>
      <c r="F8" s="3">
        <f t="shared" si="0"/>
        <v>2.0163326400000003</v>
      </c>
    </row>
    <row r="9" spans="1:17" s="8" customFormat="1" x14ac:dyDescent="0.25">
      <c r="D9" s="3">
        <f>AVERAGE(C3:C8)</f>
        <v>79.813171666666662</v>
      </c>
      <c r="E9" s="8">
        <f>_xlfn.STDEV.P(C3:C8)</f>
        <v>1.2505953338366047</v>
      </c>
      <c r="G9" s="3">
        <f>AVERAGE(F3:F8)</f>
        <v>2.0105118213333335</v>
      </c>
      <c r="H9" s="3">
        <f>E9*$K$4</f>
        <v>2.2010477875524244E-2</v>
      </c>
    </row>
    <row r="10" spans="1:17" x14ac:dyDescent="0.25">
      <c r="E10" s="8"/>
    </row>
    <row r="11" spans="1:17" x14ac:dyDescent="0.25">
      <c r="A11" s="8" t="s">
        <v>113</v>
      </c>
      <c r="B11" s="3" t="s">
        <v>67</v>
      </c>
      <c r="C11" s="3">
        <v>32.485599999999998</v>
      </c>
      <c r="E11" s="8"/>
      <c r="F11" s="3">
        <f t="shared" ref="F11:F16" si="1">(C11*$K$4)+$K$5</f>
        <v>1.1775465600000001</v>
      </c>
    </row>
    <row r="12" spans="1:17" x14ac:dyDescent="0.25">
      <c r="A12" s="8" t="s">
        <v>113</v>
      </c>
      <c r="B12" s="3" t="s">
        <v>68</v>
      </c>
      <c r="C12" s="3">
        <v>37.219799999999999</v>
      </c>
      <c r="E12" s="8"/>
      <c r="F12" s="3">
        <f t="shared" si="1"/>
        <v>1.2608684800000001</v>
      </c>
    </row>
    <row r="13" spans="1:17" x14ac:dyDescent="0.25">
      <c r="A13" s="8" t="s">
        <v>113</v>
      </c>
      <c r="B13" s="3" t="s">
        <v>69</v>
      </c>
      <c r="C13" s="3">
        <v>33.2254</v>
      </c>
      <c r="E13" s="8"/>
      <c r="F13" s="3">
        <f t="shared" si="1"/>
        <v>1.1905670399999999</v>
      </c>
    </row>
    <row r="14" spans="1:17" x14ac:dyDescent="0.25">
      <c r="A14" s="8" t="s">
        <v>113</v>
      </c>
      <c r="B14" s="3" t="s">
        <v>70</v>
      </c>
      <c r="C14" s="3">
        <v>35.508699999999997</v>
      </c>
      <c r="E14" s="8"/>
      <c r="F14" s="3">
        <f t="shared" si="1"/>
        <v>1.2307531200000001</v>
      </c>
    </row>
    <row r="15" spans="1:17" x14ac:dyDescent="0.25">
      <c r="A15" s="8" t="s">
        <v>113</v>
      </c>
      <c r="B15" s="3" t="s">
        <v>71</v>
      </c>
      <c r="C15" s="3">
        <v>32.337200000000003</v>
      </c>
      <c r="E15" s="8"/>
      <c r="F15" s="3">
        <f t="shared" si="1"/>
        <v>1.17493472</v>
      </c>
    </row>
    <row r="16" spans="1:17" x14ac:dyDescent="0.25">
      <c r="A16" s="8" t="s">
        <v>113</v>
      </c>
      <c r="B16" s="3" t="s">
        <v>72</v>
      </c>
      <c r="C16" s="3">
        <v>30.6172</v>
      </c>
      <c r="F16" s="3">
        <f t="shared" si="1"/>
        <v>1.1446627199999999</v>
      </c>
    </row>
    <row r="17" spans="1:8" s="8" customFormat="1" x14ac:dyDescent="0.25">
      <c r="D17" s="3">
        <f>AVERAGE(C11:C16)</f>
        <v>33.565649999999998</v>
      </c>
      <c r="E17" s="8">
        <f>_xlfn.STDEV.P(C11:C16)</f>
        <v>2.1837651123308408</v>
      </c>
      <c r="G17" s="3">
        <f>AVERAGE(F11:F16)</f>
        <v>1.19655544</v>
      </c>
      <c r="H17" s="3">
        <f>E17*$K$4</f>
        <v>3.8434265977022798E-2</v>
      </c>
    </row>
    <row r="18" spans="1:8" x14ac:dyDescent="0.25">
      <c r="E18" s="8"/>
    </row>
    <row r="19" spans="1:8" x14ac:dyDescent="0.25">
      <c r="A19" s="8" t="s">
        <v>114</v>
      </c>
      <c r="B19" s="3" t="s">
        <v>73</v>
      </c>
      <c r="C19" s="3">
        <v>30.335999999999999</v>
      </c>
      <c r="E19" s="8"/>
      <c r="F19" s="3">
        <f t="shared" ref="F19:F24" si="2">(C19*$K$4)+$K$5</f>
        <v>1.1397135999999999</v>
      </c>
    </row>
    <row r="20" spans="1:8" x14ac:dyDescent="0.25">
      <c r="A20" s="8" t="s">
        <v>114</v>
      </c>
      <c r="B20" s="3" t="s">
        <v>74</v>
      </c>
      <c r="C20" s="3">
        <v>29.4496</v>
      </c>
      <c r="E20" s="8"/>
      <c r="F20" s="3">
        <f t="shared" si="2"/>
        <v>1.1241129600000002</v>
      </c>
    </row>
    <row r="21" spans="1:8" x14ac:dyDescent="0.25">
      <c r="A21" s="8" t="s">
        <v>114</v>
      </c>
      <c r="B21" s="3" t="s">
        <v>75</v>
      </c>
      <c r="C21" s="3">
        <v>31.121099999999998</v>
      </c>
      <c r="E21" s="8"/>
      <c r="F21" s="3">
        <f t="shared" si="2"/>
        <v>1.1535313600000001</v>
      </c>
    </row>
    <row r="22" spans="1:8" x14ac:dyDescent="0.25">
      <c r="A22" s="8" t="s">
        <v>114</v>
      </c>
      <c r="B22" s="3" t="s">
        <v>76</v>
      </c>
      <c r="C22" s="3">
        <v>32.267699999999998</v>
      </c>
      <c r="E22" s="8"/>
      <c r="F22" s="3">
        <f t="shared" si="2"/>
        <v>1.1737115199999999</v>
      </c>
    </row>
    <row r="23" spans="1:8" x14ac:dyDescent="0.25">
      <c r="A23" s="8" t="s">
        <v>114</v>
      </c>
      <c r="B23" s="3" t="s">
        <v>77</v>
      </c>
      <c r="C23" s="3">
        <v>32.811799999999998</v>
      </c>
      <c r="E23" s="8"/>
      <c r="F23" s="3">
        <f t="shared" si="2"/>
        <v>1.1832876799999998</v>
      </c>
    </row>
    <row r="24" spans="1:8" x14ac:dyDescent="0.25">
      <c r="A24" s="8" t="s">
        <v>114</v>
      </c>
      <c r="B24" s="3" t="s">
        <v>78</v>
      </c>
      <c r="C24" s="3">
        <v>33.710299999999997</v>
      </c>
      <c r="F24" s="3">
        <f t="shared" si="2"/>
        <v>1.1991012799999998</v>
      </c>
    </row>
    <row r="25" spans="1:8" s="8" customFormat="1" x14ac:dyDescent="0.25">
      <c r="D25" s="3">
        <f>AVERAGE(C19:C24)</f>
        <v>31.616083333333332</v>
      </c>
      <c r="E25" s="8">
        <f>_xlfn.STDEV.P(C19:C24)</f>
        <v>1.4615834990592291</v>
      </c>
      <c r="G25" s="3">
        <f>AVERAGE(F19:F24)</f>
        <v>1.1622430666666665</v>
      </c>
      <c r="H25" s="3">
        <f>E25*$K$4</f>
        <v>2.5723869583442433E-2</v>
      </c>
    </row>
    <row r="26" spans="1:8" s="8" customFormat="1" x14ac:dyDescent="0.25"/>
    <row r="27" spans="1:8" x14ac:dyDescent="0.25">
      <c r="A27" s="8" t="s">
        <v>1</v>
      </c>
      <c r="B27" s="3" t="s">
        <v>7</v>
      </c>
      <c r="C27" s="3">
        <v>76.567499999999995</v>
      </c>
      <c r="F27" s="3">
        <f t="shared" ref="F27:F32" si="3">(C27*$K$4)+$K$5</f>
        <v>1.9533879999999999</v>
      </c>
    </row>
    <row r="28" spans="1:8" x14ac:dyDescent="0.25">
      <c r="A28" s="8" t="s">
        <v>1</v>
      </c>
      <c r="B28" s="3" t="s">
        <v>8</v>
      </c>
      <c r="C28" s="3">
        <v>79.820800000000006</v>
      </c>
      <c r="F28" s="3">
        <f t="shared" si="3"/>
        <v>2.0106460800000003</v>
      </c>
    </row>
    <row r="29" spans="1:8" x14ac:dyDescent="0.25">
      <c r="A29" s="8" t="s">
        <v>1</v>
      </c>
      <c r="B29" s="3" t="s">
        <v>9</v>
      </c>
      <c r="C29" s="3">
        <v>82.151899999999998</v>
      </c>
      <c r="F29" s="3">
        <f t="shared" si="3"/>
        <v>2.0516734400000001</v>
      </c>
    </row>
    <row r="30" spans="1:8" x14ac:dyDescent="0.25">
      <c r="A30" s="8" t="s">
        <v>1</v>
      </c>
      <c r="B30" s="3" t="s">
        <v>10</v>
      </c>
      <c r="C30" s="3">
        <v>82.885800000000003</v>
      </c>
      <c r="F30" s="3">
        <f t="shared" si="3"/>
        <v>2.0645900800000003</v>
      </c>
    </row>
    <row r="31" spans="1:8" x14ac:dyDescent="0.25">
      <c r="A31" s="8" t="s">
        <v>1</v>
      </c>
      <c r="B31" s="3" t="s">
        <v>11</v>
      </c>
      <c r="C31" s="3">
        <v>74.263099999999994</v>
      </c>
      <c r="F31" s="3">
        <f t="shared" si="3"/>
        <v>1.9128305600000002</v>
      </c>
    </row>
    <row r="32" spans="1:8" x14ac:dyDescent="0.25">
      <c r="A32" s="8" t="s">
        <v>1</v>
      </c>
      <c r="B32" s="3" t="s">
        <v>12</v>
      </c>
      <c r="C32" s="3">
        <v>76.382800000000003</v>
      </c>
      <c r="F32" s="3">
        <f t="shared" si="3"/>
        <v>1.9501372800000003</v>
      </c>
    </row>
    <row r="33" spans="1:8" s="8" customFormat="1" x14ac:dyDescent="0.25">
      <c r="D33" s="3">
        <f>AVERAGE(C27:C32)</f>
        <v>78.678650000000005</v>
      </c>
      <c r="E33" s="3">
        <f>_xlfn.STDEV.P(C27:C32)</f>
        <v>3.169990711211419</v>
      </c>
      <c r="G33" s="3">
        <f>AVERAGE(F27:F32)</f>
        <v>1.9905442400000002</v>
      </c>
      <c r="H33" s="3">
        <f>E33*$K$4</f>
        <v>5.5791836517320975E-2</v>
      </c>
    </row>
    <row r="34" spans="1:8" x14ac:dyDescent="0.25">
      <c r="D34" s="8"/>
      <c r="E34" s="8"/>
      <c r="G34" s="8"/>
      <c r="H34" s="8"/>
    </row>
    <row r="35" spans="1:8" x14ac:dyDescent="0.25">
      <c r="A35" s="8" t="s">
        <v>113</v>
      </c>
      <c r="B35" s="3" t="s">
        <v>13</v>
      </c>
      <c r="C35" s="3">
        <v>27.596900000000002</v>
      </c>
      <c r="E35" s="8"/>
      <c r="F35" s="3">
        <f t="shared" ref="F35:F40" si="4">(C35*$K$4)+$K$5</f>
        <v>1.0915054400000002</v>
      </c>
    </row>
    <row r="36" spans="1:8" x14ac:dyDescent="0.25">
      <c r="A36" s="8" t="s">
        <v>113</v>
      </c>
      <c r="B36" s="3" t="s">
        <v>14</v>
      </c>
      <c r="C36" s="3">
        <v>34.005899999999997</v>
      </c>
      <c r="E36" s="8"/>
      <c r="F36" s="3">
        <f t="shared" si="4"/>
        <v>1.2043038400000001</v>
      </c>
    </row>
    <row r="37" spans="1:8" x14ac:dyDescent="0.25">
      <c r="A37" s="8" t="s">
        <v>113</v>
      </c>
      <c r="B37" s="3" t="s">
        <v>15</v>
      </c>
      <c r="C37" s="3">
        <v>31.7315</v>
      </c>
      <c r="E37" s="8"/>
      <c r="F37" s="3">
        <f t="shared" si="4"/>
        <v>1.1642744</v>
      </c>
    </row>
    <row r="38" spans="1:8" x14ac:dyDescent="0.25">
      <c r="A38" s="8" t="s">
        <v>113</v>
      </c>
      <c r="B38" s="3" t="s">
        <v>16</v>
      </c>
      <c r="C38" s="3">
        <v>41.382100000000001</v>
      </c>
      <c r="E38" s="8"/>
      <c r="F38" s="3">
        <f t="shared" si="4"/>
        <v>1.33412496</v>
      </c>
    </row>
    <row r="39" spans="1:8" x14ac:dyDescent="0.25">
      <c r="A39" s="8" t="s">
        <v>113</v>
      </c>
      <c r="B39" s="3" t="s">
        <v>17</v>
      </c>
      <c r="C39" s="3">
        <v>29.32</v>
      </c>
      <c r="E39" s="8"/>
      <c r="F39" s="3">
        <f t="shared" si="4"/>
        <v>1.1218319999999999</v>
      </c>
    </row>
    <row r="40" spans="1:8" x14ac:dyDescent="0.25">
      <c r="A40" s="8" t="s">
        <v>113</v>
      </c>
      <c r="B40" s="3" t="s">
        <v>18</v>
      </c>
      <c r="C40" s="3">
        <v>34.380800000000001</v>
      </c>
      <c r="E40" s="8"/>
      <c r="F40" s="3">
        <f t="shared" si="4"/>
        <v>1.2109020800000001</v>
      </c>
    </row>
    <row r="41" spans="1:8" s="8" customFormat="1" x14ac:dyDescent="0.25">
      <c r="D41" s="3">
        <f>AVERAGE(C35:C40)</f>
        <v>33.069533333333332</v>
      </c>
      <c r="E41" s="8">
        <f>_xlfn.STDEV.P(C35:C40)</f>
        <v>4.4251933368937975</v>
      </c>
      <c r="G41" s="3">
        <f>AVERAGE(F35:F40)</f>
        <v>1.1878237866666668</v>
      </c>
      <c r="H41" s="3">
        <f>E41*$K$4</f>
        <v>7.7883402729330836E-2</v>
      </c>
    </row>
    <row r="42" spans="1:8" x14ac:dyDescent="0.25">
      <c r="D42" s="8"/>
      <c r="E42" s="8"/>
      <c r="G42" s="8"/>
      <c r="H42" s="8"/>
    </row>
    <row r="43" spans="1:8" x14ac:dyDescent="0.25">
      <c r="A43" s="8" t="s">
        <v>114</v>
      </c>
      <c r="B43" s="3" t="s">
        <v>19</v>
      </c>
      <c r="C43" s="3">
        <v>33.524700000000003</v>
      </c>
      <c r="E43" s="8"/>
      <c r="F43" s="3">
        <f t="shared" ref="F43:F48" si="5">(C43*$K$4)+$K$5</f>
        <v>1.1958347200000001</v>
      </c>
    </row>
    <row r="44" spans="1:8" x14ac:dyDescent="0.25">
      <c r="A44" s="8" t="s">
        <v>114</v>
      </c>
      <c r="B44" s="3" t="s">
        <v>20</v>
      </c>
      <c r="C44" s="3">
        <v>30.2484</v>
      </c>
      <c r="E44" s="8"/>
      <c r="F44" s="3">
        <f t="shared" si="5"/>
        <v>1.13817184</v>
      </c>
    </row>
    <row r="45" spans="1:8" x14ac:dyDescent="0.25">
      <c r="A45" s="8" t="s">
        <v>114</v>
      </c>
      <c r="B45" s="3" t="s">
        <v>21</v>
      </c>
      <c r="C45" s="3">
        <v>31.4176</v>
      </c>
      <c r="E45" s="8"/>
      <c r="F45" s="3">
        <f t="shared" si="5"/>
        <v>1.1587497600000001</v>
      </c>
    </row>
    <row r="46" spans="1:8" x14ac:dyDescent="0.25">
      <c r="A46" s="8" t="s">
        <v>114</v>
      </c>
      <c r="B46" s="3" t="s">
        <v>22</v>
      </c>
      <c r="C46" s="3">
        <v>35.049399999999999</v>
      </c>
      <c r="E46" s="8"/>
      <c r="F46" s="3">
        <f t="shared" si="5"/>
        <v>1.22266944</v>
      </c>
    </row>
    <row r="47" spans="1:8" x14ac:dyDescent="0.25">
      <c r="A47" s="8" t="s">
        <v>114</v>
      </c>
      <c r="B47" s="3" t="s">
        <v>23</v>
      </c>
      <c r="C47" s="3">
        <v>33.562800000000003</v>
      </c>
      <c r="E47" s="8"/>
      <c r="F47" s="3">
        <f t="shared" si="5"/>
        <v>1.1965052800000002</v>
      </c>
    </row>
    <row r="48" spans="1:8" x14ac:dyDescent="0.25">
      <c r="A48" s="8" t="s">
        <v>114</v>
      </c>
      <c r="B48" s="3" t="s">
        <v>24</v>
      </c>
      <c r="C48" s="3">
        <v>33.231699999999996</v>
      </c>
      <c r="E48" s="8"/>
      <c r="F48" s="3">
        <f t="shared" si="5"/>
        <v>1.1906779199999999</v>
      </c>
    </row>
    <row r="49" spans="1:8" s="8" customFormat="1" x14ac:dyDescent="0.25">
      <c r="D49" s="3">
        <f>AVERAGE(C43:C48)</f>
        <v>32.839099999999995</v>
      </c>
      <c r="E49" s="8">
        <f>_xlfn.STDEV.P(C43:C48)</f>
        <v>1.5687435864410728</v>
      </c>
      <c r="G49" s="3">
        <f>AVERAGE(F43:F48)</f>
        <v>1.1837681600000001</v>
      </c>
      <c r="H49" s="3">
        <f>E49*$K$4</f>
        <v>2.7609887121362885E-2</v>
      </c>
    </row>
    <row r="50" spans="1:8" s="8" customFormat="1" x14ac:dyDescent="0.25"/>
    <row r="51" spans="1:8" x14ac:dyDescent="0.25">
      <c r="A51" s="8" t="s">
        <v>1</v>
      </c>
      <c r="B51" s="3" t="s">
        <v>43</v>
      </c>
      <c r="C51" s="3">
        <v>84.329599999999999</v>
      </c>
      <c r="D51" s="8"/>
      <c r="E51" s="8"/>
      <c r="F51" s="3">
        <f t="shared" ref="F51:F56" si="6">(C51*$K$4)+$K$5</f>
        <v>2.0900009600000002</v>
      </c>
      <c r="G51" s="8"/>
      <c r="H51" s="8"/>
    </row>
    <row r="52" spans="1:8" x14ac:dyDescent="0.25">
      <c r="A52" s="8" t="s">
        <v>1</v>
      </c>
      <c r="B52" s="3" t="s">
        <v>44</v>
      </c>
      <c r="C52" s="3">
        <v>79.161500000000004</v>
      </c>
      <c r="E52" s="8"/>
      <c r="F52" s="3">
        <f t="shared" si="6"/>
        <v>1.9990424</v>
      </c>
    </row>
    <row r="53" spans="1:8" x14ac:dyDescent="0.25">
      <c r="A53" s="8" t="s">
        <v>1</v>
      </c>
      <c r="B53" s="3" t="s">
        <v>45</v>
      </c>
      <c r="C53" s="3">
        <v>84.025700000000001</v>
      </c>
      <c r="E53" s="8"/>
      <c r="F53" s="3">
        <f t="shared" si="6"/>
        <v>2.08465232</v>
      </c>
    </row>
    <row r="54" spans="1:8" x14ac:dyDescent="0.25">
      <c r="A54" s="8" t="s">
        <v>1</v>
      </c>
      <c r="B54" s="3" t="s">
        <v>46</v>
      </c>
      <c r="C54" s="3">
        <v>86.127099999999999</v>
      </c>
      <c r="E54" s="8"/>
      <c r="F54" s="3">
        <f t="shared" si="6"/>
        <v>2.12163696</v>
      </c>
    </row>
    <row r="55" spans="1:8" x14ac:dyDescent="0.25">
      <c r="A55" s="8" t="s">
        <v>1</v>
      </c>
      <c r="B55" s="3" t="s">
        <v>47</v>
      </c>
      <c r="C55" s="3">
        <v>82.294499999999999</v>
      </c>
      <c r="E55" s="8"/>
      <c r="F55" s="3">
        <f t="shared" si="6"/>
        <v>2.0541832000000002</v>
      </c>
    </row>
    <row r="56" spans="1:8" x14ac:dyDescent="0.25">
      <c r="A56" s="8" t="s">
        <v>1</v>
      </c>
      <c r="B56" s="3" t="s">
        <v>48</v>
      </c>
      <c r="C56" s="3">
        <v>81.867599999999996</v>
      </c>
      <c r="E56" s="8"/>
      <c r="F56" s="3">
        <f t="shared" si="6"/>
        <v>2.0466697599999999</v>
      </c>
    </row>
    <row r="57" spans="1:8" s="8" customFormat="1" x14ac:dyDescent="0.25">
      <c r="D57" s="3">
        <f>AVERAGE(C51:C56)</f>
        <v>82.967666666666659</v>
      </c>
      <c r="E57" s="8">
        <f>_xlfn.STDEV.P(C51:C56)</f>
        <v>2.2025182804134795</v>
      </c>
      <c r="G57" s="3">
        <f>AVERAGE(F51:F56)</f>
        <v>2.0660309333333333</v>
      </c>
      <c r="H57" s="3">
        <f>E57*$K$4</f>
        <v>3.8764321735277239E-2</v>
      </c>
    </row>
    <row r="58" spans="1:8" x14ac:dyDescent="0.25">
      <c r="D58" s="8"/>
      <c r="E58" s="8"/>
      <c r="G58" s="8"/>
      <c r="H58" s="8"/>
    </row>
    <row r="59" spans="1:8" x14ac:dyDescent="0.25">
      <c r="A59" s="8" t="s">
        <v>113</v>
      </c>
      <c r="B59" s="3" t="s">
        <v>49</v>
      </c>
      <c r="C59" s="3">
        <v>32.787599999999998</v>
      </c>
      <c r="E59" s="8"/>
      <c r="F59" s="3">
        <f t="shared" ref="F59:F64" si="7">(C59*$K$4)+$K$5</f>
        <v>1.18286176</v>
      </c>
    </row>
    <row r="60" spans="1:8" x14ac:dyDescent="0.25">
      <c r="A60" s="8" t="s">
        <v>113</v>
      </c>
      <c r="B60" s="3" t="s">
        <v>50</v>
      </c>
      <c r="C60" s="3">
        <v>32.521099999999997</v>
      </c>
      <c r="E60" s="8"/>
      <c r="F60" s="3">
        <f t="shared" si="7"/>
        <v>1.1781713599999999</v>
      </c>
    </row>
    <row r="61" spans="1:8" x14ac:dyDescent="0.25">
      <c r="A61" s="8" t="s">
        <v>113</v>
      </c>
      <c r="B61" s="3" t="s">
        <v>51</v>
      </c>
      <c r="C61" s="3">
        <v>31.706199999999999</v>
      </c>
      <c r="E61" s="8"/>
      <c r="F61" s="3">
        <f t="shared" si="7"/>
        <v>1.1638291199999999</v>
      </c>
    </row>
    <row r="62" spans="1:8" x14ac:dyDescent="0.25">
      <c r="A62" s="8" t="s">
        <v>113</v>
      </c>
      <c r="B62" s="3" t="s">
        <v>52</v>
      </c>
      <c r="C62" s="3">
        <v>35.4572</v>
      </c>
      <c r="E62" s="8"/>
      <c r="F62" s="3">
        <f t="shared" si="7"/>
        <v>1.2298467200000001</v>
      </c>
    </row>
    <row r="63" spans="1:8" x14ac:dyDescent="0.25">
      <c r="A63" s="8" t="s">
        <v>113</v>
      </c>
      <c r="B63" s="3" t="s">
        <v>53</v>
      </c>
      <c r="C63" s="3">
        <v>31.940100000000001</v>
      </c>
      <c r="E63" s="8"/>
      <c r="F63" s="3">
        <f t="shared" si="7"/>
        <v>1.1679457600000001</v>
      </c>
    </row>
    <row r="64" spans="1:8" x14ac:dyDescent="0.25">
      <c r="A64" s="8" t="s">
        <v>113</v>
      </c>
      <c r="B64" s="3" t="s">
        <v>54</v>
      </c>
      <c r="C64" s="3">
        <v>32.333799999999997</v>
      </c>
      <c r="E64" s="8"/>
      <c r="F64" s="3">
        <f t="shared" si="7"/>
        <v>1.17487488</v>
      </c>
    </row>
    <row r="65" spans="1:8" s="8" customFormat="1" x14ac:dyDescent="0.25">
      <c r="D65" s="3">
        <f>AVERAGE(C67:C72)</f>
        <v>30.865333333333336</v>
      </c>
      <c r="E65" s="8">
        <f>_xlfn.STDEV.P(C59:C64)</f>
        <v>1.2444097462920594</v>
      </c>
      <c r="G65" s="3">
        <f>AVERAGE(F59:F64)</f>
        <v>1.1829216</v>
      </c>
      <c r="H65" s="3">
        <f>E65*$K$4</f>
        <v>2.1901611534740247E-2</v>
      </c>
    </row>
    <row r="66" spans="1:8" x14ac:dyDescent="0.25">
      <c r="D66" s="8"/>
      <c r="E66" s="8"/>
      <c r="G66" s="8"/>
      <c r="H66" s="8"/>
    </row>
    <row r="67" spans="1:8" x14ac:dyDescent="0.25">
      <c r="A67" s="8" t="s">
        <v>114</v>
      </c>
      <c r="B67" s="3" t="s">
        <v>55</v>
      </c>
      <c r="C67" s="3">
        <v>30.940200000000001</v>
      </c>
      <c r="E67" s="8"/>
      <c r="F67" s="3">
        <f t="shared" ref="F67:F72" si="8">(C67*$K$4)+$K$5</f>
        <v>1.15034752</v>
      </c>
    </row>
    <row r="68" spans="1:8" x14ac:dyDescent="0.25">
      <c r="A68" s="8" t="s">
        <v>114</v>
      </c>
      <c r="B68" s="3" t="s">
        <v>56</v>
      </c>
      <c r="C68" s="3">
        <v>31.1355</v>
      </c>
      <c r="E68" s="8"/>
      <c r="F68" s="3">
        <f t="shared" si="8"/>
        <v>1.1537847999999999</v>
      </c>
    </row>
    <row r="69" spans="1:8" x14ac:dyDescent="0.25">
      <c r="A69" s="8" t="s">
        <v>114</v>
      </c>
      <c r="B69" s="3" t="s">
        <v>57</v>
      </c>
      <c r="C69" s="3">
        <v>31.561800000000002</v>
      </c>
      <c r="E69" s="8"/>
      <c r="F69" s="3">
        <f t="shared" si="8"/>
        <v>1.16128768</v>
      </c>
    </row>
    <row r="70" spans="1:8" x14ac:dyDescent="0.25">
      <c r="A70" s="8" t="s">
        <v>114</v>
      </c>
      <c r="B70" s="3" t="s">
        <v>58</v>
      </c>
      <c r="C70" s="3">
        <v>29.4145</v>
      </c>
      <c r="E70" s="8"/>
      <c r="F70" s="3">
        <f t="shared" si="8"/>
        <v>1.1234952</v>
      </c>
    </row>
    <row r="71" spans="1:8" x14ac:dyDescent="0.25">
      <c r="A71" s="8" t="s">
        <v>114</v>
      </c>
      <c r="B71" s="3" t="s">
        <v>59</v>
      </c>
      <c r="C71" s="3">
        <v>30.7319</v>
      </c>
      <c r="E71" s="8"/>
      <c r="F71" s="3">
        <f t="shared" si="8"/>
        <v>1.1466814400000001</v>
      </c>
    </row>
    <row r="72" spans="1:8" x14ac:dyDescent="0.25">
      <c r="A72" s="8" t="s">
        <v>114</v>
      </c>
      <c r="B72" s="3" t="s">
        <v>60</v>
      </c>
      <c r="C72" s="3">
        <v>31.408100000000001</v>
      </c>
      <c r="E72" s="8"/>
      <c r="F72" s="3">
        <f t="shared" si="8"/>
        <v>1.1585825600000002</v>
      </c>
    </row>
    <row r="73" spans="1:8" s="8" customFormat="1" x14ac:dyDescent="0.25">
      <c r="D73" s="3">
        <f>AVERAGE(C59:C64)</f>
        <v>32.790999999999997</v>
      </c>
      <c r="E73" s="8">
        <f>_xlfn.STDEV.P(C67:C72)</f>
        <v>0.70486149151604438</v>
      </c>
      <c r="G73" s="3">
        <f>AVERAGE(F67:F72)</f>
        <v>1.1490298666666667</v>
      </c>
      <c r="H73" s="3">
        <f>E73*$K$4</f>
        <v>1.2405562250682381E-2</v>
      </c>
    </row>
    <row r="74" spans="1:8" x14ac:dyDescent="0.25">
      <c r="E74" s="8"/>
    </row>
    <row r="75" spans="1:8" x14ac:dyDescent="0.25">
      <c r="A75" s="8" t="s">
        <v>1</v>
      </c>
      <c r="B75" s="3" t="s">
        <v>25</v>
      </c>
      <c r="C75" s="3">
        <v>76.001199999999997</v>
      </c>
      <c r="E75" s="8"/>
      <c r="F75" s="3">
        <f t="shared" ref="F75:F80" si="9">(C75*$K$4)+$K$5</f>
        <v>1.94342112</v>
      </c>
    </row>
    <row r="76" spans="1:8" x14ac:dyDescent="0.25">
      <c r="A76" s="8" t="s">
        <v>1</v>
      </c>
      <c r="B76" s="3" t="s">
        <v>26</v>
      </c>
      <c r="C76" s="3">
        <v>77.997600000000006</v>
      </c>
      <c r="E76" s="8"/>
      <c r="F76" s="3">
        <f t="shared" si="9"/>
        <v>1.9785577600000002</v>
      </c>
    </row>
    <row r="77" spans="1:8" x14ac:dyDescent="0.25">
      <c r="A77" s="8" t="s">
        <v>1</v>
      </c>
      <c r="B77" s="3" t="s">
        <v>27</v>
      </c>
      <c r="C77" s="3">
        <v>72.514099999999999</v>
      </c>
      <c r="E77" s="8"/>
      <c r="F77" s="3">
        <f t="shared" si="9"/>
        <v>1.8820481600000001</v>
      </c>
    </row>
    <row r="78" spans="1:8" x14ac:dyDescent="0.25">
      <c r="A78" s="8" t="s">
        <v>1</v>
      </c>
      <c r="B78" s="3" t="s">
        <v>28</v>
      </c>
      <c r="C78" s="3">
        <v>74.264499999999998</v>
      </c>
      <c r="E78" s="8"/>
      <c r="F78" s="3">
        <f t="shared" si="9"/>
        <v>1.9128552000000001</v>
      </c>
    </row>
    <row r="79" spans="1:8" x14ac:dyDescent="0.25">
      <c r="A79" s="8" t="s">
        <v>1</v>
      </c>
      <c r="B79" s="3" t="s">
        <v>29</v>
      </c>
      <c r="C79" s="3">
        <v>79.2774</v>
      </c>
      <c r="E79" s="8"/>
      <c r="F79" s="3">
        <f t="shared" si="9"/>
        <v>2.0010822400000001</v>
      </c>
    </row>
    <row r="80" spans="1:8" x14ac:dyDescent="0.25">
      <c r="A80" s="8" t="s">
        <v>1</v>
      </c>
      <c r="B80" s="3" t="s">
        <v>30</v>
      </c>
      <c r="C80" s="3">
        <v>69.888199999999998</v>
      </c>
      <c r="F80" s="3">
        <f t="shared" si="9"/>
        <v>1.8358323200000002</v>
      </c>
    </row>
    <row r="81" spans="1:8" s="8" customFormat="1" x14ac:dyDescent="0.25">
      <c r="D81" s="3">
        <f>AVERAGE(C75:C80)</f>
        <v>74.990499999999997</v>
      </c>
      <c r="E81" s="8">
        <f>_xlfn.STDEV.P(C75:C80)</f>
        <v>3.1920415295961733</v>
      </c>
      <c r="G81" s="3">
        <f>AVERAGE(F75:F80)</f>
        <v>1.9256328</v>
      </c>
      <c r="H81" s="3">
        <f>E81*$K$4</f>
        <v>5.617993092089265E-2</v>
      </c>
    </row>
    <row r="82" spans="1:8" x14ac:dyDescent="0.25">
      <c r="D82" s="8"/>
      <c r="E82" s="8"/>
      <c r="G82" s="8"/>
      <c r="H82" s="8"/>
    </row>
    <row r="83" spans="1:8" x14ac:dyDescent="0.25">
      <c r="A83" s="8" t="s">
        <v>113</v>
      </c>
      <c r="B83" s="3" t="s">
        <v>31</v>
      </c>
      <c r="C83" s="3">
        <v>36.597999999999999</v>
      </c>
      <c r="E83" s="8"/>
      <c r="F83" s="3">
        <f t="shared" ref="F83:F88" si="10">(C83*$K$4)+$K$5</f>
        <v>1.2499248000000001</v>
      </c>
    </row>
    <row r="84" spans="1:8" x14ac:dyDescent="0.25">
      <c r="A84" s="8" t="s">
        <v>113</v>
      </c>
      <c r="B84" s="3" t="s">
        <v>32</v>
      </c>
      <c r="C84" s="3">
        <v>29.974599999999999</v>
      </c>
      <c r="E84" s="8"/>
      <c r="F84" s="3">
        <f t="shared" si="10"/>
        <v>1.1333529599999999</v>
      </c>
    </row>
    <row r="85" spans="1:8" x14ac:dyDescent="0.25">
      <c r="A85" s="8" t="s">
        <v>113</v>
      </c>
      <c r="B85" s="3" t="s">
        <v>33</v>
      </c>
      <c r="C85" s="3">
        <v>33.501899999999999</v>
      </c>
      <c r="E85" s="8"/>
      <c r="F85" s="3">
        <f t="shared" si="10"/>
        <v>1.19543344</v>
      </c>
    </row>
    <row r="86" spans="1:8" x14ac:dyDescent="0.25">
      <c r="A86" s="8" t="s">
        <v>113</v>
      </c>
      <c r="B86" s="3" t="s">
        <v>34</v>
      </c>
      <c r="C86" s="3">
        <v>34.534999999999997</v>
      </c>
      <c r="E86" s="8"/>
      <c r="F86" s="3">
        <f t="shared" si="10"/>
        <v>1.213616</v>
      </c>
    </row>
    <row r="87" spans="1:8" x14ac:dyDescent="0.25">
      <c r="A87" s="8" t="s">
        <v>113</v>
      </c>
      <c r="B87" s="3" t="s">
        <v>35</v>
      </c>
      <c r="C87" s="3">
        <v>30.497599999999998</v>
      </c>
      <c r="E87" s="8"/>
      <c r="F87" s="3">
        <f t="shared" si="10"/>
        <v>1.1425577599999999</v>
      </c>
    </row>
    <row r="88" spans="1:8" x14ac:dyDescent="0.25">
      <c r="A88" s="8" t="s">
        <v>113</v>
      </c>
      <c r="B88" s="3" t="s">
        <v>36</v>
      </c>
      <c r="C88" s="3">
        <v>28.9664</v>
      </c>
      <c r="E88" s="8"/>
      <c r="F88" s="3">
        <f t="shared" si="10"/>
        <v>1.11560864</v>
      </c>
    </row>
    <row r="89" spans="1:8" s="8" customFormat="1" x14ac:dyDescent="0.25">
      <c r="D89" s="3">
        <f>AVERAGE(C83:C88)</f>
        <v>32.34558333333333</v>
      </c>
      <c r="E89" s="8">
        <f>_xlfn.STDEV.P(C83:C88)</f>
        <v>2.7285266307518823</v>
      </c>
      <c r="G89" s="3">
        <f>AVERAGE(F83:F88)</f>
        <v>1.1750822666666665</v>
      </c>
      <c r="H89" s="3">
        <f>E89*$K$4</f>
        <v>4.8022068701233128E-2</v>
      </c>
    </row>
    <row r="90" spans="1:8" x14ac:dyDescent="0.25">
      <c r="D90" s="8"/>
      <c r="E90" s="8"/>
      <c r="G90" s="8"/>
      <c r="H90" s="8"/>
    </row>
    <row r="91" spans="1:8" x14ac:dyDescent="0.25">
      <c r="A91" s="8" t="s">
        <v>114</v>
      </c>
      <c r="B91" s="3" t="s">
        <v>37</v>
      </c>
      <c r="C91" s="3">
        <v>30.884499999999999</v>
      </c>
      <c r="E91" s="8"/>
      <c r="F91" s="3">
        <f t="shared" ref="F91:F96" si="11">(C91*$K$4)+$K$5</f>
        <v>1.1493671999999999</v>
      </c>
    </row>
    <row r="92" spans="1:8" x14ac:dyDescent="0.25">
      <c r="A92" s="8" t="s">
        <v>114</v>
      </c>
      <c r="B92" s="3" t="s">
        <v>38</v>
      </c>
      <c r="C92" s="3">
        <v>32.598500000000001</v>
      </c>
      <c r="E92" s="8"/>
      <c r="F92" s="3">
        <f t="shared" si="11"/>
        <v>1.1795336000000001</v>
      </c>
    </row>
    <row r="93" spans="1:8" x14ac:dyDescent="0.25">
      <c r="A93" s="8" t="s">
        <v>114</v>
      </c>
      <c r="B93" s="3" t="s">
        <v>39</v>
      </c>
      <c r="C93" s="3">
        <v>30.546900000000001</v>
      </c>
      <c r="E93" s="8"/>
      <c r="F93" s="3">
        <f t="shared" si="11"/>
        <v>1.1434254400000001</v>
      </c>
    </row>
    <row r="94" spans="1:8" x14ac:dyDescent="0.25">
      <c r="A94" s="8" t="s">
        <v>114</v>
      </c>
      <c r="B94" s="3" t="s">
        <v>40</v>
      </c>
      <c r="C94" s="3">
        <v>30.3645</v>
      </c>
      <c r="E94" s="8"/>
      <c r="F94" s="3">
        <f t="shared" si="11"/>
        <v>1.1402152000000001</v>
      </c>
    </row>
    <row r="95" spans="1:8" x14ac:dyDescent="0.25">
      <c r="A95" s="8" t="s">
        <v>114</v>
      </c>
      <c r="B95" s="3" t="s">
        <v>41</v>
      </c>
      <c r="C95" s="3">
        <v>28.223199999999999</v>
      </c>
      <c r="E95" s="8"/>
      <c r="F95" s="3">
        <f t="shared" si="11"/>
        <v>1.10252832</v>
      </c>
    </row>
    <row r="96" spans="1:8" x14ac:dyDescent="0.25">
      <c r="A96" s="8" t="s">
        <v>114</v>
      </c>
      <c r="B96" s="3" t="s">
        <v>42</v>
      </c>
      <c r="C96" s="3">
        <v>34.188600000000001</v>
      </c>
      <c r="E96" s="8"/>
      <c r="F96" s="3">
        <f t="shared" si="11"/>
        <v>1.20751936</v>
      </c>
    </row>
    <row r="97" spans="4:8" x14ac:dyDescent="0.25">
      <c r="D97" s="3">
        <f>AVERAGE(C91:C96)</f>
        <v>31.134366666666665</v>
      </c>
      <c r="E97" s="8">
        <f>_xlfn.STDEV.P(C91:C96)</f>
        <v>1.8684737155110207</v>
      </c>
      <c r="G97" s="3">
        <f>AVERAGE(F91:F96)</f>
        <v>1.1537648533333333</v>
      </c>
      <c r="H97" s="3">
        <f>E97*$K$4</f>
        <v>3.2885137392993966E-2</v>
      </c>
    </row>
    <row r="98" spans="4:8" x14ac:dyDescent="0.25">
      <c r="E98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topLeftCell="B1" zoomScale="70" zoomScaleNormal="70" workbookViewId="0">
      <selection activeCell="F2" sqref="F2"/>
    </sheetView>
  </sheetViews>
  <sheetFormatPr defaultRowHeight="15" x14ac:dyDescent="0.25"/>
  <cols>
    <col min="1" max="1" width="20" style="2" customWidth="1"/>
    <col min="2" max="2" width="11.28515625" style="14" customWidth="1"/>
    <col min="3" max="3" width="13.140625" style="8" bestFit="1" customWidth="1"/>
    <col min="4" max="4" width="13.28515625" style="8" customWidth="1"/>
    <col min="5" max="5" width="14.7109375" style="8" bestFit="1" customWidth="1"/>
    <col min="6" max="6" width="15.28515625" style="8" customWidth="1"/>
    <col min="7" max="7" width="16.140625" style="8" customWidth="1"/>
    <col min="8" max="8" width="14.7109375" style="8" customWidth="1"/>
    <col min="9" max="19" width="9.140625" style="8"/>
    <col min="20" max="20" width="12.7109375" style="8" customWidth="1"/>
    <col min="21" max="21" width="18" style="8" customWidth="1"/>
    <col min="22" max="23" width="9.140625" style="8"/>
    <col min="24" max="24" width="9.140625" style="8" customWidth="1"/>
    <col min="25" max="16384" width="9.140625" style="8"/>
  </cols>
  <sheetData>
    <row r="1" spans="1:11" ht="26.25" x14ac:dyDescent="0.4">
      <c r="A1" s="13" t="s">
        <v>134</v>
      </c>
    </row>
    <row r="2" spans="1:11" s="20" customFormat="1" ht="76.5" customHeight="1" x14ac:dyDescent="0.25">
      <c r="A2" s="20" t="s">
        <v>112</v>
      </c>
      <c r="B2" s="20" t="s">
        <v>83</v>
      </c>
      <c r="C2" s="20" t="s">
        <v>115</v>
      </c>
      <c r="D2" s="20" t="s">
        <v>79</v>
      </c>
      <c r="E2" s="20" t="s">
        <v>111</v>
      </c>
      <c r="F2" s="20" t="s">
        <v>159</v>
      </c>
      <c r="G2" s="20" t="s">
        <v>129</v>
      </c>
      <c r="H2" s="20" t="s">
        <v>130</v>
      </c>
    </row>
    <row r="3" spans="1:11" x14ac:dyDescent="0.25">
      <c r="A3" s="18" t="s">
        <v>1</v>
      </c>
      <c r="B3" s="14">
        <v>1</v>
      </c>
      <c r="C3" s="8">
        <v>74.988200000000006</v>
      </c>
      <c r="F3" s="8">
        <f t="shared" ref="F3:F8" si="0">(C3*$K$4)+$K$5</f>
        <v>1.9255923200000002</v>
      </c>
      <c r="J3" s="8" t="s">
        <v>133</v>
      </c>
    </row>
    <row r="4" spans="1:11" x14ac:dyDescent="0.25">
      <c r="A4" s="18" t="s">
        <v>1</v>
      </c>
      <c r="B4" s="14">
        <v>2</v>
      </c>
      <c r="C4" s="8">
        <v>70.442599999999999</v>
      </c>
      <c r="F4" s="8">
        <f t="shared" si="0"/>
        <v>1.8455897600000002</v>
      </c>
      <c r="J4" s="8" t="s">
        <v>2</v>
      </c>
      <c r="K4" s="8">
        <f>'Four long bone baseline vBMD'!L4</f>
        <v>1.7600000000000001E-2</v>
      </c>
    </row>
    <row r="5" spans="1:11" x14ac:dyDescent="0.25">
      <c r="A5" s="18" t="s">
        <v>1</v>
      </c>
      <c r="B5" s="14">
        <v>3</v>
      </c>
      <c r="C5" s="8">
        <v>63.148400000000002</v>
      </c>
      <c r="F5" s="8">
        <f t="shared" si="0"/>
        <v>1.71721184</v>
      </c>
      <c r="J5" s="8" t="s">
        <v>3</v>
      </c>
      <c r="K5" s="8">
        <f>'Four long bone baseline vBMD'!L5</f>
        <v>0.60580000000000001</v>
      </c>
    </row>
    <row r="6" spans="1:11" x14ac:dyDescent="0.25">
      <c r="A6" s="18" t="s">
        <v>1</v>
      </c>
      <c r="B6" s="14">
        <v>4</v>
      </c>
      <c r="C6" s="8">
        <v>70.687600000000003</v>
      </c>
      <c r="F6" s="8">
        <f t="shared" si="0"/>
        <v>1.8499017600000003</v>
      </c>
    </row>
    <row r="7" spans="1:11" x14ac:dyDescent="0.25">
      <c r="A7" s="18" t="s">
        <v>1</v>
      </c>
      <c r="B7" s="14">
        <v>5</v>
      </c>
      <c r="C7" s="8">
        <v>76.637500000000003</v>
      </c>
      <c r="F7" s="8">
        <f t="shared" si="0"/>
        <v>1.9546200000000002</v>
      </c>
    </row>
    <row r="8" spans="1:11" x14ac:dyDescent="0.25">
      <c r="A8" s="18" t="s">
        <v>1</v>
      </c>
      <c r="B8" s="14">
        <v>6</v>
      </c>
      <c r="C8" s="8">
        <v>69.298900000000003</v>
      </c>
      <c r="F8" s="8">
        <f t="shared" si="0"/>
        <v>1.8254606400000002</v>
      </c>
    </row>
    <row r="9" spans="1:11" x14ac:dyDescent="0.25">
      <c r="D9" s="8">
        <f t="shared" ref="D9" si="1">(AVERAGE(C3:C8))</f>
        <v>70.867199999999997</v>
      </c>
      <c r="E9" s="8">
        <f t="shared" ref="E9" si="2">_xlfn.STDEV.P(C3:C8)</f>
        <v>4.3307232409841205</v>
      </c>
      <c r="G9" s="8">
        <f>(D9*$K$4)+$K$5</f>
        <v>1.8530627200000001</v>
      </c>
      <c r="H9" s="8">
        <f>E9*$K$4</f>
        <v>7.6220729041320531E-2</v>
      </c>
    </row>
    <row r="11" spans="1:11" x14ac:dyDescent="0.25">
      <c r="A11" s="18" t="s">
        <v>0</v>
      </c>
      <c r="B11" s="14">
        <v>1</v>
      </c>
      <c r="C11" s="8">
        <v>76.035799999999995</v>
      </c>
      <c r="F11" s="8">
        <f t="shared" ref="F11:F16" si="3">(C11*$K$4)+$K$5</f>
        <v>1.9440300800000001</v>
      </c>
    </row>
    <row r="12" spans="1:11" x14ac:dyDescent="0.25">
      <c r="A12" s="18" t="s">
        <v>0</v>
      </c>
      <c r="B12" s="14">
        <v>2</v>
      </c>
      <c r="C12" s="8">
        <v>63.412999999999997</v>
      </c>
      <c r="F12" s="8">
        <f t="shared" si="3"/>
        <v>1.7218688000000002</v>
      </c>
    </row>
    <row r="13" spans="1:11" x14ac:dyDescent="0.25">
      <c r="A13" s="18" t="s">
        <v>0</v>
      </c>
      <c r="B13" s="14">
        <v>3</v>
      </c>
      <c r="C13" s="8">
        <v>74.333299999999994</v>
      </c>
      <c r="F13" s="8">
        <f t="shared" si="3"/>
        <v>1.91406608</v>
      </c>
    </row>
    <row r="14" spans="1:11" x14ac:dyDescent="0.25">
      <c r="A14" s="18" t="s">
        <v>0</v>
      </c>
      <c r="B14" s="14">
        <v>4</v>
      </c>
      <c r="C14" s="8">
        <v>71.643500000000003</v>
      </c>
      <c r="F14" s="8">
        <f t="shared" si="3"/>
        <v>1.8667256000000001</v>
      </c>
    </row>
    <row r="15" spans="1:11" x14ac:dyDescent="0.25">
      <c r="A15" s="18" t="s">
        <v>0</v>
      </c>
      <c r="B15" s="14">
        <v>5</v>
      </c>
      <c r="C15" s="8">
        <v>69.927000000000007</v>
      </c>
      <c r="F15" s="8">
        <f t="shared" si="3"/>
        <v>1.8365152</v>
      </c>
    </row>
    <row r="16" spans="1:11" x14ac:dyDescent="0.25">
      <c r="A16" s="18" t="s">
        <v>0</v>
      </c>
      <c r="B16" s="14">
        <v>6</v>
      </c>
      <c r="C16" s="8">
        <v>75.401300000000006</v>
      </c>
      <c r="F16" s="8">
        <f t="shared" si="3"/>
        <v>1.9328628800000001</v>
      </c>
    </row>
    <row r="17" spans="1:8" x14ac:dyDescent="0.25">
      <c r="D17" s="8">
        <f t="shared" ref="D17" si="4">(AVERAGE(C11:C16))</f>
        <v>71.792316666666679</v>
      </c>
      <c r="E17" s="8">
        <f t="shared" ref="E17" si="5">_xlfn.STDEV.P(C11:C16)</f>
        <v>4.30509404210743</v>
      </c>
      <c r="G17" s="8">
        <f>(D17*$K$4)+$K$5</f>
        <v>1.8693447733333337</v>
      </c>
      <c r="H17" s="8">
        <f>E17*$K$4</f>
        <v>7.5769655141090769E-2</v>
      </c>
    </row>
    <row r="19" spans="1:8" x14ac:dyDescent="0.25">
      <c r="A19" s="18" t="s">
        <v>4</v>
      </c>
      <c r="B19" s="14">
        <v>1</v>
      </c>
      <c r="C19" s="8">
        <v>46.812899999999999</v>
      </c>
      <c r="F19" s="8">
        <f t="shared" ref="F19:F24" si="6">(C19*$K$4)+$K$5</f>
        <v>1.42970704</v>
      </c>
    </row>
    <row r="20" spans="1:8" x14ac:dyDescent="0.25">
      <c r="A20" s="18" t="s">
        <v>4</v>
      </c>
      <c r="B20" s="14">
        <v>2</v>
      </c>
      <c r="C20" s="8">
        <v>46.9634</v>
      </c>
      <c r="F20" s="8">
        <f t="shared" si="6"/>
        <v>1.43235584</v>
      </c>
    </row>
    <row r="21" spans="1:8" x14ac:dyDescent="0.25">
      <c r="A21" s="18" t="s">
        <v>4</v>
      </c>
      <c r="B21" s="14">
        <v>3</v>
      </c>
      <c r="C21" s="8">
        <v>49.101799999999997</v>
      </c>
      <c r="F21" s="8">
        <f t="shared" si="6"/>
        <v>1.4699916800000001</v>
      </c>
    </row>
    <row r="22" spans="1:8" x14ac:dyDescent="0.25">
      <c r="A22" s="18" t="s">
        <v>4</v>
      </c>
      <c r="B22" s="14">
        <v>4</v>
      </c>
      <c r="C22" s="8">
        <v>46.131799999999998</v>
      </c>
      <c r="F22" s="8">
        <f t="shared" si="6"/>
        <v>1.41771968</v>
      </c>
    </row>
    <row r="23" spans="1:8" x14ac:dyDescent="0.25">
      <c r="A23" s="18" t="s">
        <v>4</v>
      </c>
      <c r="B23" s="14">
        <v>5</v>
      </c>
      <c r="C23" s="8">
        <v>51.136499999999998</v>
      </c>
      <c r="F23" s="8">
        <f t="shared" si="6"/>
        <v>1.5058023999999999</v>
      </c>
    </row>
    <row r="24" spans="1:8" x14ac:dyDescent="0.25">
      <c r="A24" s="18" t="s">
        <v>4</v>
      </c>
      <c r="B24" s="14">
        <v>6</v>
      </c>
      <c r="C24" s="8">
        <v>44.648000000000003</v>
      </c>
      <c r="F24" s="8">
        <f t="shared" si="6"/>
        <v>1.3916048000000001</v>
      </c>
    </row>
    <row r="25" spans="1:8" x14ac:dyDescent="0.25">
      <c r="D25" s="8">
        <f t="shared" ref="D25" si="7">(AVERAGE(C19:C24))</f>
        <v>47.465733333333333</v>
      </c>
      <c r="E25" s="8">
        <f t="shared" ref="E25" si="8">_xlfn.STDEV.P(C19:C24)</f>
        <v>2.1035197278741053</v>
      </c>
      <c r="G25" s="8">
        <f>(D25*$K$4)+$K$5</f>
        <v>1.4411969066666668</v>
      </c>
      <c r="H25" s="8">
        <f>E25*$K$4</f>
        <v>3.7021947210584258E-2</v>
      </c>
    </row>
    <row r="27" spans="1:8" x14ac:dyDescent="0.25">
      <c r="A27" s="18" t="s">
        <v>5</v>
      </c>
      <c r="B27" s="14">
        <v>1</v>
      </c>
      <c r="C27" s="8">
        <v>45.59</v>
      </c>
      <c r="F27" s="8">
        <f t="shared" ref="F27:F32" si="9">(C27*$K$4)+$K$5</f>
        <v>1.4081840000000001</v>
      </c>
    </row>
    <row r="28" spans="1:8" x14ac:dyDescent="0.25">
      <c r="A28" s="18" t="s">
        <v>5</v>
      </c>
      <c r="B28" s="14">
        <v>2</v>
      </c>
      <c r="C28" s="8">
        <v>41.146700000000003</v>
      </c>
      <c r="F28" s="8">
        <f t="shared" si="9"/>
        <v>1.3299819200000003</v>
      </c>
    </row>
    <row r="29" spans="1:8" x14ac:dyDescent="0.25">
      <c r="A29" s="18" t="s">
        <v>5</v>
      </c>
      <c r="B29" s="14">
        <v>3</v>
      </c>
      <c r="C29" s="8">
        <v>39.743499999999997</v>
      </c>
      <c r="F29" s="8">
        <f t="shared" si="9"/>
        <v>1.3052855999999999</v>
      </c>
    </row>
    <row r="30" spans="1:8" x14ac:dyDescent="0.25">
      <c r="A30" s="18" t="s">
        <v>5</v>
      </c>
      <c r="B30" s="14">
        <v>4</v>
      </c>
      <c r="C30" s="8">
        <v>43.161999999999999</v>
      </c>
      <c r="F30" s="8">
        <f t="shared" si="9"/>
        <v>1.3654512000000001</v>
      </c>
    </row>
    <row r="31" spans="1:8" x14ac:dyDescent="0.25">
      <c r="A31" s="18" t="s">
        <v>5</v>
      </c>
      <c r="B31" s="14">
        <v>5</v>
      </c>
      <c r="C31" s="8">
        <v>46.181399999999996</v>
      </c>
      <c r="F31" s="8">
        <f t="shared" si="9"/>
        <v>1.41859264</v>
      </c>
    </row>
    <row r="32" spans="1:8" x14ac:dyDescent="0.25">
      <c r="A32" s="18" t="s">
        <v>5</v>
      </c>
      <c r="B32" s="14">
        <v>6</v>
      </c>
      <c r="C32" s="8">
        <v>39.273800000000001</v>
      </c>
      <c r="F32" s="8">
        <f t="shared" si="9"/>
        <v>1.29701888</v>
      </c>
    </row>
    <row r="33" spans="1:8" x14ac:dyDescent="0.25">
      <c r="D33" s="8">
        <f t="shared" ref="D33" si="10">(AVERAGE(C27:C32))</f>
        <v>42.516233333333332</v>
      </c>
      <c r="E33" s="8">
        <f t="shared" ref="E33" si="11">_xlfn.STDEV.P(C27:C32)</f>
        <v>2.6887279648355817</v>
      </c>
      <c r="G33" s="8">
        <f>(D33*$K$4)+$K$5</f>
        <v>1.3540857066666667</v>
      </c>
      <c r="H33" s="8">
        <f>E33*$K$4</f>
        <v>4.732161218110624E-2</v>
      </c>
    </row>
    <row r="35" spans="1:8" x14ac:dyDescent="0.25">
      <c r="A35" s="18" t="s">
        <v>6</v>
      </c>
      <c r="B35" s="14">
        <v>1</v>
      </c>
      <c r="C35" s="8">
        <v>31.339700000000001</v>
      </c>
      <c r="F35" s="8">
        <f t="shared" ref="F35:F40" si="12">(C35*$K$4)+$K$5</f>
        <v>1.1573787200000001</v>
      </c>
    </row>
    <row r="36" spans="1:8" x14ac:dyDescent="0.25">
      <c r="A36" s="18" t="s">
        <v>6</v>
      </c>
      <c r="B36" s="14">
        <v>2</v>
      </c>
      <c r="C36" s="8">
        <v>30.242599999999999</v>
      </c>
      <c r="F36" s="8">
        <f t="shared" si="12"/>
        <v>1.13806976</v>
      </c>
    </row>
    <row r="37" spans="1:8" x14ac:dyDescent="0.25">
      <c r="A37" s="18" t="s">
        <v>6</v>
      </c>
      <c r="B37" s="14">
        <v>3</v>
      </c>
      <c r="C37" s="8">
        <v>32.8249</v>
      </c>
      <c r="F37" s="8">
        <f t="shared" si="12"/>
        <v>1.1835182400000002</v>
      </c>
    </row>
    <row r="38" spans="1:8" x14ac:dyDescent="0.25">
      <c r="A38" s="18" t="s">
        <v>6</v>
      </c>
      <c r="B38" s="14">
        <v>4</v>
      </c>
      <c r="C38" s="8">
        <v>32.255200000000002</v>
      </c>
      <c r="F38" s="8">
        <f t="shared" si="12"/>
        <v>1.1734915200000002</v>
      </c>
    </row>
    <row r="39" spans="1:8" x14ac:dyDescent="0.25">
      <c r="A39" s="18" t="s">
        <v>6</v>
      </c>
      <c r="B39" s="14">
        <v>5</v>
      </c>
      <c r="C39" s="8">
        <v>36.711399999999998</v>
      </c>
      <c r="F39" s="8">
        <f t="shared" si="12"/>
        <v>1.25192064</v>
      </c>
    </row>
    <row r="40" spans="1:8" x14ac:dyDescent="0.25">
      <c r="A40" s="18" t="s">
        <v>6</v>
      </c>
      <c r="B40" s="14">
        <v>6</v>
      </c>
      <c r="C40" s="8">
        <v>34.786499999999997</v>
      </c>
      <c r="F40" s="8">
        <f t="shared" si="12"/>
        <v>1.2180423999999999</v>
      </c>
    </row>
    <row r="41" spans="1:8" x14ac:dyDescent="0.25">
      <c r="D41" s="8">
        <f t="shared" ref="D41" si="13">(AVERAGE(C35:C40))</f>
        <v>33.026716666666665</v>
      </c>
      <c r="E41" s="8">
        <f t="shared" ref="E41" si="14">_xlfn.STDEV.P(C35:C40)</f>
        <v>2.156657422507235</v>
      </c>
      <c r="G41" s="8">
        <f>(D41*$K$4)+$K$5</f>
        <v>1.1870702133333335</v>
      </c>
      <c r="H41" s="8">
        <f>E41*$K$4</f>
        <v>3.7957170636127337E-2</v>
      </c>
    </row>
    <row r="43" spans="1:8" x14ac:dyDescent="0.25">
      <c r="A43" s="18" t="s">
        <v>103</v>
      </c>
      <c r="B43" s="14">
        <v>1</v>
      </c>
      <c r="C43" s="8">
        <v>60.144599999999997</v>
      </c>
      <c r="F43" s="8">
        <f t="shared" ref="F43:F48" si="15">(C43*$K$4)+$K$5</f>
        <v>1.6643449600000002</v>
      </c>
    </row>
    <row r="44" spans="1:8" x14ac:dyDescent="0.25">
      <c r="A44" s="18" t="s">
        <v>103</v>
      </c>
      <c r="B44" s="14">
        <v>2</v>
      </c>
      <c r="C44" s="8">
        <v>61.090800000000002</v>
      </c>
      <c r="F44" s="8">
        <f t="shared" si="15"/>
        <v>1.6809980800000002</v>
      </c>
    </row>
    <row r="45" spans="1:8" x14ac:dyDescent="0.25">
      <c r="A45" s="18" t="s">
        <v>103</v>
      </c>
      <c r="B45" s="14">
        <v>3</v>
      </c>
      <c r="C45" s="8">
        <v>58.266500000000001</v>
      </c>
      <c r="F45" s="8">
        <f t="shared" si="15"/>
        <v>1.6312904000000001</v>
      </c>
    </row>
    <row r="46" spans="1:8" x14ac:dyDescent="0.25">
      <c r="A46" s="18" t="s">
        <v>103</v>
      </c>
      <c r="B46" s="14">
        <v>4</v>
      </c>
      <c r="C46" s="8">
        <v>61.109699999999997</v>
      </c>
      <c r="F46" s="8">
        <f t="shared" si="15"/>
        <v>1.6813307200000001</v>
      </c>
    </row>
    <row r="47" spans="1:8" x14ac:dyDescent="0.25">
      <c r="A47" s="18" t="s">
        <v>103</v>
      </c>
      <c r="B47" s="14">
        <v>5</v>
      </c>
      <c r="C47" s="8">
        <v>61.580399999999997</v>
      </c>
      <c r="F47" s="8">
        <f t="shared" si="15"/>
        <v>1.6896150400000001</v>
      </c>
    </row>
    <row r="48" spans="1:8" x14ac:dyDescent="0.25">
      <c r="A48" s="18" t="s">
        <v>103</v>
      </c>
      <c r="B48" s="14">
        <v>6</v>
      </c>
      <c r="C48" s="8">
        <v>57.298099999999998</v>
      </c>
      <c r="F48" s="8">
        <f t="shared" si="15"/>
        <v>1.6142465600000002</v>
      </c>
    </row>
    <row r="49" spans="1:8" x14ac:dyDescent="0.25">
      <c r="D49" s="8">
        <f>(AVERAGE(C43:C48))</f>
        <v>59.915016666666666</v>
      </c>
      <c r="E49" s="8">
        <f>_xlfn.STDEV.P(C43:C48)</f>
        <v>1.5917393478169999</v>
      </c>
      <c r="G49" s="8">
        <f>(D49*$K$4)+$K$5</f>
        <v>1.6603042933333332</v>
      </c>
      <c r="H49" s="8">
        <f>E49*$K$4</f>
        <v>2.8014612521579201E-2</v>
      </c>
    </row>
    <row r="51" spans="1:8" x14ac:dyDescent="0.25">
      <c r="A51" s="18" t="s">
        <v>107</v>
      </c>
      <c r="B51" s="14">
        <v>1</v>
      </c>
      <c r="C51" s="8">
        <v>87.207599999999999</v>
      </c>
      <c r="F51" s="8">
        <f t="shared" ref="F51:F56" si="16">(C51*$K$4)+$K$5</f>
        <v>2.1406537600000002</v>
      </c>
    </row>
    <row r="52" spans="1:8" x14ac:dyDescent="0.25">
      <c r="A52" s="18" t="s">
        <v>107</v>
      </c>
      <c r="B52" s="14">
        <v>2</v>
      </c>
      <c r="C52" s="8">
        <v>83.518900000000002</v>
      </c>
      <c r="F52" s="8">
        <f t="shared" si="16"/>
        <v>2.07573264</v>
      </c>
    </row>
    <row r="53" spans="1:8" x14ac:dyDescent="0.25">
      <c r="A53" s="18" t="s">
        <v>107</v>
      </c>
      <c r="B53" s="14">
        <v>3</v>
      </c>
      <c r="C53" s="8">
        <v>82.580299999999994</v>
      </c>
      <c r="F53" s="8">
        <f t="shared" si="16"/>
        <v>2.0592132799999998</v>
      </c>
    </row>
    <row r="54" spans="1:8" x14ac:dyDescent="0.25">
      <c r="A54" s="18" t="s">
        <v>107</v>
      </c>
      <c r="B54" s="14">
        <v>4</v>
      </c>
      <c r="C54" s="8">
        <v>81.372100000000003</v>
      </c>
      <c r="F54" s="8">
        <f t="shared" si="16"/>
        <v>2.03794896</v>
      </c>
    </row>
    <row r="55" spans="1:8" x14ac:dyDescent="0.25">
      <c r="A55" s="18" t="s">
        <v>107</v>
      </c>
      <c r="B55" s="14">
        <v>5</v>
      </c>
      <c r="C55" s="8">
        <v>86.043000000000006</v>
      </c>
      <c r="F55" s="8">
        <f t="shared" si="16"/>
        <v>2.1201568000000002</v>
      </c>
    </row>
    <row r="56" spans="1:8" x14ac:dyDescent="0.25">
      <c r="A56" s="18" t="s">
        <v>107</v>
      </c>
      <c r="B56" s="14">
        <v>6</v>
      </c>
      <c r="C56" s="8">
        <v>81.963899999999995</v>
      </c>
      <c r="F56" s="8">
        <f t="shared" si="16"/>
        <v>2.04836464</v>
      </c>
    </row>
    <row r="57" spans="1:8" x14ac:dyDescent="0.25">
      <c r="D57" s="8">
        <f t="shared" ref="D57" si="17">(AVERAGE(C51:C56))</f>
        <v>83.780966666666657</v>
      </c>
      <c r="E57" s="8">
        <f t="shared" ref="E57" si="18">_xlfn.STDEV.P(C51:C56)</f>
        <v>2.1398309930667176</v>
      </c>
      <c r="G57" s="8">
        <f>(D57*$K$4)+$K$5</f>
        <v>2.0803450133333334</v>
      </c>
      <c r="H57" s="8">
        <f>E57*$K$4</f>
        <v>3.766102547797423E-2</v>
      </c>
    </row>
    <row r="59" spans="1:8" x14ac:dyDescent="0.25">
      <c r="A59" s="18" t="s">
        <v>89</v>
      </c>
      <c r="B59" s="14">
        <v>1</v>
      </c>
      <c r="C59" s="8">
        <v>61.399900000000002</v>
      </c>
      <c r="F59" s="8">
        <f t="shared" ref="F59:F64" si="19">(C59*$K$4)+$K$5</f>
        <v>1.6864382400000002</v>
      </c>
    </row>
    <row r="60" spans="1:8" x14ac:dyDescent="0.25">
      <c r="A60" s="18" t="s">
        <v>89</v>
      </c>
      <c r="B60" s="14">
        <v>2</v>
      </c>
      <c r="C60" s="8">
        <v>72.191299999999998</v>
      </c>
      <c r="F60" s="8">
        <f t="shared" si="19"/>
        <v>1.87636688</v>
      </c>
    </row>
    <row r="61" spans="1:8" x14ac:dyDescent="0.25">
      <c r="A61" s="18" t="s">
        <v>89</v>
      </c>
      <c r="B61" s="14">
        <v>3</v>
      </c>
      <c r="C61" s="8">
        <v>70.189599999999999</v>
      </c>
      <c r="F61" s="8">
        <f t="shared" si="19"/>
        <v>1.84113696</v>
      </c>
    </row>
    <row r="62" spans="1:8" x14ac:dyDescent="0.25">
      <c r="A62" s="18" t="s">
        <v>89</v>
      </c>
      <c r="B62" s="14">
        <v>4</v>
      </c>
      <c r="C62" s="8">
        <v>75.910300000000007</v>
      </c>
      <c r="F62" s="8">
        <f t="shared" si="19"/>
        <v>1.9418212800000001</v>
      </c>
    </row>
    <row r="63" spans="1:8" x14ac:dyDescent="0.25">
      <c r="A63" s="18" t="s">
        <v>89</v>
      </c>
      <c r="B63" s="14">
        <v>5</v>
      </c>
      <c r="C63" s="8">
        <v>78.165400000000005</v>
      </c>
      <c r="F63" s="8">
        <f t="shared" si="19"/>
        <v>1.98151104</v>
      </c>
    </row>
    <row r="64" spans="1:8" x14ac:dyDescent="0.25">
      <c r="A64" s="18" t="s">
        <v>89</v>
      </c>
      <c r="B64" s="14">
        <v>6</v>
      </c>
      <c r="C64" s="8">
        <v>79.903599999999997</v>
      </c>
      <c r="F64" s="8">
        <f t="shared" si="19"/>
        <v>2.0121033600000002</v>
      </c>
    </row>
    <row r="65" spans="1:8" x14ac:dyDescent="0.25">
      <c r="D65" s="8">
        <f t="shared" ref="D65" si="20">(AVERAGE(C59:C64))</f>
        <v>72.960016666666661</v>
      </c>
      <c r="E65" s="8">
        <f t="shared" ref="E65" si="21">_xlfn.STDEV.P(C59:C64)</f>
        <v>6.1361764434150867</v>
      </c>
      <c r="G65" s="8">
        <f>(D65*$K$4)+$K$5</f>
        <v>1.8898962933333334</v>
      </c>
      <c r="H65" s="8">
        <f>E65*$K$4</f>
        <v>0.10799670540410554</v>
      </c>
    </row>
    <row r="67" spans="1:8" x14ac:dyDescent="0.25">
      <c r="A67" s="18" t="s">
        <v>104</v>
      </c>
      <c r="B67" s="14">
        <v>1</v>
      </c>
      <c r="C67" s="8">
        <v>57.397199999999998</v>
      </c>
      <c r="F67" s="8">
        <f t="shared" ref="F67:F72" si="22">(C67*$K$4)+$K$5</f>
        <v>1.6159907200000001</v>
      </c>
    </row>
    <row r="68" spans="1:8" x14ac:dyDescent="0.25">
      <c r="A68" s="18" t="s">
        <v>104</v>
      </c>
      <c r="B68" s="14">
        <v>2</v>
      </c>
      <c r="C68" s="8">
        <v>56.017800000000001</v>
      </c>
      <c r="F68" s="8">
        <f t="shared" si="22"/>
        <v>1.59171328</v>
      </c>
    </row>
    <row r="69" spans="1:8" x14ac:dyDescent="0.25">
      <c r="A69" s="18" t="s">
        <v>104</v>
      </c>
      <c r="B69" s="14">
        <v>3</v>
      </c>
      <c r="C69" s="8">
        <v>52.248100000000001</v>
      </c>
      <c r="F69" s="8">
        <f t="shared" si="22"/>
        <v>1.5253665600000001</v>
      </c>
    </row>
    <row r="70" spans="1:8" x14ac:dyDescent="0.25">
      <c r="A70" s="18" t="s">
        <v>104</v>
      </c>
      <c r="B70" s="14">
        <v>4</v>
      </c>
      <c r="C70" s="8">
        <v>51.846899999999998</v>
      </c>
      <c r="F70" s="8">
        <f t="shared" si="22"/>
        <v>1.51830544</v>
      </c>
    </row>
    <row r="71" spans="1:8" x14ac:dyDescent="0.25">
      <c r="A71" s="18" t="s">
        <v>104</v>
      </c>
      <c r="B71" s="14">
        <v>5</v>
      </c>
      <c r="C71" s="8">
        <v>60.781700000000001</v>
      </c>
      <c r="F71" s="8">
        <f t="shared" si="22"/>
        <v>1.6755579200000001</v>
      </c>
    </row>
    <row r="72" spans="1:8" x14ac:dyDescent="0.25">
      <c r="A72" s="18" t="s">
        <v>104</v>
      </c>
      <c r="B72" s="14">
        <v>6</v>
      </c>
      <c r="C72" s="8">
        <v>53.312100000000001</v>
      </c>
      <c r="F72" s="8">
        <f t="shared" si="22"/>
        <v>1.54409296</v>
      </c>
    </row>
    <row r="73" spans="1:8" x14ac:dyDescent="0.25">
      <c r="D73" s="8">
        <f t="shared" ref="D73" si="23">(AVERAGE(C67:C72))</f>
        <v>55.267299999999999</v>
      </c>
      <c r="E73" s="8">
        <f t="shared" ref="E73" si="24">_xlfn.STDEV.P(C67:C72)</f>
        <v>3.1661186401228449</v>
      </c>
      <c r="G73" s="8">
        <f>(D73*$K$4)+$K$5</f>
        <v>1.5785044799999999</v>
      </c>
      <c r="H73" s="8">
        <f>E73*$K$4</f>
        <v>5.5723688066162076E-2</v>
      </c>
    </row>
    <row r="75" spans="1:8" x14ac:dyDescent="0.25">
      <c r="A75" s="18" t="s">
        <v>105</v>
      </c>
      <c r="B75" s="14">
        <v>1</v>
      </c>
      <c r="C75" s="8">
        <v>43.982199999999999</v>
      </c>
      <c r="F75" s="8">
        <f t="shared" ref="F75:F80" si="25">(C75*$K$4)+$K$5</f>
        <v>1.37988672</v>
      </c>
    </row>
    <row r="76" spans="1:8" x14ac:dyDescent="0.25">
      <c r="A76" s="18" t="s">
        <v>105</v>
      </c>
      <c r="B76" s="14">
        <v>2</v>
      </c>
      <c r="C76" s="8">
        <v>39.726799999999997</v>
      </c>
      <c r="F76" s="8">
        <f t="shared" si="25"/>
        <v>1.3049916800000001</v>
      </c>
    </row>
    <row r="77" spans="1:8" x14ac:dyDescent="0.25">
      <c r="A77" s="18" t="s">
        <v>105</v>
      </c>
      <c r="B77" s="14">
        <v>3</v>
      </c>
      <c r="C77" s="8">
        <v>47.337499999999999</v>
      </c>
      <c r="F77" s="8">
        <f t="shared" si="25"/>
        <v>1.4389400000000001</v>
      </c>
    </row>
    <row r="78" spans="1:8" x14ac:dyDescent="0.25">
      <c r="A78" s="18" t="s">
        <v>105</v>
      </c>
      <c r="B78" s="14">
        <v>4</v>
      </c>
      <c r="C78" s="8">
        <v>46.781300000000002</v>
      </c>
      <c r="F78" s="8">
        <f t="shared" si="25"/>
        <v>1.4291508800000001</v>
      </c>
    </row>
    <row r="79" spans="1:8" x14ac:dyDescent="0.25">
      <c r="A79" s="18" t="s">
        <v>105</v>
      </c>
      <c r="B79" s="14">
        <v>5</v>
      </c>
      <c r="C79" s="8">
        <v>37.3812</v>
      </c>
      <c r="F79" s="8">
        <f t="shared" si="25"/>
        <v>1.2637091200000001</v>
      </c>
    </row>
    <row r="80" spans="1:8" x14ac:dyDescent="0.25">
      <c r="A80" s="18" t="s">
        <v>105</v>
      </c>
      <c r="B80" s="14">
        <v>6</v>
      </c>
      <c r="C80" s="8">
        <v>38.911799999999999</v>
      </c>
      <c r="F80" s="8">
        <f t="shared" si="25"/>
        <v>1.2906476800000002</v>
      </c>
    </row>
    <row r="81" spans="1:8" x14ac:dyDescent="0.25">
      <c r="D81" s="8">
        <f t="shared" ref="D81" si="26">(AVERAGE(C75:C80))</f>
        <v>42.353466666666669</v>
      </c>
      <c r="E81" s="8">
        <f t="shared" ref="E81" si="27">_xlfn.STDEV.P(C75:C80)</f>
        <v>3.885163050918484</v>
      </c>
      <c r="G81" s="8">
        <f>(D81*$K$4)+$K$5</f>
        <v>1.3512210133333333</v>
      </c>
      <c r="H81" s="8">
        <f>E81*$K$4</f>
        <v>6.8378869696165329E-2</v>
      </c>
    </row>
    <row r="83" spans="1:8" x14ac:dyDescent="0.25">
      <c r="A83" s="18" t="s">
        <v>106</v>
      </c>
      <c r="B83" s="14">
        <v>1</v>
      </c>
      <c r="C83" s="8">
        <v>37.738900000000001</v>
      </c>
      <c r="F83" s="8">
        <f t="shared" ref="F83:F88" si="28">(C83*$K$4)+$K$5</f>
        <v>1.27000464</v>
      </c>
    </row>
    <row r="84" spans="1:8" x14ac:dyDescent="0.25">
      <c r="A84" s="18" t="s">
        <v>106</v>
      </c>
      <c r="B84" s="14">
        <v>2</v>
      </c>
      <c r="C84" s="8">
        <v>41.61</v>
      </c>
      <c r="F84" s="8">
        <f t="shared" si="28"/>
        <v>1.338136</v>
      </c>
    </row>
    <row r="85" spans="1:8" x14ac:dyDescent="0.25">
      <c r="A85" s="18" t="s">
        <v>106</v>
      </c>
      <c r="B85" s="14">
        <v>3</v>
      </c>
      <c r="C85" s="8">
        <v>36.841000000000001</v>
      </c>
      <c r="F85" s="8">
        <f t="shared" si="28"/>
        <v>1.2542016</v>
      </c>
    </row>
    <row r="86" spans="1:8" x14ac:dyDescent="0.25">
      <c r="A86" s="18" t="s">
        <v>106</v>
      </c>
      <c r="B86" s="14">
        <v>4</v>
      </c>
      <c r="C86" s="8">
        <v>31.501999999999999</v>
      </c>
      <c r="F86" s="8">
        <f t="shared" si="28"/>
        <v>1.1602352</v>
      </c>
    </row>
    <row r="87" spans="1:8" x14ac:dyDescent="0.25">
      <c r="A87" s="18" t="s">
        <v>106</v>
      </c>
      <c r="B87" s="14">
        <v>5</v>
      </c>
      <c r="C87" s="8">
        <v>34.1995</v>
      </c>
      <c r="F87" s="8">
        <f t="shared" si="28"/>
        <v>1.2077112000000001</v>
      </c>
    </row>
    <row r="88" spans="1:8" x14ac:dyDescent="0.25">
      <c r="A88" s="18" t="s">
        <v>106</v>
      </c>
      <c r="B88" s="14">
        <v>6</v>
      </c>
      <c r="C88" s="8">
        <v>37.546100000000003</v>
      </c>
      <c r="F88" s="8">
        <f t="shared" si="28"/>
        <v>1.2666113600000002</v>
      </c>
    </row>
    <row r="89" spans="1:8" x14ac:dyDescent="0.25">
      <c r="D89" s="8">
        <f t="shared" ref="D89" si="29">(AVERAGE(C83:C88))</f>
        <v>36.572916666666664</v>
      </c>
      <c r="E89" s="8">
        <f t="shared" ref="E89" si="30">_xlfn.STDEV.P(C83:C88)</f>
        <v>3.138417399166161</v>
      </c>
      <c r="G89" s="8">
        <f>(D89*$K$4)+$K$5</f>
        <v>1.2494833333333335</v>
      </c>
      <c r="H89" s="8">
        <f>E89*$K$4</f>
        <v>5.523614622532444E-2</v>
      </c>
    </row>
    <row r="90" spans="1:8" ht="15.75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activeCell="A3" sqref="A3:A15"/>
    </sheetView>
  </sheetViews>
  <sheetFormatPr defaultRowHeight="15" x14ac:dyDescent="0.25"/>
  <cols>
    <col min="1" max="1" width="27.7109375" customWidth="1"/>
    <col min="3" max="3" width="11" customWidth="1"/>
    <col min="4" max="4" width="9.85546875" customWidth="1"/>
    <col min="7" max="7" width="17.7109375" customWidth="1"/>
    <col min="8" max="8" width="17.85546875" customWidth="1"/>
    <col min="9" max="9" width="15.7109375" customWidth="1"/>
  </cols>
  <sheetData>
    <row r="1" spans="1:10" s="7" customFormat="1" ht="21" x14ac:dyDescent="0.35">
      <c r="A1" s="22" t="s">
        <v>144</v>
      </c>
    </row>
    <row r="2" spans="1:10" s="19" customFormat="1" ht="75" x14ac:dyDescent="0.25">
      <c r="A2" s="19" t="s">
        <v>152</v>
      </c>
      <c r="B2" s="21" t="s">
        <v>138</v>
      </c>
      <c r="C2" s="21" t="s">
        <v>135</v>
      </c>
      <c r="D2" s="21" t="s">
        <v>156</v>
      </c>
      <c r="E2" s="21" t="s">
        <v>157</v>
      </c>
      <c r="F2" s="21" t="s">
        <v>142</v>
      </c>
      <c r="G2" s="20" t="s">
        <v>154</v>
      </c>
      <c r="H2" s="20" t="s">
        <v>151</v>
      </c>
      <c r="I2" s="21" t="s">
        <v>158</v>
      </c>
      <c r="J2" s="21" t="s">
        <v>143</v>
      </c>
    </row>
    <row r="3" spans="1:10" x14ac:dyDescent="0.25">
      <c r="A3" s="11" t="s">
        <v>85</v>
      </c>
      <c r="B3" s="7">
        <v>12</v>
      </c>
      <c r="C3" s="8">
        <v>3.37</v>
      </c>
      <c r="D3" s="8">
        <v>0.50669230769230778</v>
      </c>
      <c r="E3" s="8">
        <f>'[1]Fresh Tibia'!D17</f>
        <v>920.67500000000007</v>
      </c>
      <c r="F3" s="8">
        <f>'[1]Fresh Tibia'!E17</f>
        <v>161.6404040094346</v>
      </c>
      <c r="G3" s="8">
        <f>3.3-C3</f>
        <v>-7.0000000000000284E-2</v>
      </c>
      <c r="H3" s="8">
        <f>'[1]Fresh Tibia'!G17</f>
        <v>-20.158825000000039</v>
      </c>
      <c r="I3" s="7">
        <v>900.51599999999996</v>
      </c>
      <c r="J3" s="8">
        <v>103.64</v>
      </c>
    </row>
    <row r="4" spans="1:10" s="7" customFormat="1" x14ac:dyDescent="0.25">
      <c r="A4" s="11" t="s">
        <v>86</v>
      </c>
      <c r="B4" s="7">
        <v>12</v>
      </c>
      <c r="C4" s="8">
        <v>3.81</v>
      </c>
      <c r="D4" s="8">
        <v>0.50456250000000014</v>
      </c>
      <c r="E4" s="8">
        <v>969.24</v>
      </c>
      <c r="F4" s="8">
        <v>231.23</v>
      </c>
      <c r="G4" s="8">
        <f t="shared" ref="G4:G15" si="0">3.3-C4</f>
        <v>-0.51000000000000023</v>
      </c>
      <c r="H4" s="8">
        <v>-129.52000000000001</v>
      </c>
      <c r="I4" s="7">
        <v>839.71799999999996</v>
      </c>
      <c r="J4" s="8">
        <v>160.05000000000001</v>
      </c>
    </row>
    <row r="5" spans="1:10" s="7" customFormat="1" x14ac:dyDescent="0.25">
      <c r="A5" s="11" t="s">
        <v>0</v>
      </c>
      <c r="B5" s="7">
        <v>12</v>
      </c>
      <c r="C5" s="8">
        <v>3.53</v>
      </c>
      <c r="D5" s="8">
        <v>0.50540000000000007</v>
      </c>
      <c r="E5" s="8">
        <v>905.78</v>
      </c>
      <c r="F5" s="8">
        <v>190.62</v>
      </c>
      <c r="G5" s="8">
        <f t="shared" si="0"/>
        <v>-0.22999999999999998</v>
      </c>
      <c r="H5" s="8">
        <v>-58.63</v>
      </c>
      <c r="I5" s="7">
        <v>847.14099999999996</v>
      </c>
      <c r="J5" s="8">
        <v>87.46</v>
      </c>
    </row>
    <row r="6" spans="1:10" x14ac:dyDescent="0.25">
      <c r="A6" s="11" t="s">
        <v>95</v>
      </c>
      <c r="B6" s="7">
        <v>12</v>
      </c>
      <c r="C6" s="8">
        <v>3.43</v>
      </c>
      <c r="D6" s="8">
        <v>0.14000000000000001</v>
      </c>
      <c r="E6" s="8">
        <f>'[1]0.6M HCL'!D20</f>
        <v>271.48333333333335</v>
      </c>
      <c r="F6" s="8">
        <f>'[1]0.6M HCL'!E20</f>
        <v>174.94758183207009</v>
      </c>
      <c r="G6" s="8">
        <f t="shared" si="0"/>
        <v>-0.13000000000000034</v>
      </c>
      <c r="H6" s="8">
        <f>'[1]0.6M HCL'!G20</f>
        <v>-10.764015000000027</v>
      </c>
      <c r="I6" s="7">
        <v>260.71899999999999</v>
      </c>
      <c r="J6" s="8">
        <v>141.99</v>
      </c>
    </row>
    <row r="7" spans="1:10" x14ac:dyDescent="0.25">
      <c r="A7" s="11" t="s">
        <v>93</v>
      </c>
      <c r="B7" s="7">
        <v>12</v>
      </c>
      <c r="C7" s="8">
        <v>2.71</v>
      </c>
      <c r="D7" s="8">
        <v>0.1</v>
      </c>
      <c r="E7" s="8">
        <f>'[1]1.2M HCL'!D18</f>
        <v>115.84999999999998</v>
      </c>
      <c r="F7" s="8">
        <f>'[1]1.2M HCL'!E18</f>
        <v>29.631050718235915</v>
      </c>
      <c r="G7" s="8">
        <f t="shared" si="0"/>
        <v>0.58999999999999986</v>
      </c>
      <c r="H7" s="8">
        <f>'[1]1.2M HCL'!G18</f>
        <v>26.596428749999998</v>
      </c>
      <c r="I7" s="7">
        <v>142.446</v>
      </c>
      <c r="J7" s="8">
        <v>11.34</v>
      </c>
    </row>
    <row r="8" spans="1:10" x14ac:dyDescent="0.25">
      <c r="A8" s="11" t="s">
        <v>94</v>
      </c>
      <c r="B8" s="7">
        <v>12</v>
      </c>
      <c r="C8" s="8">
        <v>2.81</v>
      </c>
      <c r="D8" s="8">
        <v>5.000000000000001E-2</v>
      </c>
      <c r="E8" s="8">
        <f>'[1]2.4M HCL'!D20</f>
        <v>48.291666666666664</v>
      </c>
      <c r="F8" s="8">
        <f>'[1]2.4M HCL'!E20</f>
        <v>12.356945303035953</v>
      </c>
      <c r="G8" s="8">
        <f t="shared" si="0"/>
        <v>0.48999999999999977</v>
      </c>
      <c r="H8" s="8">
        <f>'[1]2.4M HCL'!G20</f>
        <v>8.4009733333333312</v>
      </c>
      <c r="I8" s="7">
        <v>56.692999999999998</v>
      </c>
      <c r="J8" s="8">
        <v>12.26</v>
      </c>
    </row>
    <row r="9" spans="1:10" x14ac:dyDescent="0.25">
      <c r="A9" s="11"/>
      <c r="B9" s="7"/>
      <c r="C9" s="8"/>
      <c r="D9" s="8"/>
      <c r="E9" s="8"/>
      <c r="F9" s="8"/>
      <c r="G9" s="8"/>
      <c r="H9" s="8"/>
      <c r="I9" s="7"/>
      <c r="J9" s="8"/>
    </row>
    <row r="10" spans="1:10" x14ac:dyDescent="0.25">
      <c r="A10" s="11" t="s">
        <v>87</v>
      </c>
      <c r="B10" s="7">
        <v>12</v>
      </c>
      <c r="C10" s="8">
        <v>3.8346428571428572</v>
      </c>
      <c r="D10" s="8">
        <v>0.50207142857142861</v>
      </c>
      <c r="E10" s="8">
        <v>775.18333333333328</v>
      </c>
      <c r="F10" s="8">
        <v>250.46055522221937</v>
      </c>
      <c r="G10" s="8">
        <f t="shared" si="0"/>
        <v>-0.53464285714285742</v>
      </c>
      <c r="H10" s="2">
        <v>-107.24592083333336</v>
      </c>
      <c r="I10" s="7">
        <v>667.93700000000001</v>
      </c>
      <c r="J10" s="10">
        <v>162.79</v>
      </c>
    </row>
    <row r="11" spans="1:10" x14ac:dyDescent="0.25">
      <c r="A11" s="11" t="s">
        <v>88</v>
      </c>
      <c r="B11" s="7">
        <v>12</v>
      </c>
      <c r="C11" s="8">
        <v>3.74</v>
      </c>
      <c r="D11" s="8">
        <v>0.50130769230769234</v>
      </c>
      <c r="E11" s="8">
        <v>595.89166666666688</v>
      </c>
      <c r="F11" s="8">
        <v>136.17591844334507</v>
      </c>
      <c r="G11" s="8">
        <f t="shared" si="0"/>
        <v>-0.44000000000000039</v>
      </c>
      <c r="H11" s="2">
        <v>-68.621958333333353</v>
      </c>
      <c r="I11" s="7">
        <v>527.27</v>
      </c>
      <c r="J11" s="10">
        <v>124.71</v>
      </c>
    </row>
    <row r="12" spans="1:10" x14ac:dyDescent="0.25">
      <c r="A12" s="11" t="s">
        <v>89</v>
      </c>
      <c r="B12" s="7">
        <v>12</v>
      </c>
      <c r="C12" s="8">
        <v>4.2433333333333332</v>
      </c>
      <c r="D12" s="8">
        <v>0.50300000000000011</v>
      </c>
      <c r="E12" s="8">
        <v>1081.9750000000001</v>
      </c>
      <c r="F12" s="8">
        <v>294.90031684452282</v>
      </c>
      <c r="G12" s="8">
        <f t="shared" si="0"/>
        <v>-0.94333333333333336</v>
      </c>
      <c r="H12" s="2">
        <v>-239.83306666666672</v>
      </c>
      <c r="I12" s="7">
        <v>842.14200000000005</v>
      </c>
      <c r="J12" s="10">
        <v>245.5</v>
      </c>
    </row>
    <row r="13" spans="1:10" x14ac:dyDescent="0.25">
      <c r="A13" s="11" t="s">
        <v>92</v>
      </c>
      <c r="B13" s="7">
        <v>12</v>
      </c>
      <c r="C13" s="8">
        <v>2.86</v>
      </c>
      <c r="D13" s="8">
        <v>0.21331250000000002</v>
      </c>
      <c r="E13" s="8">
        <v>434.20833333333331</v>
      </c>
      <c r="F13" s="8">
        <v>178.66289699847846</v>
      </c>
      <c r="G13" s="8">
        <f t="shared" si="0"/>
        <v>0.43999999999999995</v>
      </c>
      <c r="H13" s="2">
        <v>67.780741666666628</v>
      </c>
      <c r="I13" s="7">
        <v>501.98899999999998</v>
      </c>
      <c r="J13" s="10">
        <v>101.64</v>
      </c>
    </row>
    <row r="14" spans="1:10" x14ac:dyDescent="0.25">
      <c r="A14" s="11" t="s">
        <v>91</v>
      </c>
      <c r="B14" s="7">
        <v>12</v>
      </c>
      <c r="C14" s="8">
        <v>3.11</v>
      </c>
      <c r="D14" s="8">
        <v>7.6062500000000019E-2</v>
      </c>
      <c r="E14" s="8">
        <v>114.28333333333335</v>
      </c>
      <c r="F14" s="8">
        <v>27.249551474392266</v>
      </c>
      <c r="G14" s="8">
        <f t="shared" si="0"/>
        <v>0.18999999999999995</v>
      </c>
      <c r="H14" s="2">
        <v>6.9829974999999962</v>
      </c>
      <c r="I14" s="7">
        <v>121.26600000000001</v>
      </c>
      <c r="J14" s="10">
        <v>12.04</v>
      </c>
    </row>
    <row r="15" spans="1:10" x14ac:dyDescent="0.25">
      <c r="A15" s="11" t="s">
        <v>90</v>
      </c>
      <c r="B15" s="7">
        <v>12</v>
      </c>
      <c r="C15" s="8">
        <v>2.19</v>
      </c>
      <c r="D15" s="8">
        <v>0.05</v>
      </c>
      <c r="E15" s="8">
        <v>41.574999999999996</v>
      </c>
      <c r="F15" s="8">
        <v>18.824679058795848</v>
      </c>
      <c r="G15" s="8">
        <f t="shared" si="0"/>
        <v>1.1099999999999999</v>
      </c>
      <c r="H15" s="2">
        <v>19.958075416666659</v>
      </c>
      <c r="I15" s="7">
        <v>61.533000000000001</v>
      </c>
      <c r="J15" s="10">
        <v>21.75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65"/>
  <sheetViews>
    <sheetView tabSelected="1" zoomScale="60" zoomScaleNormal="60" workbookViewId="0">
      <pane ySplit="2" topLeftCell="A3" activePane="bottomLeft" state="frozen"/>
      <selection pane="bottomLeft" activeCell="N59" sqref="N59"/>
    </sheetView>
  </sheetViews>
  <sheetFormatPr defaultRowHeight="15" x14ac:dyDescent="0.25"/>
  <cols>
    <col min="1" max="1" width="27.42578125" style="7" bestFit="1" customWidth="1"/>
    <col min="2" max="2" width="10.85546875" customWidth="1"/>
    <col min="3" max="3" width="14.85546875" style="8" bestFit="1" customWidth="1"/>
    <col min="4" max="4" width="14.85546875" style="8" customWidth="1"/>
    <col min="5" max="5" width="15.5703125" style="8" bestFit="1" customWidth="1"/>
    <col min="6" max="6" width="15.5703125" style="8" customWidth="1"/>
    <col min="7" max="7" width="12.42578125" style="8" bestFit="1" customWidth="1"/>
    <col min="8" max="9" width="12.42578125" style="8" customWidth="1"/>
    <col min="10" max="10" width="22" style="8" customWidth="1"/>
    <col min="11" max="12" width="17" style="8" customWidth="1"/>
    <col min="13" max="14" width="14.5703125" style="8" customWidth="1"/>
    <col min="15" max="15" width="11.28515625" style="8" customWidth="1"/>
    <col min="16" max="16" width="14.42578125" customWidth="1"/>
    <col min="17" max="17" width="12.28515625" customWidth="1"/>
  </cols>
  <sheetData>
    <row r="1" spans="1:17" s="7" customFormat="1" ht="21" x14ac:dyDescent="0.35">
      <c r="A1" s="22" t="s">
        <v>145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s="21" customFormat="1" ht="90" x14ac:dyDescent="0.25">
      <c r="A2" s="21" t="s">
        <v>152</v>
      </c>
      <c r="B2" s="21" t="s">
        <v>139</v>
      </c>
      <c r="C2" s="20" t="s">
        <v>135</v>
      </c>
      <c r="D2" s="20" t="s">
        <v>146</v>
      </c>
      <c r="E2" s="20" t="s">
        <v>136</v>
      </c>
      <c r="F2" s="20" t="s">
        <v>147</v>
      </c>
      <c r="G2" s="20" t="s">
        <v>153</v>
      </c>
      <c r="H2" s="20" t="s">
        <v>148</v>
      </c>
      <c r="I2" s="20" t="s">
        <v>150</v>
      </c>
      <c r="J2" s="20" t="s">
        <v>109</v>
      </c>
      <c r="K2" s="20" t="s">
        <v>108</v>
      </c>
      <c r="L2" s="20" t="s">
        <v>154</v>
      </c>
      <c r="M2" s="20" t="s">
        <v>149</v>
      </c>
      <c r="N2" s="20" t="s">
        <v>155</v>
      </c>
      <c r="O2" s="20" t="s">
        <v>137</v>
      </c>
      <c r="P2" s="20" t="s">
        <v>140</v>
      </c>
      <c r="Q2" s="20" t="s">
        <v>141</v>
      </c>
    </row>
    <row r="3" spans="1:17" s="7" customFormat="1" x14ac:dyDescent="0.25">
      <c r="A3" s="7" t="s">
        <v>85</v>
      </c>
      <c r="B3" s="7">
        <v>1</v>
      </c>
      <c r="C3" s="8">
        <v>2.9249999999999998</v>
      </c>
      <c r="D3" s="8"/>
      <c r="E3" s="8">
        <v>0.504</v>
      </c>
      <c r="F3" s="8"/>
      <c r="G3" s="8">
        <v>746.2</v>
      </c>
      <c r="H3" s="8"/>
      <c r="I3" s="8"/>
      <c r="J3" s="8">
        <v>273.33999999999997</v>
      </c>
      <c r="K3" s="12">
        <v>0.375</v>
      </c>
      <c r="L3" s="12"/>
      <c r="M3" s="12">
        <v>102.5025</v>
      </c>
      <c r="N3" s="12"/>
      <c r="O3" s="12">
        <v>848.7025000000001</v>
      </c>
    </row>
    <row r="4" spans="1:17" s="7" customFormat="1" x14ac:dyDescent="0.25">
      <c r="A4" s="7" t="s">
        <v>85</v>
      </c>
      <c r="B4" s="7">
        <v>2</v>
      </c>
      <c r="C4" s="8">
        <v>3.3600000000000003</v>
      </c>
      <c r="D4" s="8"/>
      <c r="E4" s="8">
        <v>0.504</v>
      </c>
      <c r="F4" s="8"/>
      <c r="G4" s="8">
        <v>892.4</v>
      </c>
      <c r="H4" s="8"/>
      <c r="I4" s="8"/>
      <c r="J4" s="8">
        <v>273.33999999999997</v>
      </c>
      <c r="K4" s="12">
        <v>-6.0000000000000497E-2</v>
      </c>
      <c r="L4" s="12"/>
      <c r="M4" s="12">
        <v>-16.400400000000136</v>
      </c>
      <c r="N4" s="12"/>
      <c r="O4" s="12">
        <v>875.99959999999987</v>
      </c>
    </row>
    <row r="5" spans="1:17" s="7" customFormat="1" x14ac:dyDescent="0.25">
      <c r="A5" s="7" t="s">
        <v>85</v>
      </c>
      <c r="B5" s="7">
        <v>3</v>
      </c>
      <c r="C5" s="8">
        <v>3.17</v>
      </c>
      <c r="D5" s="8"/>
      <c r="E5" s="8">
        <v>0.504</v>
      </c>
      <c r="F5" s="8"/>
      <c r="G5" s="8">
        <v>730.7</v>
      </c>
      <c r="H5" s="8"/>
      <c r="I5" s="8"/>
      <c r="J5" s="8">
        <v>273.33999999999997</v>
      </c>
      <c r="K5" s="12">
        <v>0.12999999999999989</v>
      </c>
      <c r="L5" s="12"/>
      <c r="M5" s="12">
        <v>35.53419999999997</v>
      </c>
      <c r="N5" s="12"/>
      <c r="O5" s="12">
        <v>766.23419999999999</v>
      </c>
    </row>
    <row r="6" spans="1:17" s="7" customFormat="1" x14ac:dyDescent="0.25">
      <c r="A6" s="7" t="s">
        <v>85</v>
      </c>
      <c r="B6" s="7">
        <v>4</v>
      </c>
      <c r="C6" s="8">
        <v>3.2949999999999999</v>
      </c>
      <c r="D6" s="8"/>
      <c r="E6" s="8">
        <v>0.504</v>
      </c>
      <c r="F6" s="8"/>
      <c r="G6" s="8">
        <v>684.7</v>
      </c>
      <c r="H6" s="8"/>
      <c r="I6" s="8"/>
      <c r="J6" s="8">
        <v>273.33999999999997</v>
      </c>
      <c r="K6" s="12">
        <v>4.9999999999998934E-3</v>
      </c>
      <c r="L6" s="12"/>
      <c r="M6" s="12">
        <v>1.3666999999999707</v>
      </c>
      <c r="N6" s="12"/>
      <c r="O6" s="12">
        <v>686.06669999999997</v>
      </c>
    </row>
    <row r="7" spans="1:17" s="7" customFormat="1" x14ac:dyDescent="0.25">
      <c r="A7" s="7" t="s">
        <v>85</v>
      </c>
      <c r="B7" s="7">
        <v>5</v>
      </c>
      <c r="C7" s="8">
        <v>3.855</v>
      </c>
      <c r="D7" s="8"/>
      <c r="E7" s="8">
        <v>0.504</v>
      </c>
      <c r="F7" s="8"/>
      <c r="G7" s="8">
        <v>1159.5999999999999</v>
      </c>
      <c r="H7" s="8"/>
      <c r="I7" s="8"/>
      <c r="J7" s="8">
        <v>273.33999999999997</v>
      </c>
      <c r="K7" s="12">
        <v>-0.55500000000000016</v>
      </c>
      <c r="L7" s="12"/>
      <c r="M7" s="12">
        <v>-151.70370000000003</v>
      </c>
      <c r="N7" s="12"/>
      <c r="O7" s="12">
        <v>1007.8962999999999</v>
      </c>
    </row>
    <row r="8" spans="1:17" s="7" customFormat="1" x14ac:dyDescent="0.25">
      <c r="A8" s="7" t="s">
        <v>85</v>
      </c>
      <c r="B8" s="7">
        <v>6</v>
      </c>
      <c r="C8" s="8">
        <v>2.7450000000000001</v>
      </c>
      <c r="D8" s="8"/>
      <c r="E8" s="8">
        <v>0.501</v>
      </c>
      <c r="F8" s="8"/>
      <c r="G8" s="8">
        <v>881.4</v>
      </c>
      <c r="H8" s="8"/>
      <c r="I8" s="8"/>
      <c r="J8" s="8">
        <v>273.33999999999997</v>
      </c>
      <c r="K8" s="12">
        <v>0.55499999999999972</v>
      </c>
      <c r="L8" s="12"/>
      <c r="M8" s="12">
        <v>151.70369999999991</v>
      </c>
      <c r="N8" s="12"/>
      <c r="O8" s="12">
        <v>1033.1036999999999</v>
      </c>
    </row>
    <row r="9" spans="1:17" s="7" customFormat="1" x14ac:dyDescent="0.25">
      <c r="A9" s="7" t="s">
        <v>85</v>
      </c>
      <c r="B9" s="7">
        <v>7</v>
      </c>
      <c r="C9" s="8">
        <v>2.8250000000000002</v>
      </c>
      <c r="D9" s="8"/>
      <c r="E9" s="8">
        <v>0.51500000000000001</v>
      </c>
      <c r="F9" s="8"/>
      <c r="G9" s="8">
        <v>807.8</v>
      </c>
      <c r="H9" s="8"/>
      <c r="I9" s="8"/>
      <c r="J9" s="8">
        <v>273.33999999999997</v>
      </c>
      <c r="K9" s="12">
        <v>0.47499999999999964</v>
      </c>
      <c r="L9" s="12"/>
      <c r="M9" s="12">
        <v>129.83649999999989</v>
      </c>
      <c r="N9" s="12"/>
      <c r="O9" s="12">
        <v>937.63649999999984</v>
      </c>
    </row>
    <row r="10" spans="1:17" s="7" customFormat="1" x14ac:dyDescent="0.25">
      <c r="A10" s="7" t="s">
        <v>85</v>
      </c>
      <c r="B10" s="7">
        <v>8</v>
      </c>
      <c r="C10" s="8">
        <v>3.59</v>
      </c>
      <c r="D10" s="8"/>
      <c r="E10" s="8">
        <v>0.50600000000000001</v>
      </c>
      <c r="F10" s="8"/>
      <c r="G10" s="8">
        <v>870.4</v>
      </c>
      <c r="H10" s="8"/>
      <c r="I10" s="8"/>
      <c r="J10" s="8">
        <v>273.33999999999997</v>
      </c>
      <c r="K10" s="12">
        <v>-0.29000000000000004</v>
      </c>
      <c r="L10" s="12"/>
      <c r="M10" s="12">
        <v>-79.268600000000006</v>
      </c>
      <c r="N10" s="12"/>
      <c r="O10" s="12">
        <v>791.13139999999999</v>
      </c>
    </row>
    <row r="11" spans="1:17" s="7" customFormat="1" x14ac:dyDescent="0.25">
      <c r="A11" s="7" t="s">
        <v>85</v>
      </c>
      <c r="B11" s="7">
        <v>9</v>
      </c>
      <c r="C11" s="8">
        <v>3.73</v>
      </c>
      <c r="D11" s="8"/>
      <c r="E11" s="8">
        <v>0.50600000000000001</v>
      </c>
      <c r="F11" s="8"/>
      <c r="G11" s="8">
        <v>1053.2</v>
      </c>
      <c r="H11" s="8"/>
      <c r="I11" s="8"/>
      <c r="J11" s="8">
        <v>273.33999999999997</v>
      </c>
      <c r="K11" s="12">
        <v>-0.43000000000000016</v>
      </c>
      <c r="L11" s="12"/>
      <c r="M11" s="12">
        <v>-117.53620000000004</v>
      </c>
      <c r="N11" s="12"/>
      <c r="O11" s="12">
        <v>935.66380000000004</v>
      </c>
    </row>
    <row r="12" spans="1:17" s="7" customFormat="1" x14ac:dyDescent="0.25">
      <c r="A12" s="7" t="s">
        <v>85</v>
      </c>
      <c r="B12" s="7">
        <v>10</v>
      </c>
      <c r="C12" s="8">
        <v>3.23</v>
      </c>
      <c r="D12" s="8"/>
      <c r="E12" s="8">
        <v>0.50600000000000001</v>
      </c>
      <c r="F12" s="8"/>
      <c r="G12" s="8">
        <v>980.7</v>
      </c>
      <c r="H12" s="8"/>
      <c r="I12" s="8"/>
      <c r="J12" s="8">
        <v>273.33999999999997</v>
      </c>
      <c r="K12" s="12">
        <v>6.999999999999984E-2</v>
      </c>
      <c r="L12" s="12"/>
      <c r="M12" s="12">
        <v>19.133799999999955</v>
      </c>
      <c r="N12" s="12"/>
      <c r="O12" s="12">
        <v>999.8338</v>
      </c>
    </row>
    <row r="13" spans="1:17" s="7" customFormat="1" x14ac:dyDescent="0.25">
      <c r="A13" s="7" t="s">
        <v>85</v>
      </c>
      <c r="B13" s="7">
        <v>11</v>
      </c>
      <c r="C13" s="8">
        <v>3.6150000000000002</v>
      </c>
      <c r="D13" s="8"/>
      <c r="E13" s="8">
        <v>0.52</v>
      </c>
      <c r="F13" s="8"/>
      <c r="G13" s="8">
        <v>1032.2</v>
      </c>
      <c r="H13" s="8"/>
      <c r="I13" s="8"/>
      <c r="J13" s="8">
        <v>273.33999999999997</v>
      </c>
      <c r="K13" s="12">
        <v>-0.31500000000000039</v>
      </c>
      <c r="L13" s="12"/>
      <c r="M13" s="12">
        <v>-86.102100000000092</v>
      </c>
      <c r="N13" s="12"/>
      <c r="O13" s="12">
        <v>946.09789999999998</v>
      </c>
    </row>
    <row r="14" spans="1:17" s="7" customFormat="1" x14ac:dyDescent="0.25">
      <c r="A14" s="7" t="s">
        <v>85</v>
      </c>
      <c r="B14" s="7">
        <v>12</v>
      </c>
      <c r="C14" s="8">
        <v>4.1449999999999996</v>
      </c>
      <c r="D14" s="8"/>
      <c r="E14" s="8">
        <v>0.501</v>
      </c>
      <c r="F14" s="8"/>
      <c r="G14" s="8">
        <v>1208.8</v>
      </c>
      <c r="H14" s="8"/>
      <c r="I14" s="8"/>
      <c r="J14" s="8">
        <v>273.33999999999997</v>
      </c>
      <c r="K14" s="12">
        <v>-0.84499999999999975</v>
      </c>
      <c r="L14" s="12"/>
      <c r="M14" s="12">
        <v>-230.9722999999999</v>
      </c>
      <c r="N14" s="12"/>
      <c r="O14" s="12">
        <v>977.82770000000005</v>
      </c>
    </row>
    <row r="15" spans="1:17" s="7" customFormat="1" x14ac:dyDescent="0.25">
      <c r="C15" s="8"/>
      <c r="D15" s="8">
        <f>AVERAGE(C3:C14)</f>
        <v>3.3737499999999998</v>
      </c>
      <c r="E15" s="8"/>
      <c r="F15" s="8">
        <f t="shared" ref="F15:N15" si="0">AVERAGE(E3:E14)</f>
        <v>0.50624999999999998</v>
      </c>
      <c r="G15" s="8"/>
      <c r="H15" s="8">
        <f>AVERAGE(G3:G14)</f>
        <v>920.67500000000007</v>
      </c>
      <c r="I15" s="8">
        <f>_xlfn.STDEV.P(G3:G14)</f>
        <v>161.6404040094346</v>
      </c>
      <c r="J15" s="8"/>
      <c r="K15" s="8"/>
      <c r="L15" s="8">
        <f t="shared" si="0"/>
        <v>-7.3750000000000163E-2</v>
      </c>
      <c r="M15" s="8"/>
      <c r="N15" s="8">
        <f t="shared" si="0"/>
        <v>-20.158825000000039</v>
      </c>
      <c r="O15" s="12"/>
      <c r="P15" s="8">
        <f>AVERAGE(O3:O14)</f>
        <v>900.51617499999986</v>
      </c>
      <c r="Q15" s="7">
        <f>_xlfn.STDEV.P(O3:O14)</f>
        <v>103.64721727875116</v>
      </c>
    </row>
    <row r="16" spans="1:17" x14ac:dyDescent="0.25">
      <c r="A16" s="7" t="s">
        <v>86</v>
      </c>
      <c r="B16" s="7">
        <v>1</v>
      </c>
      <c r="C16" s="7">
        <v>3.75</v>
      </c>
      <c r="D16" s="7"/>
      <c r="E16" s="7">
        <v>0.501</v>
      </c>
      <c r="F16" s="7"/>
      <c r="G16" s="7">
        <v>754.2</v>
      </c>
      <c r="H16" s="7"/>
      <c r="J16" s="8">
        <v>252.73</v>
      </c>
      <c r="K16" s="7">
        <f>3.3-C16</f>
        <v>-0.45000000000000018</v>
      </c>
      <c r="L16" s="7"/>
      <c r="M16" s="8">
        <f>K16*252.73</f>
        <v>-113.72850000000004</v>
      </c>
      <c r="O16" s="8">
        <f>G16+M16</f>
        <v>640.47149999999999</v>
      </c>
      <c r="P16" s="7"/>
      <c r="Q16" s="7"/>
    </row>
    <row r="17" spans="1:17" x14ac:dyDescent="0.25">
      <c r="A17" s="7" t="s">
        <v>86</v>
      </c>
      <c r="B17" s="7">
        <v>2</v>
      </c>
      <c r="C17" s="7">
        <v>3.2649999999999997</v>
      </c>
      <c r="D17" s="7"/>
      <c r="E17" s="7">
        <v>0.498</v>
      </c>
      <c r="F17" s="7"/>
      <c r="G17" s="7">
        <v>669</v>
      </c>
      <c r="H17" s="7"/>
      <c r="J17" s="8">
        <v>252.73</v>
      </c>
      <c r="K17" s="7">
        <f>3.3-C17</f>
        <v>3.5000000000000142E-2</v>
      </c>
      <c r="L17" s="7"/>
      <c r="M17" s="8">
        <f t="shared" ref="M17:M27" si="1">K17*252.73</f>
        <v>8.8455500000000349</v>
      </c>
      <c r="O17" s="8">
        <f>G17+M17</f>
        <v>677.84555</v>
      </c>
      <c r="P17" s="7"/>
      <c r="Q17" s="7"/>
    </row>
    <row r="18" spans="1:17" x14ac:dyDescent="0.25">
      <c r="A18" s="7" t="s">
        <v>86</v>
      </c>
      <c r="B18" s="7">
        <v>3</v>
      </c>
      <c r="C18" s="7">
        <v>3.48</v>
      </c>
      <c r="D18" s="7"/>
      <c r="E18" s="7">
        <v>0.50900000000000001</v>
      </c>
      <c r="F18" s="7"/>
      <c r="G18" s="7">
        <v>662.3</v>
      </c>
      <c r="H18" s="7"/>
      <c r="J18" s="8">
        <v>252.73</v>
      </c>
      <c r="K18" s="7">
        <f>3.3-C18</f>
        <v>-0.18000000000000016</v>
      </c>
      <c r="L18" s="7"/>
      <c r="M18" s="8">
        <f t="shared" si="1"/>
        <v>-45.491400000000041</v>
      </c>
      <c r="O18" s="8">
        <f>G18+M18</f>
        <v>616.80859999999996</v>
      </c>
      <c r="P18" s="7"/>
      <c r="Q18" s="7"/>
    </row>
    <row r="19" spans="1:17" x14ac:dyDescent="0.25">
      <c r="A19" s="7" t="s">
        <v>86</v>
      </c>
      <c r="B19" s="7">
        <v>4</v>
      </c>
      <c r="C19" s="7">
        <v>3.7450000000000001</v>
      </c>
      <c r="D19" s="7"/>
      <c r="E19" s="7">
        <v>0.53200000000000003</v>
      </c>
      <c r="F19" s="7"/>
      <c r="G19" s="7">
        <v>1098.3</v>
      </c>
      <c r="H19" s="7"/>
      <c r="J19" s="8">
        <v>252.73</v>
      </c>
      <c r="K19" s="7">
        <f>3.3-C19</f>
        <v>-0.44500000000000028</v>
      </c>
      <c r="L19" s="7"/>
      <c r="M19" s="8">
        <f t="shared" si="1"/>
        <v>-112.46485000000007</v>
      </c>
      <c r="O19" s="8">
        <f>G19+M19</f>
        <v>985.83514999999989</v>
      </c>
      <c r="P19" s="7"/>
      <c r="Q19" s="7"/>
    </row>
    <row r="20" spans="1:17" x14ac:dyDescent="0.25">
      <c r="A20" s="7" t="s">
        <v>86</v>
      </c>
      <c r="B20" s="7">
        <v>5</v>
      </c>
      <c r="C20" s="7">
        <v>2.5</v>
      </c>
      <c r="D20" s="7"/>
      <c r="E20" s="7">
        <v>0.501</v>
      </c>
      <c r="F20" s="7"/>
      <c r="G20" s="7">
        <v>748.5</v>
      </c>
      <c r="H20" s="7"/>
      <c r="J20" s="8">
        <v>252.73</v>
      </c>
      <c r="K20" s="7">
        <f>3.3-C20</f>
        <v>0.79999999999999982</v>
      </c>
      <c r="L20" s="7"/>
      <c r="M20" s="8">
        <f t="shared" si="1"/>
        <v>202.18399999999994</v>
      </c>
      <c r="O20" s="8">
        <f>G20+M20</f>
        <v>950.68399999999997</v>
      </c>
      <c r="P20" s="7"/>
      <c r="Q20" s="7"/>
    </row>
    <row r="21" spans="1:17" x14ac:dyDescent="0.25">
      <c r="A21" s="7" t="s">
        <v>86</v>
      </c>
      <c r="B21" s="7">
        <v>6</v>
      </c>
      <c r="C21" s="7">
        <v>2.65</v>
      </c>
      <c r="D21" s="7"/>
      <c r="E21" s="7">
        <v>0.498</v>
      </c>
      <c r="F21" s="7"/>
      <c r="G21" s="7">
        <v>806.9</v>
      </c>
      <c r="H21" s="7"/>
      <c r="J21" s="8">
        <v>252.73</v>
      </c>
      <c r="K21" s="7">
        <f>3.3-C21</f>
        <v>0.64999999999999991</v>
      </c>
      <c r="L21" s="7"/>
      <c r="M21" s="8">
        <f t="shared" si="1"/>
        <v>164.27449999999996</v>
      </c>
      <c r="O21" s="8">
        <f>G21+M21</f>
        <v>971.17449999999997</v>
      </c>
      <c r="P21" s="7"/>
      <c r="Q21" s="7"/>
    </row>
    <row r="22" spans="1:17" x14ac:dyDescent="0.25">
      <c r="A22" s="7" t="s">
        <v>86</v>
      </c>
      <c r="B22" s="7">
        <v>7</v>
      </c>
      <c r="C22" s="7">
        <v>3.2649999999999997</v>
      </c>
      <c r="D22" s="7"/>
      <c r="E22" s="7">
        <v>0.501</v>
      </c>
      <c r="F22" s="7"/>
      <c r="G22" s="7">
        <v>1038.8</v>
      </c>
      <c r="H22" s="7"/>
      <c r="J22" s="8">
        <v>252.73</v>
      </c>
      <c r="K22" s="7">
        <f>3.3-C22</f>
        <v>3.5000000000000142E-2</v>
      </c>
      <c r="L22" s="7"/>
      <c r="M22" s="8">
        <f t="shared" si="1"/>
        <v>8.8455500000000349</v>
      </c>
      <c r="O22" s="8">
        <f>G22+M22</f>
        <v>1047.64555</v>
      </c>
      <c r="P22" s="7"/>
      <c r="Q22" s="7"/>
    </row>
    <row r="23" spans="1:17" x14ac:dyDescent="0.25">
      <c r="A23" s="7" t="s">
        <v>86</v>
      </c>
      <c r="B23" s="7">
        <v>8</v>
      </c>
      <c r="C23" s="7">
        <v>4.54</v>
      </c>
      <c r="D23" s="7"/>
      <c r="E23" s="7">
        <v>0.504</v>
      </c>
      <c r="F23" s="7"/>
      <c r="G23" s="7">
        <v>1047</v>
      </c>
      <c r="H23" s="7"/>
      <c r="J23" s="8">
        <v>252.73</v>
      </c>
      <c r="K23" s="7">
        <f>3.3-C23</f>
        <v>-1.2400000000000002</v>
      </c>
      <c r="L23" s="7"/>
      <c r="M23" s="8">
        <f t="shared" si="1"/>
        <v>-313.38520000000005</v>
      </c>
      <c r="O23" s="8">
        <f>G23+M23</f>
        <v>733.61479999999995</v>
      </c>
      <c r="P23" s="7"/>
      <c r="Q23" s="7"/>
    </row>
    <row r="24" spans="1:17" x14ac:dyDescent="0.25">
      <c r="A24" s="7" t="s">
        <v>86</v>
      </c>
      <c r="B24" s="7">
        <v>9</v>
      </c>
      <c r="C24" s="7">
        <v>5.0049999999999999</v>
      </c>
      <c r="D24" s="7"/>
      <c r="E24" s="7">
        <v>0.50600000000000001</v>
      </c>
      <c r="F24" s="7"/>
      <c r="G24" s="7">
        <v>1302.7</v>
      </c>
      <c r="H24" s="7"/>
      <c r="J24" s="8">
        <v>252.73</v>
      </c>
      <c r="K24" s="7">
        <f>3.3-C24</f>
        <v>-1.7050000000000001</v>
      </c>
      <c r="L24" s="7"/>
      <c r="M24" s="8">
        <f t="shared" si="1"/>
        <v>-430.90465</v>
      </c>
      <c r="O24" s="8">
        <f>G24+M24</f>
        <v>871.7953500000001</v>
      </c>
      <c r="P24" s="7"/>
      <c r="Q24" s="7"/>
    </row>
    <row r="25" spans="1:17" x14ac:dyDescent="0.25">
      <c r="A25" s="7" t="s">
        <v>86</v>
      </c>
      <c r="B25" s="7">
        <v>10</v>
      </c>
      <c r="C25" s="7">
        <v>4.585</v>
      </c>
      <c r="D25" s="7"/>
      <c r="E25" s="7">
        <v>0.50600000000000001</v>
      </c>
      <c r="F25" s="7"/>
      <c r="G25" s="7">
        <v>1381.8</v>
      </c>
      <c r="H25" s="7"/>
      <c r="J25" s="8">
        <v>252.73</v>
      </c>
      <c r="K25" s="7">
        <f>3.3-C25</f>
        <v>-1.2850000000000001</v>
      </c>
      <c r="L25" s="7"/>
      <c r="M25" s="8">
        <f t="shared" si="1"/>
        <v>-324.75805000000003</v>
      </c>
      <c r="O25" s="8">
        <f>G25+M25</f>
        <v>1057.0419499999998</v>
      </c>
      <c r="P25" s="7"/>
      <c r="Q25" s="7"/>
    </row>
    <row r="26" spans="1:17" x14ac:dyDescent="0.25">
      <c r="A26" s="7" t="s">
        <v>86</v>
      </c>
      <c r="B26" s="7">
        <v>11</v>
      </c>
      <c r="C26" s="7">
        <v>4.3149999999999995</v>
      </c>
      <c r="D26" s="7"/>
      <c r="E26" s="7">
        <v>0.501</v>
      </c>
      <c r="F26" s="7"/>
      <c r="G26" s="7">
        <v>1132.3</v>
      </c>
      <c r="H26" s="7"/>
      <c r="J26" s="8">
        <v>252.73</v>
      </c>
      <c r="K26" s="7">
        <f>3.3-C26</f>
        <v>-1.0149999999999997</v>
      </c>
      <c r="L26" s="7"/>
      <c r="M26" s="8">
        <f t="shared" si="1"/>
        <v>-256.52094999999991</v>
      </c>
      <c r="O26" s="8">
        <f>G26+M26</f>
        <v>875.7790500000001</v>
      </c>
      <c r="P26" s="7"/>
      <c r="Q26" s="7"/>
    </row>
    <row r="27" spans="1:17" x14ac:dyDescent="0.25">
      <c r="A27" s="7" t="s">
        <v>86</v>
      </c>
      <c r="B27" s="7">
        <v>12</v>
      </c>
      <c r="C27" s="7">
        <v>4.6500000000000004</v>
      </c>
      <c r="D27" s="7"/>
      <c r="E27" s="7">
        <v>0.501</v>
      </c>
      <c r="F27" s="7"/>
      <c r="G27" s="7">
        <v>989.1</v>
      </c>
      <c r="H27" s="7"/>
      <c r="J27" s="8">
        <v>252.73</v>
      </c>
      <c r="K27" s="7">
        <f>3.3-C27</f>
        <v>-1.3500000000000005</v>
      </c>
      <c r="L27" s="7"/>
      <c r="M27" s="8">
        <f t="shared" si="1"/>
        <v>-341.1855000000001</v>
      </c>
      <c r="O27" s="8">
        <f>G27+M27</f>
        <v>647.91449999999986</v>
      </c>
      <c r="P27" s="7"/>
      <c r="Q27" s="7"/>
    </row>
    <row r="28" spans="1:17" s="7" customFormat="1" x14ac:dyDescent="0.25">
      <c r="D28" s="8">
        <f>AVERAGE(C16:C27)</f>
        <v>3.8124999999999996</v>
      </c>
      <c r="E28" s="8"/>
      <c r="F28" s="8">
        <f t="shared" ref="F28:N28" si="2">AVERAGE(E16:E27)</f>
        <v>0.50483333333333336</v>
      </c>
      <c r="G28" s="8"/>
      <c r="H28" s="8">
        <f>AVERAGE(G16:G27)</f>
        <v>969.24166666666667</v>
      </c>
      <c r="I28" s="8">
        <f t="shared" ref="I28" si="3">_xlfn.STDEV.P(G16:G27)</f>
        <v>231.22947641658635</v>
      </c>
      <c r="J28" s="8"/>
      <c r="K28" s="8"/>
      <c r="L28" s="8">
        <f t="shared" si="2"/>
        <v>-0.51250000000000007</v>
      </c>
      <c r="M28" s="8"/>
      <c r="N28" s="8">
        <f t="shared" si="2"/>
        <v>-129.52412500000003</v>
      </c>
      <c r="O28" s="8"/>
      <c r="P28" s="8">
        <f>AVERAGE(O16:O27)</f>
        <v>839.71754166666653</v>
      </c>
      <c r="Q28" s="7">
        <f>_xlfn.STDEV.P(O16:O27)</f>
        <v>160.04539386652314</v>
      </c>
    </row>
    <row r="29" spans="1:17" x14ac:dyDescent="0.25">
      <c r="A29" s="7" t="s">
        <v>0</v>
      </c>
      <c r="B29" s="7">
        <v>1</v>
      </c>
      <c r="C29" s="7">
        <v>2.84</v>
      </c>
      <c r="D29" s="7"/>
      <c r="E29" s="7">
        <v>0.504</v>
      </c>
      <c r="F29" s="7"/>
      <c r="G29" s="7">
        <v>778.7</v>
      </c>
      <c r="H29" s="7"/>
      <c r="J29" s="8">
        <v>254.01</v>
      </c>
      <c r="K29" s="7">
        <f>3.3-C29</f>
        <v>0.45999999999999996</v>
      </c>
      <c r="L29" s="7"/>
      <c r="M29" s="8">
        <f>K29*254.01</f>
        <v>116.84459999999999</v>
      </c>
      <c r="O29" s="8">
        <f>G29+M29</f>
        <v>895.54460000000006</v>
      </c>
      <c r="P29" s="7"/>
      <c r="Q29" s="7"/>
    </row>
    <row r="30" spans="1:17" x14ac:dyDescent="0.25">
      <c r="A30" s="7" t="s">
        <v>0</v>
      </c>
      <c r="B30" s="7">
        <v>2</v>
      </c>
      <c r="C30" s="7">
        <v>3</v>
      </c>
      <c r="D30" s="7"/>
      <c r="E30" s="7">
        <v>0.504</v>
      </c>
      <c r="F30" s="7"/>
      <c r="G30" s="7">
        <v>679.9</v>
      </c>
      <c r="H30" s="7"/>
      <c r="J30" s="8">
        <v>254.01</v>
      </c>
      <c r="K30" s="7">
        <f>3.3-C30</f>
        <v>0.29999999999999982</v>
      </c>
      <c r="L30" s="7"/>
      <c r="M30" s="8">
        <f t="shared" ref="M30:M40" si="4">K30*254.01</f>
        <v>76.202999999999946</v>
      </c>
      <c r="O30" s="8">
        <f>G30+M30</f>
        <v>756.10299999999995</v>
      </c>
      <c r="P30" s="7"/>
      <c r="Q30" s="7"/>
    </row>
    <row r="31" spans="1:17" x14ac:dyDescent="0.25">
      <c r="A31" s="7" t="s">
        <v>0</v>
      </c>
      <c r="B31" s="7">
        <v>3</v>
      </c>
      <c r="C31" s="7">
        <v>5.09</v>
      </c>
      <c r="D31" s="7"/>
      <c r="E31" s="7">
        <v>0.50600000000000001</v>
      </c>
      <c r="F31" s="7"/>
      <c r="G31" s="7">
        <v>1142.5999999999999</v>
      </c>
      <c r="H31" s="7"/>
      <c r="J31" s="8">
        <v>254.01</v>
      </c>
      <c r="K31" s="7">
        <f>3.3-C31</f>
        <v>-1.79</v>
      </c>
      <c r="L31" s="7"/>
      <c r="M31" s="8">
        <f t="shared" si="4"/>
        <v>-454.67789999999997</v>
      </c>
      <c r="O31" s="8">
        <f>G31+M31</f>
        <v>687.9221</v>
      </c>
      <c r="P31" s="7"/>
      <c r="Q31" s="7"/>
    </row>
    <row r="32" spans="1:17" x14ac:dyDescent="0.25">
      <c r="A32" s="7" t="s">
        <v>0</v>
      </c>
      <c r="B32" s="7">
        <v>4</v>
      </c>
      <c r="C32" s="7">
        <v>3.6500000000000004</v>
      </c>
      <c r="D32" s="7"/>
      <c r="E32" s="7">
        <v>0.504</v>
      </c>
      <c r="F32" s="7"/>
      <c r="G32" s="7">
        <v>968.9</v>
      </c>
      <c r="H32" s="7"/>
      <c r="J32" s="8">
        <v>254.01</v>
      </c>
      <c r="K32" s="7">
        <f>3.3-C32</f>
        <v>-0.35000000000000053</v>
      </c>
      <c r="L32" s="7"/>
      <c r="M32" s="8">
        <f t="shared" si="4"/>
        <v>-88.903500000000136</v>
      </c>
      <c r="O32" s="8">
        <f>G32+M32</f>
        <v>879.99649999999986</v>
      </c>
      <c r="P32" s="7"/>
      <c r="Q32" s="7"/>
    </row>
    <row r="33" spans="1:17" x14ac:dyDescent="0.25">
      <c r="A33" s="7" t="s">
        <v>0</v>
      </c>
      <c r="B33" s="7">
        <v>5</v>
      </c>
      <c r="C33" s="7">
        <v>2.9649999999999999</v>
      </c>
      <c r="D33" s="7"/>
      <c r="E33" s="7">
        <v>0.52300000000000002</v>
      </c>
      <c r="F33" s="7"/>
      <c r="G33" s="7">
        <v>923.5</v>
      </c>
      <c r="H33" s="7"/>
      <c r="J33" s="8">
        <v>254.01</v>
      </c>
      <c r="K33" s="7">
        <f>3.3-C33</f>
        <v>0.33499999999999996</v>
      </c>
      <c r="L33" s="7"/>
      <c r="M33" s="8">
        <f t="shared" si="4"/>
        <v>85.093349999999987</v>
      </c>
      <c r="O33" s="8">
        <f>G33+M33</f>
        <v>1008.59335</v>
      </c>
      <c r="P33" s="7"/>
      <c r="Q33" s="7"/>
    </row>
    <row r="34" spans="1:17" x14ac:dyDescent="0.25">
      <c r="A34" s="7" t="s">
        <v>0</v>
      </c>
      <c r="B34" s="7">
        <v>6</v>
      </c>
      <c r="C34" s="7">
        <v>2.625</v>
      </c>
      <c r="D34" s="7"/>
      <c r="E34" s="7">
        <v>0.50900000000000001</v>
      </c>
      <c r="F34" s="7"/>
      <c r="G34" s="7">
        <v>669.9</v>
      </c>
      <c r="H34" s="7"/>
      <c r="J34" s="8">
        <v>254.01</v>
      </c>
      <c r="K34" s="7">
        <f>3.3-C34</f>
        <v>0.67499999999999982</v>
      </c>
      <c r="L34" s="7"/>
      <c r="M34" s="8">
        <f t="shared" si="4"/>
        <v>171.45674999999994</v>
      </c>
      <c r="O34" s="8">
        <f>G34+M34</f>
        <v>841.35674999999992</v>
      </c>
      <c r="P34" s="7"/>
      <c r="Q34" s="7"/>
    </row>
    <row r="35" spans="1:17" x14ac:dyDescent="0.25">
      <c r="A35" s="7" t="s">
        <v>0</v>
      </c>
      <c r="B35" s="7">
        <v>7</v>
      </c>
      <c r="C35" s="7">
        <v>2.82</v>
      </c>
      <c r="D35" s="7"/>
      <c r="E35" s="7">
        <v>0.504</v>
      </c>
      <c r="F35" s="7"/>
      <c r="G35" s="7">
        <v>737.4</v>
      </c>
      <c r="H35" s="7"/>
      <c r="J35" s="8">
        <v>254.01</v>
      </c>
      <c r="K35" s="7">
        <f>3.3-C35</f>
        <v>0.48</v>
      </c>
      <c r="L35" s="7"/>
      <c r="M35" s="8">
        <f t="shared" si="4"/>
        <v>121.92479999999999</v>
      </c>
      <c r="O35" s="8">
        <f>G35+M35</f>
        <v>859.32479999999998</v>
      </c>
      <c r="P35" s="7"/>
      <c r="Q35" s="7"/>
    </row>
    <row r="36" spans="1:17" x14ac:dyDescent="0.25">
      <c r="A36" s="7" t="s">
        <v>0</v>
      </c>
      <c r="B36" s="7">
        <v>8</v>
      </c>
      <c r="C36" s="7">
        <v>3.0049999999999999</v>
      </c>
      <c r="D36" s="7"/>
      <c r="E36" s="7">
        <v>0.504</v>
      </c>
      <c r="F36" s="7"/>
      <c r="G36" s="7">
        <v>719.1</v>
      </c>
      <c r="H36" s="7"/>
      <c r="J36" s="8">
        <v>254.01</v>
      </c>
      <c r="K36" s="7">
        <f>3.3-C36</f>
        <v>0.29499999999999993</v>
      </c>
      <c r="L36" s="7"/>
      <c r="M36" s="8">
        <f t="shared" si="4"/>
        <v>74.932949999999977</v>
      </c>
      <c r="O36" s="8">
        <f>G36+M36</f>
        <v>794.03295000000003</v>
      </c>
      <c r="P36" s="7"/>
      <c r="Q36" s="7"/>
    </row>
    <row r="37" spans="1:17" x14ac:dyDescent="0.25">
      <c r="A37" s="7" t="s">
        <v>0</v>
      </c>
      <c r="B37" s="7">
        <v>9</v>
      </c>
      <c r="C37" s="7">
        <v>3.83</v>
      </c>
      <c r="D37" s="7"/>
      <c r="E37" s="7">
        <v>0.50900000000000001</v>
      </c>
      <c r="F37" s="7"/>
      <c r="G37" s="7">
        <v>1082.2</v>
      </c>
      <c r="H37" s="7"/>
      <c r="J37" s="8">
        <v>254.01</v>
      </c>
      <c r="K37" s="7">
        <f>3.3-C37</f>
        <v>-0.53000000000000025</v>
      </c>
      <c r="L37" s="7"/>
      <c r="M37" s="8">
        <f t="shared" si="4"/>
        <v>-134.62530000000007</v>
      </c>
      <c r="O37" s="8">
        <f>G37+M37</f>
        <v>947.57470000000001</v>
      </c>
      <c r="P37" s="7"/>
      <c r="Q37" s="7"/>
    </row>
    <row r="38" spans="1:17" x14ac:dyDescent="0.25">
      <c r="A38" s="7" t="s">
        <v>0</v>
      </c>
      <c r="B38" s="7">
        <v>10</v>
      </c>
      <c r="C38" s="7">
        <v>5.0549999999999997</v>
      </c>
      <c r="D38" s="7"/>
      <c r="E38" s="7">
        <v>0.504</v>
      </c>
      <c r="F38" s="7"/>
      <c r="G38" s="7">
        <v>1186</v>
      </c>
      <c r="H38" s="7"/>
      <c r="J38" s="8">
        <v>254.01</v>
      </c>
      <c r="K38" s="7">
        <f>3.3-C38</f>
        <v>-1.7549999999999999</v>
      </c>
      <c r="L38" s="7"/>
      <c r="M38" s="8">
        <f t="shared" si="4"/>
        <v>-445.78754999999995</v>
      </c>
      <c r="O38" s="8">
        <f>G38+M38</f>
        <v>740.21244999999999</v>
      </c>
      <c r="P38" s="7"/>
      <c r="Q38" s="7"/>
    </row>
    <row r="39" spans="1:17" x14ac:dyDescent="0.25">
      <c r="A39" s="7" t="s">
        <v>0</v>
      </c>
      <c r="B39" s="7">
        <v>11</v>
      </c>
      <c r="C39" s="7">
        <v>4.3250000000000002</v>
      </c>
      <c r="D39" s="7"/>
      <c r="E39" s="7">
        <v>0.50600000000000001</v>
      </c>
      <c r="F39" s="7"/>
      <c r="G39" s="7">
        <v>1171.7</v>
      </c>
      <c r="H39" s="7"/>
      <c r="J39" s="8">
        <v>254.01</v>
      </c>
      <c r="K39" s="7">
        <f>3.3-C39</f>
        <v>-1.0250000000000004</v>
      </c>
      <c r="L39" s="7"/>
      <c r="M39" s="8">
        <f t="shared" si="4"/>
        <v>-260.36025000000006</v>
      </c>
      <c r="O39" s="8">
        <f>G39+M39</f>
        <v>911.33974999999998</v>
      </c>
      <c r="P39" s="7"/>
      <c r="Q39" s="7"/>
    </row>
    <row r="40" spans="1:17" x14ac:dyDescent="0.25">
      <c r="A40" s="7" t="s">
        <v>0</v>
      </c>
      <c r="B40" s="7">
        <v>12</v>
      </c>
      <c r="C40" s="7">
        <v>3.165</v>
      </c>
      <c r="D40" s="7"/>
      <c r="E40" s="7">
        <v>0.501</v>
      </c>
      <c r="F40" s="7"/>
      <c r="G40" s="7">
        <v>809.4</v>
      </c>
      <c r="H40" s="7"/>
      <c r="J40" s="8">
        <v>254.01</v>
      </c>
      <c r="K40" s="7">
        <f>3.3-C40</f>
        <v>0.13499999999999979</v>
      </c>
      <c r="L40" s="7"/>
      <c r="M40" s="8">
        <f t="shared" si="4"/>
        <v>34.291349999999944</v>
      </c>
      <c r="O40" s="8">
        <f>G40+M40</f>
        <v>843.69134999999994</v>
      </c>
      <c r="P40" s="7"/>
      <c r="Q40" s="7"/>
    </row>
    <row r="41" spans="1:17" s="7" customFormat="1" x14ac:dyDescent="0.25">
      <c r="D41" s="8">
        <f>AVERAGE(C29:C40)</f>
        <v>3.5308333333333337</v>
      </c>
      <c r="E41" s="8"/>
      <c r="F41" s="8">
        <f t="shared" ref="F41:N41" si="5">AVERAGE(E29:E40)</f>
        <v>0.50650000000000006</v>
      </c>
      <c r="G41" s="8"/>
      <c r="H41" s="8">
        <f>AVERAGE(G29:G40)</f>
        <v>905.77500000000009</v>
      </c>
      <c r="I41" s="8">
        <f t="shared" ref="I41" si="6">_xlfn.STDEV.P(G29:G40)</f>
        <v>190.62252894573211</v>
      </c>
      <c r="J41" s="8"/>
      <c r="K41" s="8"/>
      <c r="L41" s="8">
        <f t="shared" si="5"/>
        <v>-0.23083333333333347</v>
      </c>
      <c r="M41" s="8"/>
      <c r="N41" s="8">
        <f t="shared" si="5"/>
        <v>-58.633975000000028</v>
      </c>
      <c r="O41" s="8"/>
      <c r="P41" s="8">
        <f>AVERAGE(O29:O40)</f>
        <v>847.14102499999979</v>
      </c>
      <c r="Q41" s="7">
        <f>_xlfn.STDEV.P(O29:O40)</f>
        <v>87.456760386548723</v>
      </c>
    </row>
    <row r="42" spans="1:17" x14ac:dyDescent="0.25">
      <c r="A42" s="7" t="s">
        <v>97</v>
      </c>
      <c r="B42" s="7">
        <v>1</v>
      </c>
      <c r="C42" s="11">
        <v>3.0650000000000004</v>
      </c>
      <c r="D42" s="11"/>
      <c r="E42" s="11">
        <v>0.15</v>
      </c>
      <c r="F42" s="11"/>
      <c r="G42" s="11">
        <v>269</v>
      </c>
      <c r="H42" s="11"/>
      <c r="J42" s="2">
        <v>83.603999999999999</v>
      </c>
      <c r="K42" s="7">
        <f>3.3-C42</f>
        <v>0.23499999999999943</v>
      </c>
      <c r="L42" s="7"/>
      <c r="M42" s="8">
        <f>K42*83.604</f>
        <v>19.646939999999951</v>
      </c>
      <c r="O42" s="8">
        <f>G42+M42</f>
        <v>288.64693999999997</v>
      </c>
      <c r="P42" s="7"/>
      <c r="Q42" s="7"/>
    </row>
    <row r="43" spans="1:17" x14ac:dyDescent="0.25">
      <c r="A43" s="7" t="s">
        <v>97</v>
      </c>
      <c r="B43" s="7">
        <v>2</v>
      </c>
      <c r="C43" s="11">
        <v>3.3650000000000002</v>
      </c>
      <c r="D43" s="11"/>
      <c r="E43" s="11">
        <v>0.14099999999999999</v>
      </c>
      <c r="F43" s="11"/>
      <c r="G43" s="11">
        <v>364.3</v>
      </c>
      <c r="H43" s="11"/>
      <c r="J43" s="2">
        <v>83.603999999999999</v>
      </c>
      <c r="K43" s="7">
        <f>3.3-C43</f>
        <v>-6.5000000000000391E-2</v>
      </c>
      <c r="L43" s="7"/>
      <c r="M43" s="8">
        <f t="shared" ref="M43:M53" si="7">K43*83.604</f>
        <v>-5.434260000000033</v>
      </c>
      <c r="O43" s="8">
        <f>G43+M43</f>
        <v>358.86573999999996</v>
      </c>
      <c r="P43" s="7"/>
      <c r="Q43" s="7"/>
    </row>
    <row r="44" spans="1:17" x14ac:dyDescent="0.25">
      <c r="A44" s="7" t="s">
        <v>97</v>
      </c>
      <c r="B44" s="7">
        <v>3</v>
      </c>
      <c r="C44" s="11">
        <v>3.2949999999999999</v>
      </c>
      <c r="D44" s="11"/>
      <c r="E44" s="11">
        <v>0.158</v>
      </c>
      <c r="F44" s="11"/>
      <c r="G44" s="11">
        <v>321.3</v>
      </c>
      <c r="H44" s="11"/>
      <c r="J44" s="2">
        <v>83.603999999999999</v>
      </c>
      <c r="K44" s="7">
        <f>3.3-C44</f>
        <v>4.9999999999998934E-3</v>
      </c>
      <c r="L44" s="7"/>
      <c r="M44" s="8">
        <f t="shared" si="7"/>
        <v>0.41801999999999107</v>
      </c>
      <c r="O44" s="8">
        <f>G44+M44</f>
        <v>321.71802000000002</v>
      </c>
      <c r="P44" s="7"/>
      <c r="Q44" s="7"/>
    </row>
    <row r="45" spans="1:17" x14ac:dyDescent="0.25">
      <c r="A45" s="7" t="s">
        <v>97</v>
      </c>
      <c r="B45" s="7">
        <v>4</v>
      </c>
      <c r="C45" s="11">
        <v>2.9000000000000004</v>
      </c>
      <c r="D45" s="11"/>
      <c r="E45" s="11">
        <v>7.2999999999999995E-2</v>
      </c>
      <c r="F45" s="11"/>
      <c r="G45" s="11">
        <v>118.8</v>
      </c>
      <c r="H45" s="11"/>
      <c r="J45" s="2">
        <v>83.603999999999999</v>
      </c>
      <c r="K45" s="7">
        <f>3.3-C45</f>
        <v>0.39999999999999947</v>
      </c>
      <c r="L45" s="7"/>
      <c r="M45" s="8">
        <f t="shared" si="7"/>
        <v>33.441599999999958</v>
      </c>
      <c r="O45" s="8">
        <f>G45+M45</f>
        <v>152.24159999999995</v>
      </c>
      <c r="P45" s="7"/>
      <c r="Q45" s="7"/>
    </row>
    <row r="46" spans="1:17" x14ac:dyDescent="0.25">
      <c r="A46" s="7" t="s">
        <v>97</v>
      </c>
      <c r="B46" s="7">
        <v>5</v>
      </c>
      <c r="C46" s="11">
        <v>2.9550000000000001</v>
      </c>
      <c r="D46" s="11"/>
      <c r="E46" s="11">
        <v>0.1</v>
      </c>
      <c r="F46" s="11"/>
      <c r="G46" s="11">
        <v>121.2</v>
      </c>
      <c r="H46" s="11"/>
      <c r="J46" s="2">
        <v>83.603999999999999</v>
      </c>
      <c r="K46" s="7">
        <f>3.3-C46</f>
        <v>0.34499999999999975</v>
      </c>
      <c r="L46" s="7"/>
      <c r="M46" s="8">
        <f t="shared" si="7"/>
        <v>28.843379999999978</v>
      </c>
      <c r="O46" s="8">
        <f>G46+M46</f>
        <v>150.04337999999998</v>
      </c>
      <c r="P46" s="7"/>
      <c r="Q46" s="7"/>
    </row>
    <row r="47" spans="1:17" x14ac:dyDescent="0.25">
      <c r="A47" s="7" t="s">
        <v>97</v>
      </c>
      <c r="B47" s="7">
        <v>6</v>
      </c>
      <c r="C47" s="11">
        <v>2.95</v>
      </c>
      <c r="D47" s="11"/>
      <c r="E47" s="11">
        <v>0.1</v>
      </c>
      <c r="F47" s="11"/>
      <c r="G47" s="11">
        <v>115.8</v>
      </c>
      <c r="H47" s="11"/>
      <c r="J47" s="2">
        <v>83.603999999999999</v>
      </c>
      <c r="K47" s="7">
        <f>3.3-C47</f>
        <v>0.34999999999999964</v>
      </c>
      <c r="L47" s="7"/>
      <c r="M47" s="8">
        <f t="shared" si="7"/>
        <v>29.26139999999997</v>
      </c>
      <c r="O47" s="8">
        <f>G47+M47</f>
        <v>145.06139999999996</v>
      </c>
      <c r="P47" s="7"/>
      <c r="Q47" s="7"/>
    </row>
    <row r="48" spans="1:17" x14ac:dyDescent="0.25">
      <c r="A48" s="7" t="s">
        <v>97</v>
      </c>
      <c r="B48" s="7">
        <v>7</v>
      </c>
      <c r="C48" s="11">
        <v>3.2649999999999997</v>
      </c>
      <c r="D48" s="11"/>
      <c r="E48" s="11">
        <v>0.15</v>
      </c>
      <c r="F48" s="11"/>
      <c r="G48" s="11">
        <v>125.7</v>
      </c>
      <c r="H48" s="11"/>
      <c r="J48" s="2">
        <v>83.603999999999999</v>
      </c>
      <c r="K48" s="7">
        <f>3.3-C48</f>
        <v>3.5000000000000142E-2</v>
      </c>
      <c r="L48" s="7"/>
      <c r="M48" s="8">
        <f t="shared" si="7"/>
        <v>2.9261400000000117</v>
      </c>
      <c r="O48" s="8">
        <f>G48+M48</f>
        <v>128.62614000000002</v>
      </c>
      <c r="P48" s="7"/>
      <c r="Q48" s="7"/>
    </row>
    <row r="49" spans="1:17" x14ac:dyDescent="0.25">
      <c r="A49" s="7" t="s">
        <v>97</v>
      </c>
      <c r="B49" s="7">
        <v>8</v>
      </c>
      <c r="C49" s="11">
        <v>4.7750000000000004</v>
      </c>
      <c r="D49" s="11"/>
      <c r="E49" s="11">
        <v>0.249</v>
      </c>
      <c r="F49" s="11"/>
      <c r="G49" s="11">
        <v>687.4</v>
      </c>
      <c r="H49" s="11"/>
      <c r="J49" s="2">
        <v>83.603999999999999</v>
      </c>
      <c r="K49" s="7">
        <f>3.3-C49</f>
        <v>-1.4750000000000005</v>
      </c>
      <c r="L49" s="7"/>
      <c r="M49" s="8">
        <f t="shared" si="7"/>
        <v>-123.31590000000004</v>
      </c>
      <c r="O49" s="8">
        <f>G49+M49</f>
        <v>564.08409999999992</v>
      </c>
      <c r="P49" s="7"/>
      <c r="Q49" s="7"/>
    </row>
    <row r="50" spans="1:17" x14ac:dyDescent="0.25">
      <c r="A50" s="7" t="s">
        <v>97</v>
      </c>
      <c r="B50" s="7">
        <v>9</v>
      </c>
      <c r="C50" s="11">
        <v>3.7800000000000002</v>
      </c>
      <c r="D50" s="11"/>
      <c r="E50" s="11">
        <v>0.12</v>
      </c>
      <c r="F50" s="11"/>
      <c r="G50" s="11">
        <v>255.3</v>
      </c>
      <c r="H50" s="11"/>
      <c r="J50" s="2">
        <v>83.603999999999999</v>
      </c>
      <c r="K50" s="7">
        <f>3.3-C50</f>
        <v>-0.48000000000000043</v>
      </c>
      <c r="L50" s="7"/>
      <c r="M50" s="8">
        <f t="shared" si="7"/>
        <v>-40.129920000000034</v>
      </c>
      <c r="O50" s="8">
        <f>G50+M50</f>
        <v>215.17007999999998</v>
      </c>
      <c r="P50" s="7"/>
      <c r="Q50" s="7"/>
    </row>
    <row r="51" spans="1:17" x14ac:dyDescent="0.25">
      <c r="A51" s="7" t="s">
        <v>97</v>
      </c>
      <c r="B51" s="7">
        <v>10</v>
      </c>
      <c r="C51" s="11">
        <v>3.5649999999999999</v>
      </c>
      <c r="D51" s="11"/>
      <c r="E51" s="11">
        <v>0.11</v>
      </c>
      <c r="F51" s="11"/>
      <c r="G51" s="11">
        <v>193.4</v>
      </c>
      <c r="H51" s="11"/>
      <c r="J51" s="2">
        <v>83.603999999999999</v>
      </c>
      <c r="K51" s="7">
        <f>3.3-C51</f>
        <v>-0.26500000000000012</v>
      </c>
      <c r="L51" s="7"/>
      <c r="M51" s="8">
        <f t="shared" si="7"/>
        <v>-22.15506000000001</v>
      </c>
      <c r="O51" s="8">
        <f>G51+M51</f>
        <v>171.24493999999999</v>
      </c>
      <c r="P51" s="7"/>
      <c r="Q51" s="7"/>
    </row>
    <row r="52" spans="1:17" x14ac:dyDescent="0.25">
      <c r="A52" s="7" t="s">
        <v>97</v>
      </c>
      <c r="B52" s="7">
        <v>11</v>
      </c>
      <c r="C52" s="11">
        <v>3.7850000000000001</v>
      </c>
      <c r="D52" s="11"/>
      <c r="E52" s="11">
        <v>0.20399999999999999</v>
      </c>
      <c r="F52" s="11"/>
      <c r="G52" s="11">
        <v>536.79999999999995</v>
      </c>
      <c r="H52" s="11"/>
      <c r="J52" s="2">
        <v>83.603999999999999</v>
      </c>
      <c r="K52" s="7">
        <f>3.3-C52</f>
        <v>-0.48500000000000032</v>
      </c>
      <c r="L52" s="7"/>
      <c r="M52" s="8">
        <f t="shared" si="7"/>
        <v>-40.547940000000025</v>
      </c>
      <c r="O52" s="8">
        <f>G52+M52</f>
        <v>496.25205999999991</v>
      </c>
      <c r="P52" s="7"/>
      <c r="Q52" s="7"/>
    </row>
    <row r="53" spans="1:17" x14ac:dyDescent="0.25">
      <c r="A53" s="7" t="s">
        <v>97</v>
      </c>
      <c r="B53" s="7">
        <v>12</v>
      </c>
      <c r="C53" s="11">
        <v>3.4450000000000003</v>
      </c>
      <c r="D53" s="11"/>
      <c r="E53" s="11">
        <v>0.12</v>
      </c>
      <c r="F53" s="11"/>
      <c r="G53" s="11">
        <v>148.80000000000001</v>
      </c>
      <c r="H53" s="11"/>
      <c r="J53" s="2">
        <v>83.603999999999999</v>
      </c>
      <c r="K53" s="7">
        <f>3.3-C53</f>
        <v>-0.14500000000000046</v>
      </c>
      <c r="L53" s="7"/>
      <c r="M53" s="8">
        <f t="shared" si="7"/>
        <v>-12.122580000000038</v>
      </c>
      <c r="O53" s="8">
        <f>G53+M53</f>
        <v>136.67741999999998</v>
      </c>
      <c r="P53" s="7"/>
      <c r="Q53" s="7"/>
    </row>
    <row r="54" spans="1:17" s="7" customFormat="1" x14ac:dyDescent="0.25">
      <c r="C54" s="11"/>
      <c r="D54" s="8">
        <f>AVERAGE(C42:C53)</f>
        <v>3.4287500000000004</v>
      </c>
      <c r="E54" s="8"/>
      <c r="F54" s="8">
        <f t="shared" ref="F54:N54" si="8">AVERAGE(E42:E53)</f>
        <v>0.13958333333333336</v>
      </c>
      <c r="G54" s="8"/>
      <c r="H54" s="8">
        <f>AVERAGE(G42:G53)</f>
        <v>271.48333333333335</v>
      </c>
      <c r="I54" s="8">
        <f t="shared" ref="I54" si="9">_xlfn.STDEV.P(G42:G53)</f>
        <v>174.94758183207009</v>
      </c>
      <c r="J54" s="8"/>
      <c r="K54" s="8"/>
      <c r="L54" s="8">
        <f t="shared" si="8"/>
        <v>-0.12875000000000034</v>
      </c>
      <c r="M54" s="8"/>
      <c r="N54" s="8">
        <f t="shared" si="8"/>
        <v>-10.764015000000027</v>
      </c>
      <c r="O54" s="8"/>
      <c r="P54" s="8">
        <f>AVERAGE(O42:O53)</f>
        <v>260.71931833333332</v>
      </c>
      <c r="Q54" s="7">
        <f>_xlfn.STDEV.P(O42:O53)</f>
        <v>141.99416286853119</v>
      </c>
    </row>
    <row r="55" spans="1:17" x14ac:dyDescent="0.25">
      <c r="A55" s="7" t="s">
        <v>99</v>
      </c>
      <c r="B55" s="7">
        <v>1</v>
      </c>
      <c r="C55" s="15">
        <v>2.4750000000000001</v>
      </c>
      <c r="D55" s="15"/>
      <c r="E55" s="15">
        <v>0.1</v>
      </c>
      <c r="F55" s="15"/>
      <c r="G55" s="15">
        <v>108.6</v>
      </c>
      <c r="H55" s="15"/>
      <c r="J55" s="17">
        <v>43.41</v>
      </c>
      <c r="K55" s="15">
        <v>0.82499999999999973</v>
      </c>
      <c r="L55" s="15"/>
      <c r="M55" s="16">
        <v>35.815724999999986</v>
      </c>
      <c r="N55" s="16"/>
      <c r="O55" s="16">
        <v>144.41572499999998</v>
      </c>
      <c r="P55" s="7"/>
      <c r="Q55" s="7"/>
    </row>
    <row r="56" spans="1:17" x14ac:dyDescent="0.25">
      <c r="A56" s="7" t="s">
        <v>99</v>
      </c>
      <c r="B56" s="7">
        <v>2</v>
      </c>
      <c r="C56" s="11">
        <v>2.8849999999999998</v>
      </c>
      <c r="D56" s="11"/>
      <c r="E56" s="11">
        <v>0.1</v>
      </c>
      <c r="F56" s="11"/>
      <c r="G56" s="11">
        <v>123.3</v>
      </c>
      <c r="H56" s="11"/>
      <c r="J56" s="2">
        <v>43.41</v>
      </c>
      <c r="K56" s="7">
        <f>3.3-C56</f>
        <v>0.41500000000000004</v>
      </c>
      <c r="L56" s="7"/>
      <c r="M56" s="8">
        <f t="shared" ref="M56:M63" si="10">K56*44.868</f>
        <v>18.620220000000003</v>
      </c>
      <c r="O56" s="8">
        <f>G56+M56</f>
        <v>141.92022</v>
      </c>
      <c r="P56" s="7"/>
      <c r="Q56" s="7"/>
    </row>
    <row r="57" spans="1:17" x14ac:dyDescent="0.25">
      <c r="A57" s="7" t="s">
        <v>99</v>
      </c>
      <c r="B57" s="7">
        <v>3</v>
      </c>
      <c r="C57" s="11">
        <v>2.2799999999999998</v>
      </c>
      <c r="D57" s="11"/>
      <c r="E57" s="11">
        <v>0.1</v>
      </c>
      <c r="F57" s="11"/>
      <c r="G57" s="11">
        <v>94.9</v>
      </c>
      <c r="H57" s="11"/>
      <c r="J57" s="2">
        <v>43.41</v>
      </c>
      <c r="K57" s="7">
        <f>3.3-C57</f>
        <v>1.02</v>
      </c>
      <c r="L57" s="7"/>
      <c r="M57" s="8">
        <f t="shared" si="10"/>
        <v>45.765360000000001</v>
      </c>
      <c r="O57" s="8">
        <f>G57+M57</f>
        <v>140.66536000000002</v>
      </c>
      <c r="P57" s="7"/>
      <c r="Q57" s="7"/>
    </row>
    <row r="58" spans="1:17" x14ac:dyDescent="0.25">
      <c r="A58" s="7" t="s">
        <v>99</v>
      </c>
      <c r="B58" s="7">
        <v>4</v>
      </c>
      <c r="C58" s="11">
        <v>2.35</v>
      </c>
      <c r="D58" s="11"/>
      <c r="E58" s="11">
        <v>0.1</v>
      </c>
      <c r="F58" s="11"/>
      <c r="G58" s="11">
        <v>79.900000000000006</v>
      </c>
      <c r="H58" s="11"/>
      <c r="J58" s="2">
        <v>43.41</v>
      </c>
      <c r="K58" s="7">
        <f>3.3-C58</f>
        <v>0.94999999999999973</v>
      </c>
      <c r="L58" s="7"/>
      <c r="M58" s="8">
        <f t="shared" si="10"/>
        <v>42.624599999999987</v>
      </c>
      <c r="O58" s="8">
        <f>G58+M58</f>
        <v>122.52459999999999</v>
      </c>
      <c r="P58" s="7"/>
      <c r="Q58" s="7"/>
    </row>
    <row r="59" spans="1:17" x14ac:dyDescent="0.25">
      <c r="A59" s="7" t="s">
        <v>99</v>
      </c>
      <c r="B59" s="7">
        <v>5</v>
      </c>
      <c r="C59" s="11">
        <v>2.52</v>
      </c>
      <c r="D59" s="11"/>
      <c r="E59" s="11">
        <v>0.1</v>
      </c>
      <c r="F59" s="11"/>
      <c r="G59" s="11">
        <v>104.3</v>
      </c>
      <c r="H59" s="11"/>
      <c r="J59" s="2">
        <v>43.41</v>
      </c>
      <c r="K59" s="7">
        <f>3.3-C59</f>
        <v>0.7799999999999998</v>
      </c>
      <c r="L59" s="7"/>
      <c r="M59" s="8">
        <f t="shared" si="10"/>
        <v>34.997039999999991</v>
      </c>
      <c r="O59" s="8">
        <f>G59+M59</f>
        <v>139.29703999999998</v>
      </c>
      <c r="P59" s="7"/>
      <c r="Q59" s="7"/>
    </row>
    <row r="60" spans="1:17" x14ac:dyDescent="0.25">
      <c r="A60" s="7" t="s">
        <v>99</v>
      </c>
      <c r="B60" s="7">
        <v>6</v>
      </c>
      <c r="C60" s="11">
        <v>2.67</v>
      </c>
      <c r="D60" s="11"/>
      <c r="E60" s="11">
        <v>0.1</v>
      </c>
      <c r="F60" s="11"/>
      <c r="G60" s="11">
        <v>106.6</v>
      </c>
      <c r="H60" s="11"/>
      <c r="J60" s="2">
        <v>43.41</v>
      </c>
      <c r="K60" s="7">
        <f>3.3-C60</f>
        <v>0.62999999999999989</v>
      </c>
      <c r="L60" s="7"/>
      <c r="M60" s="8">
        <f t="shared" si="10"/>
        <v>28.266839999999995</v>
      </c>
      <c r="O60" s="8">
        <f>G60+M60</f>
        <v>134.86684</v>
      </c>
      <c r="P60" s="7"/>
      <c r="Q60" s="7"/>
    </row>
    <row r="61" spans="1:17" x14ac:dyDescent="0.25">
      <c r="A61" s="7" t="s">
        <v>99</v>
      </c>
      <c r="B61" s="7">
        <v>7</v>
      </c>
      <c r="C61" s="11">
        <v>2.6549999999999998</v>
      </c>
      <c r="D61" s="11"/>
      <c r="E61" s="11">
        <v>0.1</v>
      </c>
      <c r="F61" s="11"/>
      <c r="G61" s="11">
        <v>102.9</v>
      </c>
      <c r="H61" s="11"/>
      <c r="J61" s="2">
        <v>43.41</v>
      </c>
      <c r="K61" s="7">
        <f>3.3-C61</f>
        <v>0.64500000000000002</v>
      </c>
      <c r="L61" s="7"/>
      <c r="M61" s="8">
        <f t="shared" si="10"/>
        <v>28.939860000000003</v>
      </c>
      <c r="O61" s="8">
        <f>G61+M61</f>
        <v>131.83986000000002</v>
      </c>
      <c r="P61" s="7"/>
      <c r="Q61" s="7"/>
    </row>
    <row r="62" spans="1:17" x14ac:dyDescent="0.25">
      <c r="A62" s="7" t="s">
        <v>99</v>
      </c>
      <c r="B62" s="7">
        <v>8</v>
      </c>
      <c r="C62" s="11">
        <v>3.2649999999999997</v>
      </c>
      <c r="D62" s="11"/>
      <c r="E62" s="11">
        <v>0.1</v>
      </c>
      <c r="F62" s="11"/>
      <c r="G62" s="11">
        <v>155.4</v>
      </c>
      <c r="H62" s="11"/>
      <c r="J62" s="2">
        <v>43.41</v>
      </c>
      <c r="K62" s="7">
        <f>3.3-C62</f>
        <v>3.5000000000000142E-2</v>
      </c>
      <c r="L62" s="7"/>
      <c r="M62" s="8">
        <f t="shared" si="10"/>
        <v>1.5703800000000065</v>
      </c>
      <c r="O62" s="8">
        <f>G62+M62</f>
        <v>156.97038000000001</v>
      </c>
      <c r="P62" s="7"/>
      <c r="Q62" s="7"/>
    </row>
    <row r="63" spans="1:17" x14ac:dyDescent="0.25">
      <c r="A63" s="7" t="s">
        <v>99</v>
      </c>
      <c r="B63" s="7">
        <v>9</v>
      </c>
      <c r="C63" s="11">
        <v>3.8</v>
      </c>
      <c r="D63" s="11"/>
      <c r="E63" s="11">
        <v>0.1</v>
      </c>
      <c r="F63" s="11"/>
      <c r="G63" s="11">
        <v>187</v>
      </c>
      <c r="H63" s="11"/>
      <c r="J63" s="2">
        <v>43.41</v>
      </c>
      <c r="K63" s="7">
        <f>3.3-C63</f>
        <v>-0.5</v>
      </c>
      <c r="L63" s="7"/>
      <c r="M63" s="8">
        <f t="shared" si="10"/>
        <v>-22.434000000000001</v>
      </c>
      <c r="O63" s="8">
        <f>G63+M63</f>
        <v>164.566</v>
      </c>
      <c r="P63" s="7"/>
      <c r="Q63" s="7"/>
    </row>
    <row r="64" spans="1:17" x14ac:dyDescent="0.25">
      <c r="A64" s="7" t="s">
        <v>99</v>
      </c>
      <c r="B64" s="7">
        <v>10</v>
      </c>
      <c r="C64" s="11">
        <v>2.3250000000000002</v>
      </c>
      <c r="D64" s="11"/>
      <c r="E64" s="11">
        <v>0.1</v>
      </c>
      <c r="F64" s="11"/>
      <c r="G64" s="11">
        <v>92.3</v>
      </c>
      <c r="H64" s="11"/>
      <c r="J64" s="2">
        <v>43.41</v>
      </c>
      <c r="K64" s="7">
        <f>3.3-C64</f>
        <v>0.97499999999999964</v>
      </c>
      <c r="L64" s="7"/>
      <c r="M64" s="8">
        <f>K64*44.868</f>
        <v>43.746299999999984</v>
      </c>
      <c r="O64" s="8">
        <f>G64+M64</f>
        <v>136.04629999999997</v>
      </c>
      <c r="P64" s="7"/>
      <c r="Q64" s="7"/>
    </row>
    <row r="65" spans="1:17" x14ac:dyDescent="0.25">
      <c r="A65" s="7" t="s">
        <v>99</v>
      </c>
      <c r="B65" s="7">
        <v>11</v>
      </c>
      <c r="C65" s="11">
        <v>2.2850000000000001</v>
      </c>
      <c r="D65" s="11"/>
      <c r="E65" s="11">
        <v>0.1</v>
      </c>
      <c r="F65" s="11"/>
      <c r="G65" s="11">
        <v>93.8</v>
      </c>
      <c r="H65" s="11"/>
      <c r="J65" s="2">
        <v>43.41</v>
      </c>
      <c r="K65" s="7">
        <f>3.3-C65</f>
        <v>1.0149999999999997</v>
      </c>
      <c r="L65" s="7"/>
      <c r="M65" s="8">
        <f>K65*44.868</f>
        <v>45.541019999999989</v>
      </c>
      <c r="O65" s="8">
        <f>G65+M65</f>
        <v>139.34101999999999</v>
      </c>
      <c r="P65" s="7"/>
      <c r="Q65" s="7"/>
    </row>
    <row r="66" spans="1:17" x14ac:dyDescent="0.25">
      <c r="A66" s="7" t="s">
        <v>99</v>
      </c>
      <c r="B66" s="7">
        <v>12</v>
      </c>
      <c r="C66" s="11">
        <v>2.95</v>
      </c>
      <c r="D66" s="11"/>
      <c r="E66" s="11">
        <v>0.1</v>
      </c>
      <c r="F66" s="11"/>
      <c r="G66" s="11">
        <v>141.19999999999999</v>
      </c>
      <c r="H66" s="11"/>
      <c r="J66" s="2">
        <v>43.41</v>
      </c>
      <c r="K66" s="7">
        <f>3.3-C66</f>
        <v>0.34999999999999964</v>
      </c>
      <c r="L66" s="7"/>
      <c r="M66" s="8">
        <f>K66*44.868</f>
        <v>15.703799999999985</v>
      </c>
      <c r="O66" s="8">
        <f>G66+M66</f>
        <v>156.90379999999996</v>
      </c>
      <c r="P66" s="7"/>
      <c r="Q66" s="7"/>
    </row>
    <row r="67" spans="1:17" s="7" customFormat="1" x14ac:dyDescent="0.25">
      <c r="C67" s="11"/>
      <c r="D67" s="8">
        <f>AVERAGE(C55:C66)</f>
        <v>2.7050000000000001</v>
      </c>
      <c r="E67" s="8"/>
      <c r="F67" s="8">
        <f t="shared" ref="F67:N67" si="11">AVERAGE(E55:E66)</f>
        <v>9.9999999999999992E-2</v>
      </c>
      <c r="G67" s="8"/>
      <c r="H67" s="8">
        <f>AVERAGE(G55:G66)</f>
        <v>115.84999999999998</v>
      </c>
      <c r="I67" s="8">
        <f t="shared" ref="I67" si="12">_xlfn.STDEV.P(G55:G66)</f>
        <v>29.631050718235915</v>
      </c>
      <c r="J67" s="8"/>
      <c r="K67" s="8"/>
      <c r="L67" s="8">
        <f t="shared" si="11"/>
        <v>0.59499999999999986</v>
      </c>
      <c r="M67" s="8"/>
      <c r="N67" s="8">
        <f t="shared" si="11"/>
        <v>26.596428749999998</v>
      </c>
      <c r="O67" s="8"/>
      <c r="P67" s="8">
        <f>AVERAGE(O55:O66)</f>
        <v>142.44642875000002</v>
      </c>
      <c r="Q67" s="7">
        <f>_xlfn.STDEV.P(O55:O66)</f>
        <v>11.34282443129174</v>
      </c>
    </row>
    <row r="68" spans="1:17" x14ac:dyDescent="0.25">
      <c r="A68" s="7" t="s">
        <v>101</v>
      </c>
      <c r="B68" s="7">
        <v>1</v>
      </c>
      <c r="C68" s="7">
        <v>2.4849999999999999</v>
      </c>
      <c r="D68" s="7"/>
      <c r="E68" s="7">
        <v>0.05</v>
      </c>
      <c r="F68" s="7"/>
      <c r="G68" s="7">
        <v>49</v>
      </c>
      <c r="H68" s="7"/>
      <c r="J68" s="8">
        <v>17.029</v>
      </c>
      <c r="K68" s="7">
        <f>3.3-C68</f>
        <v>0.81499999999999995</v>
      </c>
      <c r="L68" s="7"/>
      <c r="M68" s="8">
        <f>K68*17.029</f>
        <v>13.878634999999999</v>
      </c>
      <c r="O68" s="8">
        <f>G68+M68</f>
        <v>62.878635000000003</v>
      </c>
      <c r="P68" s="7"/>
      <c r="Q68" s="7"/>
    </row>
    <row r="69" spans="1:17" x14ac:dyDescent="0.25">
      <c r="A69" s="7" t="s">
        <v>101</v>
      </c>
      <c r="B69" s="7">
        <v>2</v>
      </c>
      <c r="C69" s="7">
        <v>2.125</v>
      </c>
      <c r="D69" s="7"/>
      <c r="E69" s="7">
        <v>0.05</v>
      </c>
      <c r="F69" s="7"/>
      <c r="G69" s="7">
        <v>23.1</v>
      </c>
      <c r="H69" s="7"/>
      <c r="J69" s="8">
        <v>17.029</v>
      </c>
      <c r="K69" s="7">
        <f>3.3-C69</f>
        <v>1.1749999999999998</v>
      </c>
      <c r="L69" s="7"/>
      <c r="M69" s="8">
        <f t="shared" ref="M69:M79" si="13">K69*17.029</f>
        <v>20.009074999999996</v>
      </c>
      <c r="O69" s="8">
        <f>G69+M69</f>
        <v>43.109074999999997</v>
      </c>
      <c r="P69" s="7"/>
      <c r="Q69" s="7"/>
    </row>
    <row r="70" spans="1:17" x14ac:dyDescent="0.25">
      <c r="A70" s="7" t="s">
        <v>101</v>
      </c>
      <c r="B70" s="7">
        <v>3</v>
      </c>
      <c r="C70" s="7">
        <v>2.4249999999999998</v>
      </c>
      <c r="D70" s="7"/>
      <c r="E70" s="7">
        <v>0.05</v>
      </c>
      <c r="F70" s="7"/>
      <c r="G70" s="7">
        <v>52.8</v>
      </c>
      <c r="H70" s="7"/>
      <c r="J70" s="8">
        <v>17.029</v>
      </c>
      <c r="K70" s="7">
        <f>3.3-C70</f>
        <v>0.875</v>
      </c>
      <c r="L70" s="7"/>
      <c r="M70" s="8">
        <f t="shared" si="13"/>
        <v>14.900375</v>
      </c>
      <c r="O70" s="8">
        <f>G70+M70</f>
        <v>67.700374999999994</v>
      </c>
      <c r="P70" s="7"/>
      <c r="Q70" s="7"/>
    </row>
    <row r="71" spans="1:17" x14ac:dyDescent="0.25">
      <c r="A71" s="7" t="s">
        <v>101</v>
      </c>
      <c r="B71" s="7">
        <v>4</v>
      </c>
      <c r="C71" s="7">
        <v>2.3849999999999998</v>
      </c>
      <c r="D71" s="7"/>
      <c r="E71" s="7">
        <v>0.05</v>
      </c>
      <c r="F71" s="7"/>
      <c r="G71" s="7">
        <v>61.5</v>
      </c>
      <c r="H71" s="7"/>
      <c r="J71" s="8">
        <v>17.029</v>
      </c>
      <c r="K71" s="7">
        <f>3.3-C71</f>
        <v>0.91500000000000004</v>
      </c>
      <c r="L71" s="7"/>
      <c r="M71" s="8">
        <f t="shared" si="13"/>
        <v>15.581535000000001</v>
      </c>
      <c r="O71" s="8">
        <f>G71+M71</f>
        <v>77.081535000000002</v>
      </c>
      <c r="P71" s="7"/>
      <c r="Q71" s="7"/>
    </row>
    <row r="72" spans="1:17" x14ac:dyDescent="0.25">
      <c r="A72" s="7" t="s">
        <v>101</v>
      </c>
      <c r="B72" s="7">
        <v>5</v>
      </c>
      <c r="C72" s="7">
        <v>3.3200000000000003</v>
      </c>
      <c r="D72" s="7"/>
      <c r="E72" s="7">
        <v>0.05</v>
      </c>
      <c r="F72" s="7"/>
      <c r="G72" s="7">
        <v>60.5</v>
      </c>
      <c r="H72" s="7"/>
      <c r="J72" s="8">
        <v>17.029</v>
      </c>
      <c r="K72" s="7">
        <f>3.3-C72</f>
        <v>-2.0000000000000462E-2</v>
      </c>
      <c r="L72" s="7"/>
      <c r="M72" s="8">
        <f t="shared" si="13"/>
        <v>-0.34058000000000788</v>
      </c>
      <c r="O72" s="8">
        <f>G72+M72</f>
        <v>60.15941999999999</v>
      </c>
      <c r="P72" s="7"/>
      <c r="Q72" s="7"/>
    </row>
    <row r="73" spans="1:17" x14ac:dyDescent="0.25">
      <c r="A73" s="7" t="s">
        <v>101</v>
      </c>
      <c r="B73" s="7">
        <v>6</v>
      </c>
      <c r="C73" s="7">
        <v>2.59</v>
      </c>
      <c r="D73" s="7"/>
      <c r="E73" s="7">
        <v>0.05</v>
      </c>
      <c r="F73" s="7"/>
      <c r="G73" s="7">
        <v>54.4</v>
      </c>
      <c r="H73" s="7"/>
      <c r="J73" s="8">
        <v>17.029</v>
      </c>
      <c r="K73" s="7">
        <f>3.3-C73</f>
        <v>0.71</v>
      </c>
      <c r="L73" s="7"/>
      <c r="M73" s="8">
        <f t="shared" si="13"/>
        <v>12.090589999999999</v>
      </c>
      <c r="O73" s="8">
        <f>G73+M73</f>
        <v>66.490589999999997</v>
      </c>
      <c r="P73" s="7"/>
      <c r="Q73" s="7"/>
    </row>
    <row r="74" spans="1:17" x14ac:dyDescent="0.25">
      <c r="A74" s="7" t="s">
        <v>101</v>
      </c>
      <c r="B74" s="7">
        <v>7</v>
      </c>
      <c r="C74" s="7">
        <v>2.6349999999999998</v>
      </c>
      <c r="D74" s="7"/>
      <c r="E74" s="7">
        <v>0.05</v>
      </c>
      <c r="F74" s="7"/>
      <c r="G74" s="7">
        <v>52.3</v>
      </c>
      <c r="H74" s="7"/>
      <c r="J74" s="8">
        <v>17.029</v>
      </c>
      <c r="K74" s="7">
        <f>3.3-C74</f>
        <v>0.66500000000000004</v>
      </c>
      <c r="L74" s="7"/>
      <c r="M74" s="8">
        <f t="shared" si="13"/>
        <v>11.324285</v>
      </c>
      <c r="O74" s="8">
        <f>G74+M74</f>
        <v>63.624285</v>
      </c>
      <c r="P74" s="7"/>
      <c r="Q74" s="7"/>
    </row>
    <row r="75" spans="1:17" x14ac:dyDescent="0.25">
      <c r="A75" s="7" t="s">
        <v>101</v>
      </c>
      <c r="B75" s="7">
        <v>8</v>
      </c>
      <c r="C75" s="7">
        <v>2.92</v>
      </c>
      <c r="D75" s="7"/>
      <c r="E75" s="7">
        <v>0.05</v>
      </c>
      <c r="F75" s="7"/>
      <c r="G75" s="7">
        <v>47.7</v>
      </c>
      <c r="H75" s="7"/>
      <c r="J75" s="8">
        <v>17.029</v>
      </c>
      <c r="K75" s="7">
        <f>3.3-C75</f>
        <v>0.37999999999999989</v>
      </c>
      <c r="L75" s="7"/>
      <c r="M75" s="8">
        <f t="shared" si="13"/>
        <v>6.4710199999999984</v>
      </c>
      <c r="O75" s="8">
        <f>G75+M75</f>
        <v>54.171019999999999</v>
      </c>
      <c r="P75" s="7"/>
      <c r="Q75" s="7"/>
    </row>
    <row r="76" spans="1:17" x14ac:dyDescent="0.25">
      <c r="A76" s="7" t="s">
        <v>101</v>
      </c>
      <c r="B76" s="7">
        <v>9</v>
      </c>
      <c r="C76" s="7">
        <v>2.8449999999999998</v>
      </c>
      <c r="D76" s="7"/>
      <c r="E76" s="7">
        <v>0.05</v>
      </c>
      <c r="F76" s="7"/>
      <c r="G76" s="7">
        <v>31</v>
      </c>
      <c r="H76" s="7"/>
      <c r="J76" s="8">
        <v>17.029</v>
      </c>
      <c r="K76" s="7">
        <f>3.3-C76</f>
        <v>0.45500000000000007</v>
      </c>
      <c r="L76" s="7"/>
      <c r="M76" s="8">
        <f t="shared" si="13"/>
        <v>7.7481950000000008</v>
      </c>
      <c r="O76" s="8">
        <f>G76+M76</f>
        <v>38.748195000000003</v>
      </c>
      <c r="P76" s="7"/>
      <c r="Q76" s="7"/>
    </row>
    <row r="77" spans="1:17" x14ac:dyDescent="0.25">
      <c r="A77" s="7" t="s">
        <v>101</v>
      </c>
      <c r="B77" s="7">
        <v>10</v>
      </c>
      <c r="C77" s="7">
        <v>3.4550000000000001</v>
      </c>
      <c r="D77" s="7"/>
      <c r="E77" s="7">
        <v>0.05</v>
      </c>
      <c r="F77" s="7"/>
      <c r="G77" s="7">
        <v>67.099999999999994</v>
      </c>
      <c r="H77" s="7"/>
      <c r="J77" s="8">
        <v>17.029</v>
      </c>
      <c r="K77" s="7">
        <f>3.3-C77</f>
        <v>-0.15500000000000025</v>
      </c>
      <c r="L77" s="7"/>
      <c r="M77" s="8">
        <f t="shared" si="13"/>
        <v>-2.6394950000000041</v>
      </c>
      <c r="O77" s="8">
        <f>G77+M77</f>
        <v>64.460504999999984</v>
      </c>
      <c r="P77" s="7"/>
      <c r="Q77" s="7"/>
    </row>
    <row r="78" spans="1:17" x14ac:dyDescent="0.25">
      <c r="A78" s="7" t="s">
        <v>101</v>
      </c>
      <c r="B78" s="7">
        <v>11</v>
      </c>
      <c r="C78" s="7">
        <v>3.17</v>
      </c>
      <c r="D78" s="7"/>
      <c r="E78" s="7">
        <v>0.05</v>
      </c>
      <c r="F78" s="7"/>
      <c r="G78" s="7">
        <v>37.700000000000003</v>
      </c>
      <c r="H78" s="7"/>
      <c r="J78" s="8">
        <v>17.029</v>
      </c>
      <c r="K78" s="7">
        <f>3.3-C78</f>
        <v>0.12999999999999989</v>
      </c>
      <c r="L78" s="7"/>
      <c r="M78" s="8">
        <f t="shared" si="13"/>
        <v>2.213769999999998</v>
      </c>
      <c r="O78" s="8">
        <f>G78+M78</f>
        <v>39.91377</v>
      </c>
      <c r="P78" s="7"/>
      <c r="Q78" s="7"/>
    </row>
    <row r="79" spans="1:17" x14ac:dyDescent="0.25">
      <c r="A79" s="7" t="s">
        <v>101</v>
      </c>
      <c r="B79" s="7">
        <v>12</v>
      </c>
      <c r="C79" s="7">
        <v>3.3250000000000002</v>
      </c>
      <c r="D79" s="7"/>
      <c r="E79" s="7">
        <v>0.05</v>
      </c>
      <c r="F79" s="7"/>
      <c r="G79" s="7">
        <v>42.4</v>
      </c>
      <c r="H79" s="7"/>
      <c r="J79" s="8">
        <v>17.029</v>
      </c>
      <c r="K79" s="7">
        <f>3.3-C79</f>
        <v>-2.5000000000000355E-2</v>
      </c>
      <c r="L79" s="7"/>
      <c r="M79" s="8">
        <f t="shared" si="13"/>
        <v>-0.42572500000000607</v>
      </c>
      <c r="O79" s="8">
        <f>G79+M79</f>
        <v>41.974274999999992</v>
      </c>
      <c r="P79" s="7"/>
      <c r="Q79" s="7"/>
    </row>
    <row r="80" spans="1:17" s="7" customFormat="1" x14ac:dyDescent="0.25">
      <c r="D80" s="8">
        <f>AVERAGE(C68:C79)</f>
        <v>2.8066666666666666</v>
      </c>
      <c r="E80" s="8"/>
      <c r="F80" s="8">
        <f t="shared" ref="F80:N80" si="14">AVERAGE(E68:E79)</f>
        <v>4.9999999999999996E-2</v>
      </c>
      <c r="G80" s="8"/>
      <c r="H80" s="8">
        <f>AVERAGE(G68:G79)</f>
        <v>48.291666666666664</v>
      </c>
      <c r="I80" s="8">
        <f t="shared" ref="I80" si="15">_xlfn.STDEV.P(G68:G79)</f>
        <v>12.356945303035953</v>
      </c>
      <c r="J80" s="8"/>
      <c r="K80" s="8"/>
      <c r="L80" s="8">
        <f t="shared" si="14"/>
        <v>0.49333333333333318</v>
      </c>
      <c r="M80" s="8"/>
      <c r="N80" s="8">
        <f t="shared" si="14"/>
        <v>8.4009733333333312</v>
      </c>
      <c r="O80" s="8"/>
      <c r="P80" s="8">
        <f>AVERAGE(O68:O79)</f>
        <v>56.692640000000004</v>
      </c>
      <c r="Q80" s="7">
        <f>_xlfn.STDEV.P(O68:O79)</f>
        <v>12.256240855064391</v>
      </c>
    </row>
    <row r="81" spans="1:17" x14ac:dyDescent="0.25">
      <c r="A81" s="7" t="s">
        <v>96</v>
      </c>
      <c r="B81" s="7">
        <v>1</v>
      </c>
      <c r="C81" s="8">
        <v>3.1150000000000002</v>
      </c>
      <c r="E81" s="8">
        <v>0.495</v>
      </c>
      <c r="G81" s="8">
        <v>541.29999999999995</v>
      </c>
      <c r="J81" s="8">
        <v>184.57</v>
      </c>
      <c r="K81" s="8">
        <f>3.3-C81</f>
        <v>0.18499999999999961</v>
      </c>
      <c r="M81" s="8">
        <f>K81*202.51</f>
        <v>37.464349999999918</v>
      </c>
      <c r="O81" s="8">
        <f>G81+M81</f>
        <v>578.76434999999992</v>
      </c>
      <c r="P81" s="7"/>
      <c r="Q81" s="7"/>
    </row>
    <row r="82" spans="1:17" x14ac:dyDescent="0.25">
      <c r="A82" s="7" t="s">
        <v>96</v>
      </c>
      <c r="B82" s="7">
        <v>2</v>
      </c>
      <c r="C82" s="8">
        <v>2.875</v>
      </c>
      <c r="E82" s="8">
        <v>0.501</v>
      </c>
      <c r="G82" s="8">
        <v>725.7</v>
      </c>
      <c r="J82" s="8">
        <v>184.57</v>
      </c>
      <c r="K82" s="8">
        <f>3.3-C82</f>
        <v>0.42499999999999982</v>
      </c>
      <c r="M82" s="8">
        <f>K82*202.51</f>
        <v>86.066749999999956</v>
      </c>
      <c r="O82" s="8">
        <f>G82+M82</f>
        <v>811.76675</v>
      </c>
      <c r="P82" s="7"/>
      <c r="Q82" s="7"/>
    </row>
    <row r="83" spans="1:17" x14ac:dyDescent="0.25">
      <c r="A83" s="7" t="s">
        <v>96</v>
      </c>
      <c r="B83" s="7">
        <v>3</v>
      </c>
      <c r="C83" s="8">
        <v>3.84</v>
      </c>
      <c r="E83" s="8">
        <v>0.501</v>
      </c>
      <c r="G83" s="8">
        <v>847.7</v>
      </c>
      <c r="J83" s="8">
        <v>184.57</v>
      </c>
      <c r="K83" s="8">
        <f>3.3-C83</f>
        <v>-0.54</v>
      </c>
      <c r="M83" s="8">
        <f>K83*202.51</f>
        <v>-109.3554</v>
      </c>
      <c r="O83" s="8">
        <f>G83+M83</f>
        <v>738.34460000000001</v>
      </c>
      <c r="P83" s="7"/>
      <c r="Q83" s="7"/>
    </row>
    <row r="84" spans="1:17" x14ac:dyDescent="0.25">
      <c r="A84" s="7" t="s">
        <v>96</v>
      </c>
      <c r="B84" s="7">
        <v>4</v>
      </c>
      <c r="C84" s="8">
        <v>3.665</v>
      </c>
      <c r="E84" s="8">
        <v>0.50900000000000001</v>
      </c>
      <c r="G84" s="8">
        <v>785.2</v>
      </c>
      <c r="J84" s="8">
        <v>184.57</v>
      </c>
      <c r="K84" s="8">
        <f>3.3-C84</f>
        <v>-0.36500000000000021</v>
      </c>
      <c r="M84" s="8">
        <f>K84*202.51</f>
        <v>-73.916150000000044</v>
      </c>
      <c r="O84" s="8">
        <f>G84+M84</f>
        <v>711.28385000000003</v>
      </c>
      <c r="P84" s="7"/>
      <c r="Q84" s="7"/>
    </row>
    <row r="85" spans="1:17" x14ac:dyDescent="0.25">
      <c r="A85" s="7" t="s">
        <v>96</v>
      </c>
      <c r="B85" s="7">
        <v>5</v>
      </c>
      <c r="C85" s="8">
        <v>3.855</v>
      </c>
      <c r="E85" s="8">
        <v>0.498</v>
      </c>
      <c r="G85" s="8">
        <v>714.2</v>
      </c>
      <c r="J85" s="8">
        <v>184.57</v>
      </c>
      <c r="K85" s="8">
        <f>3.3-C85</f>
        <v>-0.55500000000000016</v>
      </c>
      <c r="M85" s="8">
        <f>K85*202.51</f>
        <v>-112.39305000000003</v>
      </c>
      <c r="O85" s="8">
        <f>G85+M85</f>
        <v>601.80695000000003</v>
      </c>
      <c r="P85" s="7"/>
      <c r="Q85" s="7"/>
    </row>
    <row r="86" spans="1:17" x14ac:dyDescent="0.25">
      <c r="A86" s="7" t="s">
        <v>96</v>
      </c>
      <c r="B86" s="7">
        <v>6</v>
      </c>
      <c r="C86" s="8">
        <v>2.4849999999999999</v>
      </c>
      <c r="E86" s="8">
        <v>0.498</v>
      </c>
      <c r="G86" s="8">
        <v>495</v>
      </c>
      <c r="J86" s="8">
        <v>184.57</v>
      </c>
      <c r="K86" s="8">
        <f>3.3-C86</f>
        <v>0.81499999999999995</v>
      </c>
      <c r="M86" s="8">
        <f>K86*202.51</f>
        <v>165.04564999999999</v>
      </c>
      <c r="O86" s="8">
        <f>G86+M86</f>
        <v>660.04565000000002</v>
      </c>
      <c r="P86" s="7"/>
      <c r="Q86" s="7"/>
    </row>
    <row r="87" spans="1:17" x14ac:dyDescent="0.25">
      <c r="A87" s="7" t="s">
        <v>96</v>
      </c>
      <c r="B87" s="7">
        <v>7</v>
      </c>
      <c r="C87" s="8">
        <v>3.0449999999999999</v>
      </c>
      <c r="E87" s="8">
        <v>0.498</v>
      </c>
      <c r="G87" s="8">
        <v>444.2</v>
      </c>
      <c r="J87" s="8">
        <v>184.57</v>
      </c>
      <c r="K87" s="8">
        <f>3.3-C87</f>
        <v>0.25499999999999989</v>
      </c>
      <c r="M87" s="8">
        <f>K87*202.51</f>
        <v>51.640049999999974</v>
      </c>
      <c r="O87" s="8">
        <f>G87+M87</f>
        <v>495.84004999999996</v>
      </c>
      <c r="P87" s="7"/>
      <c r="Q87" s="7"/>
    </row>
    <row r="88" spans="1:17" x14ac:dyDescent="0.25">
      <c r="A88" s="7" t="s">
        <v>96</v>
      </c>
      <c r="B88" s="7">
        <v>8</v>
      </c>
      <c r="C88" s="8">
        <v>4.4950000000000001</v>
      </c>
      <c r="E88" s="8">
        <v>0.501</v>
      </c>
      <c r="G88" s="8">
        <v>846.2</v>
      </c>
      <c r="J88" s="8">
        <v>184.57</v>
      </c>
      <c r="K88" s="8">
        <f>3.3-C88</f>
        <v>-1.1950000000000003</v>
      </c>
      <c r="M88" s="8">
        <f>K88*202.51</f>
        <v>-241.99945000000005</v>
      </c>
      <c r="O88" s="8">
        <f>G88+M88</f>
        <v>604.20055000000002</v>
      </c>
      <c r="P88" s="7"/>
      <c r="Q88" s="7"/>
    </row>
    <row r="89" spans="1:17" x14ac:dyDescent="0.25">
      <c r="A89" s="7" t="s">
        <v>96</v>
      </c>
      <c r="B89" s="7">
        <v>9</v>
      </c>
      <c r="C89" s="8">
        <v>5.0350000000000001</v>
      </c>
      <c r="E89" s="8">
        <v>0.52300000000000002</v>
      </c>
      <c r="G89" s="8">
        <v>1409.5</v>
      </c>
      <c r="J89" s="8">
        <v>184.57</v>
      </c>
      <c r="K89" s="8">
        <f>3.3-C89</f>
        <v>-1.7350000000000003</v>
      </c>
      <c r="M89" s="8">
        <f>K89*202.51</f>
        <v>-351.35485000000006</v>
      </c>
      <c r="O89" s="8">
        <f>G89+M89</f>
        <v>1058.1451499999998</v>
      </c>
      <c r="P89" s="7"/>
      <c r="Q89" s="7"/>
    </row>
    <row r="90" spans="1:17" x14ac:dyDescent="0.25">
      <c r="A90" s="7" t="s">
        <v>96</v>
      </c>
      <c r="B90" s="7">
        <v>10</v>
      </c>
      <c r="C90" s="8">
        <v>5.78</v>
      </c>
      <c r="E90" s="8">
        <v>0.501</v>
      </c>
      <c r="G90" s="8">
        <v>881.8</v>
      </c>
      <c r="J90" s="8">
        <v>184.57</v>
      </c>
      <c r="K90" s="8">
        <f>3.3-C90</f>
        <v>-2.4800000000000004</v>
      </c>
      <c r="M90" s="8">
        <f>K90*202.51</f>
        <v>-502.22480000000007</v>
      </c>
      <c r="O90" s="8">
        <f>G90+M90</f>
        <v>379.57519999999988</v>
      </c>
      <c r="P90" s="7"/>
      <c r="Q90" s="7"/>
    </row>
    <row r="91" spans="1:17" x14ac:dyDescent="0.25">
      <c r="A91" s="7" t="s">
        <v>96</v>
      </c>
      <c r="B91" s="7">
        <v>11</v>
      </c>
      <c r="C91" s="8">
        <v>4.54</v>
      </c>
      <c r="E91" s="8">
        <v>0.501</v>
      </c>
      <c r="G91" s="8">
        <v>1003</v>
      </c>
      <c r="J91" s="8">
        <v>184.57</v>
      </c>
      <c r="K91" s="8">
        <f>3.3-C91</f>
        <v>-1.2400000000000002</v>
      </c>
      <c r="M91" s="8">
        <f>K91*202.51</f>
        <v>-251.11240000000004</v>
      </c>
      <c r="O91" s="8">
        <f>G91+M91</f>
        <v>751.88760000000002</v>
      </c>
      <c r="P91" s="7"/>
      <c r="Q91" s="7"/>
    </row>
    <row r="92" spans="1:17" x14ac:dyDescent="0.25">
      <c r="A92" s="7" t="s">
        <v>96</v>
      </c>
      <c r="B92" s="7">
        <v>12</v>
      </c>
      <c r="C92" s="8">
        <v>3.2249999999999996</v>
      </c>
      <c r="E92" s="8">
        <v>0.504</v>
      </c>
      <c r="G92" s="8">
        <v>608.4</v>
      </c>
      <c r="J92" s="8">
        <v>184.57</v>
      </c>
      <c r="K92" s="8">
        <f>3.3-C92</f>
        <v>7.5000000000000178E-2</v>
      </c>
      <c r="M92" s="8">
        <f>K92*202.51</f>
        <v>15.188250000000036</v>
      </c>
      <c r="O92" s="8">
        <f>G92+M92</f>
        <v>623.58825000000002</v>
      </c>
      <c r="P92" s="7"/>
      <c r="Q92" s="7"/>
    </row>
    <row r="93" spans="1:17" s="7" customFormat="1" x14ac:dyDescent="0.25">
      <c r="C93" s="8"/>
      <c r="D93" s="8">
        <f>AVERAGE(C81:C92)</f>
        <v>3.8295833333333338</v>
      </c>
      <c r="E93" s="8"/>
      <c r="F93" s="8">
        <f t="shared" ref="F93:N93" si="16">AVERAGE(E81:E92)</f>
        <v>0.50250000000000006</v>
      </c>
      <c r="G93" s="8"/>
      <c r="H93" s="8">
        <f>AVERAGE(G81:G92)</f>
        <v>775.18333333333328</v>
      </c>
      <c r="I93" s="8">
        <f t="shared" ref="I93" si="17">_xlfn.STDEV.P(G81:G92)</f>
        <v>250.46055522221937</v>
      </c>
      <c r="J93" s="8"/>
      <c r="K93" s="8"/>
      <c r="L93" s="8">
        <f t="shared" si="16"/>
        <v>-0.52958333333333352</v>
      </c>
      <c r="M93" s="8"/>
      <c r="N93" s="8">
        <f t="shared" si="16"/>
        <v>-107.24592083333336</v>
      </c>
      <c r="O93" s="8"/>
      <c r="P93" s="8">
        <f>AVERAGE(O81:O92)</f>
        <v>667.93741250000005</v>
      </c>
      <c r="Q93" s="7">
        <f>_xlfn.STDEV.P(O81:O92)</f>
        <v>162.79320550472409</v>
      </c>
    </row>
    <row r="94" spans="1:17" x14ac:dyDescent="0.25">
      <c r="A94" s="7" t="s">
        <v>88</v>
      </c>
      <c r="B94" s="7">
        <v>1</v>
      </c>
      <c r="C94" s="7">
        <v>2.6</v>
      </c>
      <c r="D94" s="7"/>
      <c r="E94" s="7">
        <v>0.498</v>
      </c>
      <c r="F94" s="7"/>
      <c r="G94" s="7">
        <v>536.20000000000005</v>
      </c>
      <c r="H94" s="7"/>
      <c r="J94" s="8">
        <v>157.44999999999999</v>
      </c>
      <c r="K94" s="7">
        <f>3.3-C94</f>
        <v>0.69999999999999973</v>
      </c>
      <c r="L94" s="7"/>
      <c r="M94" s="8">
        <f>K94*157.45</f>
        <v>110.21499999999995</v>
      </c>
      <c r="O94" s="8">
        <f>G94+M94</f>
        <v>646.41499999999996</v>
      </c>
      <c r="P94" s="7"/>
      <c r="Q94" s="7"/>
    </row>
    <row r="95" spans="1:17" x14ac:dyDescent="0.25">
      <c r="A95" s="7" t="s">
        <v>88</v>
      </c>
      <c r="B95" s="7">
        <v>2</v>
      </c>
      <c r="C95" s="7">
        <v>3.01</v>
      </c>
      <c r="D95" s="7"/>
      <c r="E95" s="7">
        <v>0.501</v>
      </c>
      <c r="F95" s="7"/>
      <c r="G95" s="7">
        <v>441.1</v>
      </c>
      <c r="H95" s="7"/>
      <c r="J95" s="8">
        <v>157.44999999999999</v>
      </c>
      <c r="K95" s="7">
        <f>3.3-C95</f>
        <v>0.29000000000000004</v>
      </c>
      <c r="L95" s="7"/>
      <c r="M95" s="8">
        <f t="shared" ref="M95:M105" si="18">K95*157.45</f>
        <v>45.660499999999999</v>
      </c>
      <c r="O95" s="8">
        <f>G95+M95</f>
        <v>486.76050000000004</v>
      </c>
      <c r="P95" s="7"/>
      <c r="Q95" s="7"/>
    </row>
    <row r="96" spans="1:17" x14ac:dyDescent="0.25">
      <c r="A96" s="7" t="s">
        <v>88</v>
      </c>
      <c r="B96" s="7">
        <v>3</v>
      </c>
      <c r="C96" s="7">
        <v>4.3499999999999996</v>
      </c>
      <c r="D96" s="7"/>
      <c r="E96" s="7">
        <v>0.498</v>
      </c>
      <c r="F96" s="7"/>
      <c r="G96" s="7">
        <v>650.5</v>
      </c>
      <c r="H96" s="7"/>
      <c r="J96" s="8">
        <v>157.44999999999999</v>
      </c>
      <c r="K96" s="7">
        <f>3.3-C96</f>
        <v>-1.0499999999999998</v>
      </c>
      <c r="L96" s="7"/>
      <c r="M96" s="8">
        <f t="shared" si="18"/>
        <v>-165.32249999999996</v>
      </c>
      <c r="O96" s="8">
        <f>G96+M96</f>
        <v>485.17750000000001</v>
      </c>
      <c r="P96" s="7"/>
      <c r="Q96" s="7"/>
    </row>
    <row r="97" spans="1:17" x14ac:dyDescent="0.25">
      <c r="A97" s="7" t="s">
        <v>88</v>
      </c>
      <c r="B97" s="7">
        <v>4</v>
      </c>
      <c r="C97" s="7">
        <v>3.88</v>
      </c>
      <c r="D97" s="7"/>
      <c r="E97" s="7">
        <v>0.501</v>
      </c>
      <c r="F97" s="7"/>
      <c r="G97" s="7">
        <v>871.4</v>
      </c>
      <c r="H97" s="7"/>
      <c r="J97" s="8">
        <v>157.44999999999999</v>
      </c>
      <c r="K97" s="7">
        <f>3.3-C97</f>
        <v>-0.58000000000000007</v>
      </c>
      <c r="L97" s="7"/>
      <c r="M97" s="8">
        <f t="shared" si="18"/>
        <v>-91.320999999999998</v>
      </c>
      <c r="O97" s="8">
        <f>G97+M97</f>
        <v>780.07899999999995</v>
      </c>
      <c r="P97" s="7"/>
      <c r="Q97" s="7"/>
    </row>
    <row r="98" spans="1:17" x14ac:dyDescent="0.25">
      <c r="A98" s="7" t="s">
        <v>88</v>
      </c>
      <c r="B98" s="7">
        <v>5</v>
      </c>
      <c r="C98" s="7">
        <v>3.645</v>
      </c>
      <c r="D98" s="7"/>
      <c r="E98" s="7">
        <v>0.498</v>
      </c>
      <c r="F98" s="7"/>
      <c r="G98" s="7">
        <v>407.3</v>
      </c>
      <c r="H98" s="7"/>
      <c r="J98" s="8">
        <v>157.44999999999999</v>
      </c>
      <c r="K98" s="7">
        <f>3.3-C98</f>
        <v>-0.3450000000000002</v>
      </c>
      <c r="L98" s="7"/>
      <c r="M98" s="8">
        <f t="shared" si="18"/>
        <v>-54.32025000000003</v>
      </c>
      <c r="O98" s="8">
        <f>G98+M98</f>
        <v>352.97974999999997</v>
      </c>
      <c r="P98" s="7"/>
      <c r="Q98" s="7"/>
    </row>
    <row r="99" spans="1:17" x14ac:dyDescent="0.25">
      <c r="A99" s="7" t="s">
        <v>88</v>
      </c>
      <c r="B99" s="7">
        <v>6</v>
      </c>
      <c r="C99" s="7">
        <v>4.0949999999999998</v>
      </c>
      <c r="D99" s="7"/>
      <c r="E99" s="7">
        <v>0.498</v>
      </c>
      <c r="F99" s="7"/>
      <c r="G99" s="7">
        <v>528.20000000000005</v>
      </c>
      <c r="H99" s="7"/>
      <c r="J99" s="8">
        <v>157.44999999999999</v>
      </c>
      <c r="K99" s="7">
        <f>3.3-C99</f>
        <v>-0.79499999999999993</v>
      </c>
      <c r="L99" s="7"/>
      <c r="M99" s="8">
        <f t="shared" si="18"/>
        <v>-125.17274999999998</v>
      </c>
      <c r="O99" s="8">
        <f>G99+M99</f>
        <v>403.02725000000009</v>
      </c>
      <c r="P99" s="7"/>
      <c r="Q99" s="7"/>
    </row>
    <row r="100" spans="1:17" x14ac:dyDescent="0.25">
      <c r="A100" s="7" t="s">
        <v>88</v>
      </c>
      <c r="B100" s="7">
        <v>7</v>
      </c>
      <c r="C100" s="7">
        <v>5.0350000000000001</v>
      </c>
      <c r="D100" s="7"/>
      <c r="E100" s="7">
        <v>0.50600000000000001</v>
      </c>
      <c r="F100" s="7"/>
      <c r="G100" s="7">
        <v>670.6</v>
      </c>
      <c r="H100" s="7"/>
      <c r="J100" s="8">
        <v>157.44999999999999</v>
      </c>
      <c r="K100" s="7">
        <f>3.3-C100</f>
        <v>-1.7350000000000003</v>
      </c>
      <c r="L100" s="7"/>
      <c r="M100" s="8">
        <f t="shared" si="18"/>
        <v>-273.17575000000005</v>
      </c>
      <c r="O100" s="8">
        <f>G100+M100</f>
        <v>397.42424999999997</v>
      </c>
      <c r="P100" s="7"/>
      <c r="Q100" s="7"/>
    </row>
    <row r="101" spans="1:17" x14ac:dyDescent="0.25">
      <c r="A101" s="7" t="s">
        <v>88</v>
      </c>
      <c r="B101" s="7">
        <v>8</v>
      </c>
      <c r="C101" s="7">
        <v>4.32</v>
      </c>
      <c r="D101" s="7"/>
      <c r="E101" s="7">
        <v>0.504</v>
      </c>
      <c r="F101" s="7"/>
      <c r="G101" s="7">
        <v>700.3</v>
      </c>
      <c r="H101" s="7"/>
      <c r="J101" s="8">
        <v>157.44999999999999</v>
      </c>
      <c r="K101" s="7">
        <f>3.3-C101</f>
        <v>-1.0200000000000005</v>
      </c>
      <c r="L101" s="7"/>
      <c r="M101" s="8">
        <f t="shared" si="18"/>
        <v>-160.59900000000007</v>
      </c>
      <c r="O101" s="8">
        <f>G101+M101</f>
        <v>539.70099999999991</v>
      </c>
      <c r="P101" s="7"/>
      <c r="Q101" s="7"/>
    </row>
    <row r="102" spans="1:17" x14ac:dyDescent="0.25">
      <c r="A102" s="7" t="s">
        <v>88</v>
      </c>
      <c r="B102" s="7">
        <v>9</v>
      </c>
      <c r="C102" s="7">
        <v>3.9550000000000001</v>
      </c>
      <c r="D102" s="7"/>
      <c r="E102" s="7">
        <v>0.50600000000000001</v>
      </c>
      <c r="F102" s="7"/>
      <c r="G102" s="7">
        <v>541.1</v>
      </c>
      <c r="H102" s="7"/>
      <c r="J102" s="8">
        <v>157.44999999999999</v>
      </c>
      <c r="K102" s="7">
        <f>3.3-C102</f>
        <v>-0.65500000000000025</v>
      </c>
      <c r="L102" s="7"/>
      <c r="M102" s="8">
        <f t="shared" si="18"/>
        <v>-103.12975000000003</v>
      </c>
      <c r="O102" s="8">
        <f>G102+M102</f>
        <v>437.97024999999996</v>
      </c>
      <c r="P102" s="7"/>
      <c r="Q102" s="7"/>
    </row>
    <row r="103" spans="1:17" x14ac:dyDescent="0.25">
      <c r="A103" s="7" t="s">
        <v>88</v>
      </c>
      <c r="B103" s="7">
        <v>10</v>
      </c>
      <c r="C103" s="7">
        <v>3.4550000000000001</v>
      </c>
      <c r="D103" s="7"/>
      <c r="E103" s="7">
        <v>0.498</v>
      </c>
      <c r="F103" s="7"/>
      <c r="G103" s="7">
        <v>532.1</v>
      </c>
      <c r="H103" s="7"/>
      <c r="J103" s="8">
        <v>157.44999999999999</v>
      </c>
      <c r="K103" s="7">
        <f>3.3-C103</f>
        <v>-0.15500000000000025</v>
      </c>
      <c r="L103" s="7"/>
      <c r="M103" s="8">
        <f t="shared" si="18"/>
        <v>-24.404750000000039</v>
      </c>
      <c r="O103" s="8">
        <f>G103+M103</f>
        <v>507.69524999999999</v>
      </c>
      <c r="P103" s="7"/>
      <c r="Q103" s="7"/>
    </row>
    <row r="104" spans="1:17" x14ac:dyDescent="0.25">
      <c r="A104" s="7" t="s">
        <v>88</v>
      </c>
      <c r="B104" s="7">
        <v>11</v>
      </c>
      <c r="C104" s="7">
        <v>3.8850000000000002</v>
      </c>
      <c r="D104" s="7"/>
      <c r="E104" s="7">
        <v>0.504</v>
      </c>
      <c r="F104" s="7"/>
      <c r="G104" s="7">
        <v>792.8</v>
      </c>
      <c r="H104" s="7"/>
      <c r="J104" s="8">
        <v>157.44999999999999</v>
      </c>
      <c r="K104" s="7">
        <f>3.3-C104</f>
        <v>-0.58500000000000041</v>
      </c>
      <c r="L104" s="7"/>
      <c r="M104" s="8">
        <f t="shared" si="18"/>
        <v>-92.108250000000055</v>
      </c>
      <c r="O104" s="8">
        <f>G104+M104</f>
        <v>700.69174999999996</v>
      </c>
      <c r="P104" s="7"/>
      <c r="Q104" s="7"/>
    </row>
    <row r="105" spans="1:17" x14ac:dyDescent="0.25">
      <c r="A105" s="7" t="s">
        <v>88</v>
      </c>
      <c r="B105" s="7">
        <v>12</v>
      </c>
      <c r="C105" s="7">
        <v>2.6</v>
      </c>
      <c r="D105" s="7"/>
      <c r="E105" s="7">
        <v>0.501</v>
      </c>
      <c r="F105" s="7"/>
      <c r="G105" s="7">
        <v>479.1</v>
      </c>
      <c r="H105" s="7"/>
      <c r="J105" s="8">
        <v>157.44999999999999</v>
      </c>
      <c r="K105" s="7">
        <f>3.3-C105</f>
        <v>0.69999999999999973</v>
      </c>
      <c r="L105" s="7"/>
      <c r="M105" s="8">
        <f t="shared" si="18"/>
        <v>110.21499999999995</v>
      </c>
      <c r="O105" s="8">
        <f>G105+M105</f>
        <v>589.31499999999994</v>
      </c>
      <c r="P105" s="7"/>
      <c r="Q105" s="7"/>
    </row>
    <row r="106" spans="1:17" s="7" customFormat="1" x14ac:dyDescent="0.25">
      <c r="D106" s="8">
        <f>AVERAGE(C94:C105)</f>
        <v>3.7358333333333333</v>
      </c>
      <c r="E106" s="8"/>
      <c r="F106" s="8">
        <f t="shared" ref="F106:N106" si="19">AVERAGE(E94:E105)</f>
        <v>0.50108333333333344</v>
      </c>
      <c r="G106" s="8"/>
      <c r="H106" s="8">
        <f>AVERAGE(G94:G105)</f>
        <v>595.89166666666688</v>
      </c>
      <c r="I106" s="8">
        <f t="shared" ref="I106" si="20">_xlfn.STDEV.P(G94:G105)</f>
        <v>136.17591844334507</v>
      </c>
      <c r="J106" s="8"/>
      <c r="K106" s="8"/>
      <c r="L106" s="8">
        <f t="shared" si="19"/>
        <v>-0.43583333333333352</v>
      </c>
      <c r="M106" s="8"/>
      <c r="N106" s="8">
        <f t="shared" si="19"/>
        <v>-68.621958333333353</v>
      </c>
      <c r="O106" s="8"/>
      <c r="P106" s="8">
        <f>AVERAGE(O94:O105)</f>
        <v>527.26970833333326</v>
      </c>
      <c r="Q106" s="7">
        <f>_xlfn.STDEV.P(O94:O105)</f>
        <v>124.70993744280344</v>
      </c>
    </row>
    <row r="107" spans="1:17" x14ac:dyDescent="0.25">
      <c r="A107" s="7" t="s">
        <v>89</v>
      </c>
      <c r="B107" s="7">
        <v>1</v>
      </c>
      <c r="C107" s="11">
        <v>4.9399999999999995</v>
      </c>
      <c r="D107" s="11"/>
      <c r="E107" s="11">
        <v>0.504</v>
      </c>
      <c r="F107" s="11"/>
      <c r="G107" s="11">
        <v>1686.4</v>
      </c>
      <c r="H107" s="11"/>
      <c r="J107" s="2">
        <v>254.24</v>
      </c>
      <c r="K107" s="7">
        <f>3.3-C107</f>
        <v>-1.6399999999999997</v>
      </c>
      <c r="L107" s="7"/>
      <c r="M107" s="8">
        <f>K107*254.24</f>
        <v>-416.95359999999994</v>
      </c>
      <c r="O107" s="8">
        <f>G107+M107</f>
        <v>1269.4464000000003</v>
      </c>
      <c r="P107" s="7"/>
      <c r="Q107" s="7"/>
    </row>
    <row r="108" spans="1:17" x14ac:dyDescent="0.25">
      <c r="A108" s="7" t="s">
        <v>89</v>
      </c>
      <c r="B108" s="7">
        <v>2</v>
      </c>
      <c r="C108" s="11">
        <v>5.6899999999999995</v>
      </c>
      <c r="D108" s="11"/>
      <c r="E108" s="11">
        <v>0.504</v>
      </c>
      <c r="F108" s="11"/>
      <c r="G108" s="11">
        <v>1287.5</v>
      </c>
      <c r="H108" s="11"/>
      <c r="J108" s="2">
        <v>254.24</v>
      </c>
      <c r="K108" s="7">
        <f>3.3-C108</f>
        <v>-2.3899999999999997</v>
      </c>
      <c r="L108" s="7"/>
      <c r="M108" s="8">
        <f t="shared" ref="M108:M118" si="21">K108*254.24</f>
        <v>-607.63359999999989</v>
      </c>
      <c r="O108" s="8">
        <f>G108+M108</f>
        <v>679.86640000000011</v>
      </c>
      <c r="P108" s="7"/>
      <c r="Q108" s="7"/>
    </row>
    <row r="109" spans="1:17" x14ac:dyDescent="0.25">
      <c r="A109" s="7" t="s">
        <v>89</v>
      </c>
      <c r="B109" s="7">
        <v>3</v>
      </c>
      <c r="C109" s="11">
        <v>3.875</v>
      </c>
      <c r="D109" s="11"/>
      <c r="E109" s="11">
        <v>0.50600000000000001</v>
      </c>
      <c r="F109" s="11"/>
      <c r="G109" s="11">
        <v>1229.7</v>
      </c>
      <c r="H109" s="11"/>
      <c r="J109" s="2">
        <v>254.24</v>
      </c>
      <c r="K109" s="7">
        <f>3.3-C109</f>
        <v>-0.57500000000000018</v>
      </c>
      <c r="L109" s="7"/>
      <c r="M109" s="8">
        <f t="shared" si="21"/>
        <v>-146.18800000000005</v>
      </c>
      <c r="O109" s="8">
        <f>G109+M109</f>
        <v>1083.5119999999999</v>
      </c>
      <c r="P109" s="7"/>
      <c r="Q109" s="7"/>
    </row>
    <row r="110" spans="1:17" x14ac:dyDescent="0.25">
      <c r="A110" s="7" t="s">
        <v>89</v>
      </c>
      <c r="B110" s="7">
        <v>4</v>
      </c>
      <c r="C110" s="11">
        <v>4.5350000000000001</v>
      </c>
      <c r="D110" s="11"/>
      <c r="E110" s="11">
        <v>0.50600000000000001</v>
      </c>
      <c r="F110" s="11"/>
      <c r="G110" s="11">
        <v>976.7</v>
      </c>
      <c r="H110" s="11"/>
      <c r="J110" s="2">
        <v>254.24</v>
      </c>
      <c r="K110" s="7">
        <f>3.3-C110</f>
        <v>-1.2350000000000003</v>
      </c>
      <c r="L110" s="7"/>
      <c r="M110" s="8">
        <f t="shared" si="21"/>
        <v>-313.98640000000012</v>
      </c>
      <c r="O110" s="8">
        <f>G110+M110</f>
        <v>662.71359999999993</v>
      </c>
      <c r="P110" s="7"/>
      <c r="Q110" s="7"/>
    </row>
    <row r="111" spans="1:17" x14ac:dyDescent="0.25">
      <c r="A111" s="7" t="s">
        <v>89</v>
      </c>
      <c r="B111" s="7">
        <v>5</v>
      </c>
      <c r="C111" s="11">
        <v>3.2350000000000003</v>
      </c>
      <c r="D111" s="11"/>
      <c r="E111" s="11">
        <v>0.501</v>
      </c>
      <c r="F111" s="11"/>
      <c r="G111" s="11">
        <v>628.20000000000005</v>
      </c>
      <c r="H111" s="11"/>
      <c r="J111" s="2">
        <v>254.24</v>
      </c>
      <c r="K111" s="7">
        <f>3.3-C111</f>
        <v>6.4999999999999503E-2</v>
      </c>
      <c r="L111" s="7"/>
      <c r="M111" s="8">
        <f t="shared" si="21"/>
        <v>16.525599999999873</v>
      </c>
      <c r="O111" s="8">
        <f>G111+M111</f>
        <v>644.72559999999987</v>
      </c>
      <c r="P111" s="7"/>
      <c r="Q111" s="7"/>
    </row>
    <row r="112" spans="1:17" x14ac:dyDescent="0.25">
      <c r="A112" s="7" t="s">
        <v>89</v>
      </c>
      <c r="B112" s="7">
        <v>6</v>
      </c>
      <c r="C112" s="11">
        <v>4.26</v>
      </c>
      <c r="D112" s="11"/>
      <c r="E112" s="11">
        <v>0.51500000000000001</v>
      </c>
      <c r="F112" s="11"/>
      <c r="G112" s="11">
        <v>1519.5</v>
      </c>
      <c r="H112" s="11"/>
      <c r="J112" s="2">
        <v>254.24</v>
      </c>
      <c r="K112" s="7">
        <f>3.3-C112</f>
        <v>-0.96</v>
      </c>
      <c r="L112" s="7"/>
      <c r="M112" s="8">
        <f t="shared" si="21"/>
        <v>-244.07040000000001</v>
      </c>
      <c r="O112" s="8">
        <f>G112+M112</f>
        <v>1275.4295999999999</v>
      </c>
      <c r="P112" s="7"/>
      <c r="Q112" s="7"/>
    </row>
    <row r="113" spans="1:17" x14ac:dyDescent="0.25">
      <c r="A113" s="7" t="s">
        <v>89</v>
      </c>
      <c r="B113" s="7">
        <v>7</v>
      </c>
      <c r="C113" s="11">
        <v>3.42</v>
      </c>
      <c r="D113" s="11"/>
      <c r="E113" s="11">
        <v>0.501</v>
      </c>
      <c r="F113" s="11"/>
      <c r="G113" s="11">
        <v>866.6</v>
      </c>
      <c r="H113" s="11"/>
      <c r="J113" s="2">
        <v>254.24</v>
      </c>
      <c r="K113" s="7">
        <f>3.3-C113</f>
        <v>-0.12000000000000011</v>
      </c>
      <c r="L113" s="7"/>
      <c r="M113" s="8">
        <f t="shared" si="21"/>
        <v>-30.508800000000029</v>
      </c>
      <c r="O113" s="8">
        <f>G113+M113</f>
        <v>836.09119999999996</v>
      </c>
      <c r="P113" s="7"/>
      <c r="Q113" s="7"/>
    </row>
    <row r="114" spans="1:17" x14ac:dyDescent="0.25">
      <c r="A114" s="7" t="s">
        <v>89</v>
      </c>
      <c r="B114" s="7">
        <v>8</v>
      </c>
      <c r="C114" s="11">
        <v>3.96</v>
      </c>
      <c r="D114" s="11"/>
      <c r="E114" s="11">
        <v>0.501</v>
      </c>
      <c r="F114" s="11"/>
      <c r="G114" s="11">
        <v>921.2</v>
      </c>
      <c r="H114" s="11"/>
      <c r="J114" s="2">
        <v>254.24</v>
      </c>
      <c r="K114" s="7">
        <f>3.3-C114</f>
        <v>-0.66000000000000014</v>
      </c>
      <c r="L114" s="7"/>
      <c r="M114" s="8">
        <f t="shared" si="21"/>
        <v>-167.79840000000004</v>
      </c>
      <c r="O114" s="8">
        <f>G114+M114</f>
        <v>753.40160000000003</v>
      </c>
      <c r="P114" s="7"/>
      <c r="Q114" s="7"/>
    </row>
    <row r="115" spans="1:17" x14ac:dyDescent="0.25">
      <c r="A115" s="7" t="s">
        <v>89</v>
      </c>
      <c r="B115" s="7">
        <v>9</v>
      </c>
      <c r="C115" s="11">
        <v>3.4249999999999998</v>
      </c>
      <c r="D115" s="11"/>
      <c r="E115" s="11">
        <v>0.498</v>
      </c>
      <c r="F115" s="11"/>
      <c r="G115" s="11">
        <v>967.4</v>
      </c>
      <c r="H115" s="11"/>
      <c r="J115" s="2">
        <v>254.24</v>
      </c>
      <c r="K115" s="7">
        <f>3.3-C115</f>
        <v>-0.125</v>
      </c>
      <c r="L115" s="7"/>
      <c r="M115" s="8">
        <f t="shared" si="21"/>
        <v>-31.78</v>
      </c>
      <c r="O115" s="8">
        <f>G115+M115</f>
        <v>935.62</v>
      </c>
      <c r="P115" s="7"/>
      <c r="Q115" s="7"/>
    </row>
    <row r="116" spans="1:17" x14ac:dyDescent="0.25">
      <c r="A116" s="7" t="s">
        <v>89</v>
      </c>
      <c r="B116" s="7">
        <v>10</v>
      </c>
      <c r="C116" s="11">
        <v>3.8600000000000003</v>
      </c>
      <c r="D116" s="11"/>
      <c r="E116" s="11">
        <v>0.501</v>
      </c>
      <c r="F116" s="11"/>
      <c r="G116" s="11">
        <v>936.7</v>
      </c>
      <c r="H116" s="11"/>
      <c r="J116" s="2">
        <v>254.24</v>
      </c>
      <c r="K116" s="7">
        <f>3.3-C116</f>
        <v>-0.5600000000000005</v>
      </c>
      <c r="L116" s="7"/>
      <c r="M116" s="8">
        <f t="shared" si="21"/>
        <v>-142.37440000000012</v>
      </c>
      <c r="O116" s="8">
        <f>G116+M116</f>
        <v>794.32559999999989</v>
      </c>
      <c r="P116" s="7"/>
      <c r="Q116" s="7"/>
    </row>
    <row r="117" spans="1:17" x14ac:dyDescent="0.25">
      <c r="A117" s="7" t="s">
        <v>89</v>
      </c>
      <c r="B117" s="7">
        <v>11</v>
      </c>
      <c r="C117" s="11">
        <v>4.6750000000000007</v>
      </c>
      <c r="D117" s="11"/>
      <c r="E117" s="11">
        <v>0.501</v>
      </c>
      <c r="F117" s="11"/>
      <c r="G117" s="11">
        <v>782.8</v>
      </c>
      <c r="H117" s="11"/>
      <c r="J117" s="2">
        <v>254.24</v>
      </c>
      <c r="K117" s="7">
        <f>3.3-C117</f>
        <v>-1.3750000000000009</v>
      </c>
      <c r="L117" s="7"/>
      <c r="M117" s="8">
        <f t="shared" si="21"/>
        <v>-349.58000000000021</v>
      </c>
      <c r="O117" s="8">
        <f>G117+M117</f>
        <v>433.21999999999974</v>
      </c>
      <c r="P117" s="7"/>
      <c r="Q117" s="7"/>
    </row>
    <row r="118" spans="1:17" x14ac:dyDescent="0.25">
      <c r="A118" s="7" t="s">
        <v>89</v>
      </c>
      <c r="B118" s="7">
        <v>12</v>
      </c>
      <c r="C118" s="11">
        <v>5.0449999999999999</v>
      </c>
      <c r="D118" s="11"/>
      <c r="E118" s="11">
        <v>0.498</v>
      </c>
      <c r="F118" s="11"/>
      <c r="G118" s="11">
        <v>1181</v>
      </c>
      <c r="H118" s="11"/>
      <c r="J118" s="2">
        <v>254.24</v>
      </c>
      <c r="K118" s="7">
        <f>3.3-C118</f>
        <v>-1.7450000000000001</v>
      </c>
      <c r="L118" s="7"/>
      <c r="M118" s="8">
        <f t="shared" si="21"/>
        <v>-443.64880000000005</v>
      </c>
      <c r="O118" s="8">
        <f>G118+M118</f>
        <v>737.35119999999995</v>
      </c>
      <c r="P118" s="7"/>
      <c r="Q118" s="7"/>
    </row>
    <row r="119" spans="1:17" x14ac:dyDescent="0.25">
      <c r="D119" s="8">
        <f>AVERAGE(C107:C118)</f>
        <v>4.2433333333333332</v>
      </c>
      <c r="F119" s="8">
        <f t="shared" ref="F119:N119" si="22">AVERAGE(E107:E118)</f>
        <v>0.50300000000000011</v>
      </c>
      <c r="H119" s="8">
        <f>AVERAGE(G107:G118)</f>
        <v>1081.9750000000001</v>
      </c>
      <c r="I119" s="8">
        <f t="shared" ref="I119" si="23">_xlfn.STDEV.P(G107:G118)</f>
        <v>294.90031684452282</v>
      </c>
      <c r="L119" s="8">
        <f t="shared" si="22"/>
        <v>-0.94333333333333369</v>
      </c>
      <c r="N119" s="8">
        <f t="shared" si="22"/>
        <v>-239.83306666666672</v>
      </c>
      <c r="P119" s="8">
        <f>AVERAGE(O107:O118)</f>
        <v>842.14193333333321</v>
      </c>
      <c r="Q119" s="7">
        <f>_xlfn.STDEV.P(O107:O118)</f>
        <v>245.49646242501314</v>
      </c>
    </row>
    <row r="120" spans="1:17" x14ac:dyDescent="0.25">
      <c r="A120" s="7" t="s">
        <v>98</v>
      </c>
      <c r="B120">
        <v>1</v>
      </c>
      <c r="C120" s="8">
        <v>3.665</v>
      </c>
      <c r="E120" s="8">
        <v>0.32</v>
      </c>
      <c r="G120" s="8">
        <v>685.3</v>
      </c>
      <c r="J120" s="8">
        <v>154.78</v>
      </c>
      <c r="K120" s="8">
        <v>-0.36500000000000021</v>
      </c>
      <c r="M120" s="8">
        <v>-56.49470000000003</v>
      </c>
      <c r="O120" s="8">
        <v>628.80529999999987</v>
      </c>
      <c r="P120" s="7"/>
      <c r="Q120" s="7"/>
    </row>
    <row r="121" spans="1:17" x14ac:dyDescent="0.25">
      <c r="A121" s="7" t="s">
        <v>98</v>
      </c>
      <c r="B121">
        <v>2</v>
      </c>
      <c r="C121" s="8">
        <v>2.125</v>
      </c>
      <c r="E121" s="8">
        <v>0.192</v>
      </c>
      <c r="G121" s="8">
        <v>174.5</v>
      </c>
      <c r="J121" s="8">
        <v>154.78</v>
      </c>
      <c r="K121" s="8">
        <v>1.1749999999999998</v>
      </c>
      <c r="M121" s="8">
        <v>181.86649999999997</v>
      </c>
      <c r="O121" s="8">
        <v>356.36649999999997</v>
      </c>
      <c r="P121" s="7"/>
      <c r="Q121" s="7"/>
    </row>
    <row r="122" spans="1:17" x14ac:dyDescent="0.25">
      <c r="A122" s="7" t="s">
        <v>98</v>
      </c>
      <c r="B122">
        <v>3</v>
      </c>
      <c r="C122" s="8">
        <v>2.0350000000000001</v>
      </c>
      <c r="E122" s="8">
        <v>0.12</v>
      </c>
      <c r="G122" s="8">
        <v>140.19999999999999</v>
      </c>
      <c r="J122" s="8">
        <v>154.78</v>
      </c>
      <c r="K122" s="8">
        <v>1.2649999999999997</v>
      </c>
      <c r="M122" s="8">
        <v>195.79669999999996</v>
      </c>
      <c r="O122" s="8">
        <v>335.99669999999992</v>
      </c>
      <c r="P122" s="7"/>
      <c r="Q122" s="7"/>
    </row>
    <row r="123" spans="1:17" x14ac:dyDescent="0.25">
      <c r="A123" s="7" t="s">
        <v>98</v>
      </c>
      <c r="B123">
        <v>4</v>
      </c>
      <c r="C123" s="8">
        <v>2.6349999999999998</v>
      </c>
      <c r="E123" s="8">
        <v>0.20399999999999999</v>
      </c>
      <c r="G123" s="8">
        <v>500.7</v>
      </c>
      <c r="J123" s="8">
        <v>154.78</v>
      </c>
      <c r="K123" s="8">
        <v>0.66500000000000004</v>
      </c>
      <c r="M123" s="8">
        <v>102.92870000000001</v>
      </c>
      <c r="O123" s="8">
        <v>603.62869999999998</v>
      </c>
      <c r="P123" s="7"/>
      <c r="Q123" s="7"/>
    </row>
    <row r="124" spans="1:17" x14ac:dyDescent="0.25">
      <c r="A124" s="7" t="s">
        <v>98</v>
      </c>
      <c r="B124">
        <v>5</v>
      </c>
      <c r="C124" s="8">
        <v>4.16</v>
      </c>
      <c r="E124" s="8">
        <v>0.314</v>
      </c>
      <c r="G124" s="8">
        <v>700.9</v>
      </c>
      <c r="J124" s="8">
        <v>154.78</v>
      </c>
      <c r="K124" s="8">
        <v>-0.86000000000000032</v>
      </c>
      <c r="M124" s="8">
        <v>-133.11080000000004</v>
      </c>
      <c r="O124" s="8">
        <v>567.78919999999994</v>
      </c>
      <c r="P124" s="7"/>
      <c r="Q124" s="7"/>
    </row>
    <row r="125" spans="1:17" x14ac:dyDescent="0.25">
      <c r="A125" s="7" t="s">
        <v>98</v>
      </c>
      <c r="B125">
        <v>6</v>
      </c>
      <c r="C125" s="8">
        <v>2.74</v>
      </c>
      <c r="E125" s="8">
        <v>0.20100000000000001</v>
      </c>
      <c r="G125" s="8">
        <v>322.2</v>
      </c>
      <c r="J125" s="8">
        <v>154.78</v>
      </c>
      <c r="K125" s="8">
        <v>0.55999999999999961</v>
      </c>
      <c r="M125" s="8">
        <v>86.676799999999943</v>
      </c>
      <c r="O125" s="8">
        <v>408.87679999999995</v>
      </c>
      <c r="P125" s="7"/>
      <c r="Q125" s="7"/>
    </row>
    <row r="126" spans="1:17" x14ac:dyDescent="0.25">
      <c r="A126" s="7" t="s">
        <v>98</v>
      </c>
      <c r="B126">
        <v>7</v>
      </c>
      <c r="C126" s="8">
        <v>3.7300000000000004</v>
      </c>
      <c r="E126" s="8">
        <v>0.19800000000000001</v>
      </c>
      <c r="G126" s="8">
        <v>471.6</v>
      </c>
      <c r="J126" s="8">
        <v>154.78</v>
      </c>
      <c r="K126" s="8">
        <v>-0.4300000000000006</v>
      </c>
      <c r="M126" s="8">
        <v>-66.555400000000091</v>
      </c>
      <c r="O126" s="8">
        <v>405.04459999999995</v>
      </c>
      <c r="P126" s="7"/>
      <c r="Q126" s="7"/>
    </row>
    <row r="127" spans="1:17" x14ac:dyDescent="0.25">
      <c r="A127" s="7" t="s">
        <v>98</v>
      </c>
      <c r="B127">
        <v>8</v>
      </c>
      <c r="C127" s="8">
        <v>3.26</v>
      </c>
      <c r="E127" s="8">
        <v>0.19800000000000001</v>
      </c>
      <c r="G127" s="8">
        <v>639.4</v>
      </c>
      <c r="J127" s="8">
        <v>154.78</v>
      </c>
      <c r="K127" s="8">
        <v>4.0000000000000036E-2</v>
      </c>
      <c r="M127" s="8">
        <v>6.1912000000000056</v>
      </c>
      <c r="O127" s="8">
        <v>645.59119999999996</v>
      </c>
      <c r="P127" s="7"/>
      <c r="Q127" s="7"/>
    </row>
    <row r="128" spans="1:17" x14ac:dyDescent="0.25">
      <c r="A128" s="7" t="s">
        <v>98</v>
      </c>
      <c r="B128">
        <v>9</v>
      </c>
      <c r="C128" s="8">
        <v>3.0250000000000004</v>
      </c>
      <c r="E128" s="8">
        <v>0.20100000000000001</v>
      </c>
      <c r="G128" s="8">
        <v>489.8</v>
      </c>
      <c r="J128" s="8">
        <v>154.78</v>
      </c>
      <c r="K128" s="8">
        <v>0.27499999999999947</v>
      </c>
      <c r="M128" s="8">
        <v>42.564499999999917</v>
      </c>
      <c r="O128" s="8">
        <v>532.36449999999991</v>
      </c>
      <c r="P128" s="7"/>
      <c r="Q128" s="7"/>
    </row>
    <row r="129" spans="1:17" x14ac:dyDescent="0.25">
      <c r="A129" s="7" t="s">
        <v>98</v>
      </c>
      <c r="B129">
        <v>10</v>
      </c>
      <c r="C129" s="8">
        <v>1.7650000000000001</v>
      </c>
      <c r="E129" s="8">
        <v>0.20399999999999999</v>
      </c>
      <c r="G129" s="8">
        <v>317.60000000000002</v>
      </c>
      <c r="J129" s="8">
        <v>154.78</v>
      </c>
      <c r="K129" s="8">
        <v>1.5349999999999997</v>
      </c>
      <c r="M129" s="8">
        <v>237.58729999999994</v>
      </c>
      <c r="O129" s="8">
        <v>555.18729999999994</v>
      </c>
      <c r="P129" s="7"/>
      <c r="Q129" s="7"/>
    </row>
    <row r="130" spans="1:17" x14ac:dyDescent="0.25">
      <c r="A130" s="7" t="s">
        <v>98</v>
      </c>
      <c r="B130">
        <v>11</v>
      </c>
      <c r="C130" s="8">
        <v>1.89</v>
      </c>
      <c r="E130" s="8">
        <v>0.19800000000000001</v>
      </c>
      <c r="G130" s="8">
        <v>304.10000000000002</v>
      </c>
      <c r="J130" s="8">
        <v>154.78</v>
      </c>
      <c r="K130" s="8">
        <v>1.41</v>
      </c>
      <c r="M130" s="8">
        <v>218.2398</v>
      </c>
      <c r="O130" s="8">
        <v>522.33979999999997</v>
      </c>
      <c r="P130" s="7"/>
      <c r="Q130" s="7"/>
    </row>
    <row r="131" spans="1:17" x14ac:dyDescent="0.25">
      <c r="A131" s="7" t="s">
        <v>98</v>
      </c>
      <c r="B131">
        <v>12</v>
      </c>
      <c r="C131" s="8">
        <v>3.3149999999999999</v>
      </c>
      <c r="E131" s="8">
        <v>0.20100000000000001</v>
      </c>
      <c r="G131" s="8">
        <v>464.2</v>
      </c>
      <c r="J131" s="8">
        <v>154.78</v>
      </c>
      <c r="K131" s="8">
        <v>-1.5000000000000124E-2</v>
      </c>
      <c r="M131" s="8">
        <v>-2.3217000000000194</v>
      </c>
      <c r="O131" s="8">
        <v>461.87829999999997</v>
      </c>
      <c r="P131" s="7"/>
      <c r="Q131" s="7"/>
    </row>
    <row r="132" spans="1:17" s="7" customFormat="1" x14ac:dyDescent="0.25">
      <c r="C132" s="8"/>
      <c r="D132" s="8">
        <f>AVERAGE(C120:C131)</f>
        <v>2.8620833333333331</v>
      </c>
      <c r="E132" s="8"/>
      <c r="F132" s="8">
        <f t="shared" ref="F132:N132" si="24">AVERAGE(E120:E131)</f>
        <v>0.21258333333333335</v>
      </c>
      <c r="G132" s="8"/>
      <c r="H132" s="8">
        <f>AVERAGE(G120:G131)</f>
        <v>434.20833333333331</v>
      </c>
      <c r="I132" s="8">
        <f t="shared" ref="I132" si="25">_xlfn.STDEV.P(G120:G131)</f>
        <v>178.66289699847846</v>
      </c>
      <c r="J132" s="8"/>
      <c r="K132" s="8"/>
      <c r="L132" s="8">
        <f t="shared" si="24"/>
        <v>0.43791666666666645</v>
      </c>
      <c r="M132" s="8"/>
      <c r="N132" s="8">
        <f t="shared" si="24"/>
        <v>67.780741666666628</v>
      </c>
      <c r="O132" s="8"/>
      <c r="P132" s="8">
        <f>AVERAGE(O120:O131)</f>
        <v>501.9890749999999</v>
      </c>
      <c r="Q132" s="7">
        <f>_xlfn.STDEV.P(O120:O131)</f>
        <v>101.63966942529692</v>
      </c>
    </row>
    <row r="133" spans="1:17" x14ac:dyDescent="0.25">
      <c r="A133" s="7" t="s">
        <v>100</v>
      </c>
      <c r="B133">
        <v>1</v>
      </c>
      <c r="C133" s="8">
        <v>3.43</v>
      </c>
      <c r="E133" s="8">
        <v>0.121</v>
      </c>
      <c r="G133" s="8">
        <v>117.7</v>
      </c>
      <c r="J133" s="8">
        <v>36.35</v>
      </c>
      <c r="K133" s="8">
        <v>-0.13000000000000034</v>
      </c>
      <c r="M133" s="8">
        <v>-4.7260200000000125</v>
      </c>
      <c r="O133" s="8">
        <v>112.97397999999998</v>
      </c>
      <c r="P133" s="7"/>
      <c r="Q133" s="7"/>
    </row>
    <row r="134" spans="1:17" x14ac:dyDescent="0.25">
      <c r="A134" s="7" t="s">
        <v>100</v>
      </c>
      <c r="B134">
        <v>2</v>
      </c>
      <c r="C134" s="8">
        <v>4.0600000000000005</v>
      </c>
      <c r="E134" s="8">
        <v>0.1</v>
      </c>
      <c r="G134" s="8">
        <v>143.9</v>
      </c>
      <c r="J134" s="8">
        <v>36.35</v>
      </c>
      <c r="K134" s="8">
        <v>-0.76000000000000068</v>
      </c>
      <c r="M134" s="8">
        <v>-27.629040000000025</v>
      </c>
      <c r="O134" s="8">
        <v>116.27095999999997</v>
      </c>
      <c r="P134" s="7"/>
      <c r="Q134" s="7"/>
    </row>
    <row r="135" spans="1:17" x14ac:dyDescent="0.25">
      <c r="A135" s="7" t="s">
        <v>100</v>
      </c>
      <c r="B135">
        <v>3</v>
      </c>
      <c r="C135" s="8">
        <v>2.76</v>
      </c>
      <c r="E135" s="8">
        <v>9.9000000000000005E-2</v>
      </c>
      <c r="G135" s="8">
        <v>102.7</v>
      </c>
      <c r="J135" s="8">
        <v>36.35</v>
      </c>
      <c r="K135" s="8">
        <v>0.54</v>
      </c>
      <c r="M135" s="8">
        <v>19.631160000000001</v>
      </c>
      <c r="O135" s="8">
        <v>122.33116000000001</v>
      </c>
      <c r="P135" s="7"/>
      <c r="Q135" s="7"/>
    </row>
    <row r="136" spans="1:17" x14ac:dyDescent="0.25">
      <c r="A136" s="7" t="s">
        <v>100</v>
      </c>
      <c r="B136">
        <v>4</v>
      </c>
      <c r="C136" s="8">
        <v>1.81</v>
      </c>
      <c r="E136" s="8">
        <v>4.4999999999999998E-2</v>
      </c>
      <c r="G136" s="8">
        <v>91.9</v>
      </c>
      <c r="J136" s="8">
        <v>36.35</v>
      </c>
      <c r="K136" s="8">
        <v>1.4899999999999998</v>
      </c>
      <c r="M136" s="8">
        <v>54.167459999999991</v>
      </c>
      <c r="O136" s="8">
        <v>146.06745999999998</v>
      </c>
      <c r="P136" s="7"/>
      <c r="Q136" s="7"/>
    </row>
    <row r="137" spans="1:17" x14ac:dyDescent="0.25">
      <c r="A137" s="7" t="s">
        <v>100</v>
      </c>
      <c r="B137">
        <v>5</v>
      </c>
      <c r="C137" s="8">
        <v>3.9699999999999998</v>
      </c>
      <c r="E137" s="8">
        <v>0.1</v>
      </c>
      <c r="G137" s="8">
        <v>131.30000000000001</v>
      </c>
      <c r="J137" s="8">
        <v>36.35</v>
      </c>
      <c r="K137" s="8">
        <v>-0.66999999999999993</v>
      </c>
      <c r="M137" s="8">
        <v>-24.357179999999996</v>
      </c>
      <c r="O137" s="8">
        <v>106.94282000000001</v>
      </c>
      <c r="P137" s="7"/>
      <c r="Q137" s="7"/>
    </row>
    <row r="138" spans="1:17" x14ac:dyDescent="0.25">
      <c r="A138" s="7" t="s">
        <v>100</v>
      </c>
      <c r="B138">
        <v>6</v>
      </c>
      <c r="C138" s="8">
        <v>1.69</v>
      </c>
      <c r="E138" s="8">
        <v>0.05</v>
      </c>
      <c r="G138" s="8">
        <v>58.5</v>
      </c>
      <c r="J138" s="8">
        <v>36.35</v>
      </c>
      <c r="K138" s="8">
        <v>1.6099999999999999</v>
      </c>
      <c r="M138" s="8">
        <v>58.529939999999996</v>
      </c>
      <c r="O138" s="8">
        <v>117.02994</v>
      </c>
      <c r="P138" s="7"/>
      <c r="Q138" s="7"/>
    </row>
    <row r="139" spans="1:17" x14ac:dyDescent="0.25">
      <c r="A139" s="7" t="s">
        <v>100</v>
      </c>
      <c r="B139">
        <v>7</v>
      </c>
      <c r="C139" s="8">
        <v>2.145</v>
      </c>
      <c r="E139" s="8">
        <v>0.05</v>
      </c>
      <c r="G139" s="8">
        <v>88.7</v>
      </c>
      <c r="J139" s="8">
        <v>36.35</v>
      </c>
      <c r="K139" s="8">
        <v>1.1549999999999998</v>
      </c>
      <c r="M139" s="8">
        <v>41.988869999999991</v>
      </c>
      <c r="O139" s="8">
        <v>130.68887000000001</v>
      </c>
      <c r="P139" s="7"/>
      <c r="Q139" s="7"/>
    </row>
    <row r="140" spans="1:17" x14ac:dyDescent="0.25">
      <c r="A140" s="7" t="s">
        <v>100</v>
      </c>
      <c r="B140">
        <v>8</v>
      </c>
      <c r="C140" s="8">
        <v>2.94</v>
      </c>
      <c r="E140" s="8">
        <v>8.2000000000000003E-2</v>
      </c>
      <c r="G140" s="8">
        <v>100.7</v>
      </c>
      <c r="J140" s="8">
        <v>36.35</v>
      </c>
      <c r="K140" s="8">
        <v>0.35999999999999988</v>
      </c>
      <c r="M140" s="8">
        <v>13.087439999999996</v>
      </c>
      <c r="O140" s="8">
        <v>113.78744</v>
      </c>
      <c r="P140" s="7"/>
      <c r="Q140" s="7"/>
    </row>
    <row r="141" spans="1:17" x14ac:dyDescent="0.25">
      <c r="A141" s="7" t="s">
        <v>100</v>
      </c>
      <c r="B141">
        <v>9</v>
      </c>
      <c r="C141" s="8">
        <v>3.55</v>
      </c>
      <c r="E141" s="8">
        <v>6.7000000000000004E-2</v>
      </c>
      <c r="G141" s="8">
        <v>137.69999999999999</v>
      </c>
      <c r="J141" s="8">
        <v>36.35</v>
      </c>
      <c r="K141" s="8">
        <v>-0.25</v>
      </c>
      <c r="M141" s="8">
        <v>-9.0884999999999998</v>
      </c>
      <c r="O141" s="8">
        <v>128.61149999999998</v>
      </c>
      <c r="P141" s="7"/>
      <c r="Q141" s="7"/>
    </row>
    <row r="142" spans="1:17" x14ac:dyDescent="0.25">
      <c r="A142" s="7" t="s">
        <v>100</v>
      </c>
      <c r="B142">
        <v>10</v>
      </c>
      <c r="C142" s="8">
        <v>4.17</v>
      </c>
      <c r="E142" s="8">
        <v>0.09</v>
      </c>
      <c r="G142" s="8">
        <v>148.1</v>
      </c>
      <c r="J142" s="8">
        <v>36.35</v>
      </c>
      <c r="K142" s="8">
        <v>-0.87000000000000011</v>
      </c>
      <c r="M142" s="8">
        <v>-31.627980000000004</v>
      </c>
      <c r="O142" s="8">
        <v>116.47201999999999</v>
      </c>
      <c r="P142" s="7"/>
      <c r="Q142" s="7"/>
    </row>
    <row r="143" spans="1:17" x14ac:dyDescent="0.25">
      <c r="A143" s="7" t="s">
        <v>100</v>
      </c>
      <c r="B143">
        <v>11</v>
      </c>
      <c r="C143" s="8">
        <v>3.5949999999999998</v>
      </c>
      <c r="E143" s="8">
        <v>8.5000000000000006E-2</v>
      </c>
      <c r="G143" s="8">
        <v>149.80000000000001</v>
      </c>
      <c r="J143" s="8">
        <v>36.35</v>
      </c>
      <c r="K143" s="8">
        <v>-0.29499999999999993</v>
      </c>
      <c r="M143" s="8">
        <v>-10.724429999999996</v>
      </c>
      <c r="O143" s="8">
        <v>139.07557000000003</v>
      </c>
      <c r="P143" s="7"/>
      <c r="Q143" s="7"/>
    </row>
    <row r="144" spans="1:17" x14ac:dyDescent="0.25">
      <c r="A144" s="7" t="s">
        <v>100</v>
      </c>
      <c r="B144">
        <v>12</v>
      </c>
      <c r="C144" s="8">
        <v>3.1749999999999998</v>
      </c>
      <c r="E144" s="8">
        <v>0.08</v>
      </c>
      <c r="G144" s="8">
        <v>100.4</v>
      </c>
      <c r="J144" s="8">
        <v>36.35</v>
      </c>
      <c r="K144" s="8">
        <v>0.125</v>
      </c>
      <c r="M144" s="8">
        <v>4.5442499999999999</v>
      </c>
      <c r="O144" s="8">
        <v>104.94425000000001</v>
      </c>
      <c r="P144" s="7"/>
      <c r="Q144" s="7"/>
    </row>
    <row r="145" spans="1:17" s="7" customFormat="1" x14ac:dyDescent="0.25">
      <c r="C145" s="8"/>
      <c r="D145" s="8">
        <f>AVERAGE(C133:C144)</f>
        <v>3.1079166666666667</v>
      </c>
      <c r="E145" s="8"/>
      <c r="F145" s="8">
        <f t="shared" ref="F145:N145" si="26">AVERAGE(E133:E144)</f>
        <v>8.0749999999999988E-2</v>
      </c>
      <c r="G145" s="8"/>
      <c r="H145" s="8">
        <f>AVERAGE(G133:G144)</f>
        <v>114.28333333333335</v>
      </c>
      <c r="I145" s="8">
        <f t="shared" ref="I145" si="27">_xlfn.STDEV.P(G133:G144)</f>
        <v>27.249551474392266</v>
      </c>
      <c r="J145" s="8"/>
      <c r="K145" s="8"/>
      <c r="L145" s="8">
        <f t="shared" si="26"/>
        <v>0.19208333333333319</v>
      </c>
      <c r="M145" s="8"/>
      <c r="N145" s="8">
        <f t="shared" si="26"/>
        <v>6.9829974999999962</v>
      </c>
      <c r="O145" s="8"/>
      <c r="P145" s="8">
        <f>AVERAGE(O133:O144)</f>
        <v>121.26633083333333</v>
      </c>
      <c r="Q145" s="7">
        <f>_xlfn.STDEV.P(O133:O144)</f>
        <v>12.035679431071086</v>
      </c>
    </row>
    <row r="146" spans="1:17" x14ac:dyDescent="0.25">
      <c r="A146" s="7" t="s">
        <v>102</v>
      </c>
      <c r="B146" s="7">
        <v>1</v>
      </c>
      <c r="C146" s="7">
        <v>2.1150000000000002</v>
      </c>
      <c r="D146" s="7"/>
      <c r="E146" s="7">
        <v>0.05</v>
      </c>
      <c r="F146" s="7"/>
      <c r="G146" s="7">
        <v>25.3</v>
      </c>
      <c r="H146" s="7"/>
      <c r="J146" s="8">
        <v>17.989999999999998</v>
      </c>
      <c r="K146" s="7">
        <f>3.3-C146</f>
        <v>1.1849999999999996</v>
      </c>
      <c r="L146" s="7"/>
      <c r="M146" s="8">
        <f>K146*17.987</f>
        <v>21.31459499999999</v>
      </c>
      <c r="O146" s="8">
        <f>G146+M146</f>
        <v>46.614594999999994</v>
      </c>
      <c r="P146" s="7"/>
      <c r="Q146" s="7"/>
    </row>
    <row r="147" spans="1:17" x14ac:dyDescent="0.25">
      <c r="A147" s="7" t="s">
        <v>102</v>
      </c>
      <c r="B147" s="7">
        <v>2</v>
      </c>
      <c r="C147" s="7">
        <v>2.0100000000000002</v>
      </c>
      <c r="D147" s="7"/>
      <c r="E147" s="7">
        <v>0.05</v>
      </c>
      <c r="F147" s="7"/>
      <c r="G147" s="7">
        <v>33.200000000000003</v>
      </c>
      <c r="H147" s="7"/>
      <c r="J147" s="8">
        <v>17.989999999999998</v>
      </c>
      <c r="K147" s="7">
        <f>3.3-C147</f>
        <v>1.2899999999999996</v>
      </c>
      <c r="L147" s="7"/>
      <c r="M147" s="8">
        <f t="shared" ref="M147:M157" si="28">K147*17.987</f>
        <v>23.203229999999991</v>
      </c>
      <c r="O147" s="8">
        <f>G147+M147</f>
        <v>56.403229999999994</v>
      </c>
      <c r="P147" s="7"/>
      <c r="Q147" s="7"/>
    </row>
    <row r="148" spans="1:17" x14ac:dyDescent="0.25">
      <c r="A148" s="7" t="s">
        <v>102</v>
      </c>
      <c r="B148" s="7">
        <v>3</v>
      </c>
      <c r="C148" s="7">
        <v>1.585</v>
      </c>
      <c r="D148" s="7"/>
      <c r="E148" s="7">
        <v>0.05</v>
      </c>
      <c r="F148" s="7"/>
      <c r="G148" s="7">
        <v>63.6</v>
      </c>
      <c r="H148" s="7"/>
      <c r="J148" s="8">
        <v>17.989999999999998</v>
      </c>
      <c r="K148" s="7">
        <f>3.3-C148</f>
        <v>1.7149999999999999</v>
      </c>
      <c r="L148" s="7"/>
      <c r="M148" s="8">
        <f t="shared" si="28"/>
        <v>30.847704999999994</v>
      </c>
      <c r="O148" s="8">
        <f>G148+M148</f>
        <v>94.447704999999999</v>
      </c>
      <c r="P148" s="7"/>
      <c r="Q148" s="7"/>
    </row>
    <row r="149" spans="1:17" x14ac:dyDescent="0.25">
      <c r="A149" s="7" t="s">
        <v>102</v>
      </c>
      <c r="B149" s="7">
        <v>4</v>
      </c>
      <c r="C149" s="7">
        <v>1.88</v>
      </c>
      <c r="D149" s="7"/>
      <c r="E149" s="7">
        <v>0.05</v>
      </c>
      <c r="F149" s="7"/>
      <c r="G149" s="7">
        <v>85.9</v>
      </c>
      <c r="H149" s="7"/>
      <c r="J149" s="8">
        <v>17.989999999999998</v>
      </c>
      <c r="K149" s="7">
        <f>3.3-C149</f>
        <v>1.42</v>
      </c>
      <c r="L149" s="7"/>
      <c r="M149" s="8">
        <f t="shared" si="28"/>
        <v>25.541539999999998</v>
      </c>
      <c r="O149" s="8">
        <f>G149+M149</f>
        <v>111.44154</v>
      </c>
      <c r="P149" s="7"/>
      <c r="Q149" s="7"/>
    </row>
    <row r="150" spans="1:17" x14ac:dyDescent="0.25">
      <c r="A150" s="7" t="s">
        <v>102</v>
      </c>
      <c r="B150" s="7">
        <v>5</v>
      </c>
      <c r="C150" s="7">
        <v>2.4699999999999998</v>
      </c>
      <c r="D150" s="7"/>
      <c r="E150" s="7">
        <v>0.05</v>
      </c>
      <c r="F150" s="7"/>
      <c r="G150" s="7">
        <v>56.4</v>
      </c>
      <c r="H150" s="7"/>
      <c r="J150" s="8">
        <v>17.989999999999998</v>
      </c>
      <c r="K150" s="7">
        <f>3.3-C150</f>
        <v>0.83000000000000007</v>
      </c>
      <c r="L150" s="7"/>
      <c r="M150" s="8">
        <f t="shared" si="28"/>
        <v>14.929209999999999</v>
      </c>
      <c r="O150" s="8">
        <f>G150+M150</f>
        <v>71.329210000000003</v>
      </c>
      <c r="P150" s="7"/>
      <c r="Q150" s="7"/>
    </row>
    <row r="151" spans="1:17" x14ac:dyDescent="0.25">
      <c r="A151" s="7" t="s">
        <v>102</v>
      </c>
      <c r="B151" s="7">
        <v>6</v>
      </c>
      <c r="C151" s="7">
        <v>2.58</v>
      </c>
      <c r="D151" s="7"/>
      <c r="E151" s="7">
        <v>0.05</v>
      </c>
      <c r="F151" s="7"/>
      <c r="G151" s="7">
        <v>53</v>
      </c>
      <c r="H151" s="7"/>
      <c r="J151" s="8">
        <v>17.989999999999998</v>
      </c>
      <c r="K151" s="7">
        <f>3.3-C151</f>
        <v>0.71999999999999975</v>
      </c>
      <c r="L151" s="7"/>
      <c r="M151" s="8">
        <f t="shared" si="28"/>
        <v>12.950639999999995</v>
      </c>
      <c r="O151" s="8">
        <f>G151+M151</f>
        <v>65.950639999999993</v>
      </c>
      <c r="P151" s="7"/>
      <c r="Q151" s="7"/>
    </row>
    <row r="152" spans="1:17" x14ac:dyDescent="0.25">
      <c r="A152" s="7" t="s">
        <v>102</v>
      </c>
      <c r="B152" s="7">
        <v>7</v>
      </c>
      <c r="C152" s="7">
        <v>2.5700000000000003</v>
      </c>
      <c r="D152" s="7"/>
      <c r="E152" s="7">
        <v>0.05</v>
      </c>
      <c r="F152" s="7"/>
      <c r="G152" s="7">
        <v>34.4</v>
      </c>
      <c r="H152" s="7"/>
      <c r="J152" s="8">
        <v>17.989999999999998</v>
      </c>
      <c r="K152" s="7">
        <f>3.3-C152</f>
        <v>0.72999999999999954</v>
      </c>
      <c r="L152" s="7"/>
      <c r="M152" s="8">
        <f t="shared" si="28"/>
        <v>13.13050999999999</v>
      </c>
      <c r="O152" s="8">
        <f>G152+M152</f>
        <v>47.530509999999992</v>
      </c>
      <c r="P152" s="7"/>
      <c r="Q152" s="7"/>
    </row>
    <row r="153" spans="1:17" x14ac:dyDescent="0.25">
      <c r="A153" s="7" t="s">
        <v>102</v>
      </c>
      <c r="B153" s="7">
        <v>8</v>
      </c>
      <c r="C153" s="7">
        <v>2.0499999999999998</v>
      </c>
      <c r="D153" s="7"/>
      <c r="E153" s="7">
        <v>0.05</v>
      </c>
      <c r="F153" s="7"/>
      <c r="G153" s="7">
        <v>43.6</v>
      </c>
      <c r="H153" s="7"/>
      <c r="J153" s="8">
        <v>17.989999999999998</v>
      </c>
      <c r="K153" s="7">
        <f>3.3-C153</f>
        <v>1.25</v>
      </c>
      <c r="L153" s="7"/>
      <c r="M153" s="8">
        <f t="shared" si="28"/>
        <v>22.483749999999997</v>
      </c>
      <c r="O153" s="8">
        <f>G153+M153</f>
        <v>66.083749999999995</v>
      </c>
      <c r="P153" s="7"/>
      <c r="Q153" s="7"/>
    </row>
    <row r="154" spans="1:17" x14ac:dyDescent="0.25">
      <c r="A154" s="7" t="s">
        <v>102</v>
      </c>
      <c r="B154" s="7">
        <v>9</v>
      </c>
      <c r="C154" s="7">
        <v>1.73</v>
      </c>
      <c r="D154" s="7"/>
      <c r="E154" s="7">
        <v>0.05</v>
      </c>
      <c r="F154" s="7"/>
      <c r="G154" s="7">
        <v>31.4</v>
      </c>
      <c r="H154" s="7"/>
      <c r="J154" s="8">
        <v>17.989999999999998</v>
      </c>
      <c r="K154" s="7">
        <f>3.3-C154</f>
        <v>1.5699999999999998</v>
      </c>
      <c r="L154" s="7"/>
      <c r="M154" s="8">
        <f t="shared" si="28"/>
        <v>28.239589999999996</v>
      </c>
      <c r="O154" s="8">
        <f>G154+M154</f>
        <v>59.639589999999998</v>
      </c>
      <c r="P154" s="7"/>
      <c r="Q154" s="7"/>
    </row>
    <row r="155" spans="1:17" x14ac:dyDescent="0.25">
      <c r="A155" s="7" t="s">
        <v>102</v>
      </c>
      <c r="B155" s="7">
        <v>10</v>
      </c>
      <c r="C155" s="7">
        <v>1.78</v>
      </c>
      <c r="D155" s="7"/>
      <c r="E155" s="7">
        <v>0.05</v>
      </c>
      <c r="F155" s="7"/>
      <c r="G155" s="7">
        <v>19.2</v>
      </c>
      <c r="H155" s="7"/>
      <c r="J155" s="8">
        <v>17.989999999999998</v>
      </c>
      <c r="K155" s="7">
        <f>3.3-C155</f>
        <v>1.5199999999999998</v>
      </c>
      <c r="L155" s="7"/>
      <c r="M155" s="8">
        <f t="shared" si="28"/>
        <v>27.340239999999994</v>
      </c>
      <c r="O155" s="8">
        <f>G155+M155</f>
        <v>46.540239999999997</v>
      </c>
      <c r="P155" s="7"/>
      <c r="Q155" s="7"/>
    </row>
    <row r="156" spans="1:17" x14ac:dyDescent="0.25">
      <c r="A156" s="7" t="s">
        <v>102</v>
      </c>
      <c r="B156" s="7">
        <v>11</v>
      </c>
      <c r="C156" s="7">
        <v>2.89</v>
      </c>
      <c r="D156" s="7"/>
      <c r="E156" s="7">
        <v>0.05</v>
      </c>
      <c r="F156" s="7"/>
      <c r="G156" s="7">
        <v>26.4</v>
      </c>
      <c r="H156" s="7"/>
      <c r="J156" s="8">
        <v>17.989999999999998</v>
      </c>
      <c r="K156" s="7">
        <f>3.3-C156</f>
        <v>0.4099999999999997</v>
      </c>
      <c r="L156" s="7"/>
      <c r="M156" s="8">
        <f t="shared" si="28"/>
        <v>7.3746699999999938</v>
      </c>
      <c r="O156" s="8">
        <f>G156+M156</f>
        <v>33.774669999999993</v>
      </c>
      <c r="P156" s="7"/>
      <c r="Q156" s="7"/>
    </row>
    <row r="157" spans="1:17" x14ac:dyDescent="0.25">
      <c r="A157" s="7" t="s">
        <v>102</v>
      </c>
      <c r="B157" s="7">
        <v>12</v>
      </c>
      <c r="C157" s="7">
        <v>2.625</v>
      </c>
      <c r="D157" s="7"/>
      <c r="E157" s="7">
        <v>0.05</v>
      </c>
      <c r="F157" s="7"/>
      <c r="G157" s="7">
        <v>26.5</v>
      </c>
      <c r="H157" s="7"/>
      <c r="J157" s="8">
        <v>17.989999999999998</v>
      </c>
      <c r="K157" s="7">
        <f>3.3-C157</f>
        <v>0.67499999999999982</v>
      </c>
      <c r="L157" s="7"/>
      <c r="M157" s="8">
        <f t="shared" si="28"/>
        <v>12.141224999999995</v>
      </c>
      <c r="O157" s="8">
        <f>G157+M157</f>
        <v>38.641224999999991</v>
      </c>
      <c r="P157" s="7"/>
      <c r="Q157" s="7"/>
    </row>
    <row r="158" spans="1:17" s="7" customFormat="1" x14ac:dyDescent="0.25">
      <c r="D158" s="8">
        <f>AVERAGE(C146:C157)</f>
        <v>2.1904166666666667</v>
      </c>
      <c r="E158" s="8"/>
      <c r="F158" s="8">
        <f t="shared" ref="F158:N158" si="29">AVERAGE(E146:E157)</f>
        <v>4.9999999999999996E-2</v>
      </c>
      <c r="G158" s="8"/>
      <c r="H158" s="8">
        <f>AVERAGE(G146:G157)</f>
        <v>41.574999999999996</v>
      </c>
      <c r="I158" s="8">
        <f t="shared" ref="I158" si="30">_xlfn.STDEV.P(G146:G157)</f>
        <v>18.824679058795848</v>
      </c>
      <c r="J158" s="8"/>
      <c r="K158" s="8"/>
      <c r="L158" s="8">
        <f t="shared" si="29"/>
        <v>1.1095833333333331</v>
      </c>
      <c r="M158" s="8"/>
      <c r="N158" s="8">
        <f t="shared" si="29"/>
        <v>19.958075416666659</v>
      </c>
      <c r="O158" s="8"/>
      <c r="P158" s="8">
        <f>AVERAGE(O146:O157)</f>
        <v>61.533075416666662</v>
      </c>
      <c r="Q158" s="7">
        <f>_xlfn.STDEV.P(O146:O157)</f>
        <v>21.752969039265313</v>
      </c>
    </row>
    <row r="159" spans="1:17" x14ac:dyDescent="0.25">
      <c r="P159" s="7"/>
      <c r="Q159" s="7"/>
    </row>
    <row r="160" spans="1:17" x14ac:dyDescent="0.25">
      <c r="P160" s="7"/>
      <c r="Q160" s="7"/>
    </row>
    <row r="161" spans="16:17" x14ac:dyDescent="0.25">
      <c r="P161" s="7"/>
      <c r="Q161" s="7"/>
    </row>
    <row r="162" spans="16:17" x14ac:dyDescent="0.25">
      <c r="P162" s="7"/>
      <c r="Q162" s="7"/>
    </row>
    <row r="163" spans="16:17" x14ac:dyDescent="0.25">
      <c r="P163" s="7"/>
      <c r="Q163" s="7"/>
    </row>
    <row r="164" spans="16:17" x14ac:dyDescent="0.25">
      <c r="P164" s="7"/>
      <c r="Q164" s="7"/>
    </row>
    <row r="165" spans="16:17" x14ac:dyDescent="0.25">
      <c r="P165" s="7"/>
      <c r="Q16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Calibration Densities</vt:lpstr>
      <vt:lpstr>Four long bone baseline vBMD</vt:lpstr>
      <vt:lpstr>Four long bone vBMD post Rx</vt:lpstr>
      <vt:lpstr>Different preparation methods</vt:lpstr>
      <vt:lpstr>Pullout validation - Summary</vt:lpstr>
      <vt:lpstr>Pullout validation Raw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Fletcher</dc:creator>
  <cp:lastModifiedBy>Temeraire</cp:lastModifiedBy>
  <dcterms:created xsi:type="dcterms:W3CDTF">2017-05-30T17:01:18Z</dcterms:created>
  <dcterms:modified xsi:type="dcterms:W3CDTF">2017-12-07T12:53:22Z</dcterms:modified>
</cp:coreProperties>
</file>