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azhari paper\Supplementary data\"/>
    </mc:Choice>
  </mc:AlternateContent>
  <bookViews>
    <workbookView xWindow="0" yWindow="0" windowWidth="19200" windowHeight="12180"/>
  </bookViews>
  <sheets>
    <sheet name="Mix composition" sheetId="1" r:id="rId1"/>
    <sheet name="Carbonate productivity" sheetId="3" r:id="rId2"/>
    <sheet name="particle size distribution" sheetId="5" r:id="rId3"/>
    <sheet name="Optical density" sheetId="4" r:id="rId4"/>
    <sheet name="Initial surface absorption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3" l="1"/>
  <c r="S12" i="3"/>
  <c r="R12" i="3"/>
  <c r="Q12" i="3"/>
  <c r="D12" i="3"/>
  <c r="E12" i="3" s="1"/>
  <c r="U11" i="3"/>
  <c r="S11" i="3"/>
  <c r="R11" i="3"/>
  <c r="Q11" i="3"/>
  <c r="D11" i="3"/>
  <c r="E11" i="3" s="1"/>
  <c r="U10" i="3"/>
  <c r="S10" i="3"/>
  <c r="R10" i="3"/>
  <c r="Q10" i="3"/>
  <c r="D10" i="3"/>
  <c r="G10" i="3" s="1"/>
  <c r="U9" i="3"/>
  <c r="S9" i="3"/>
  <c r="R9" i="3"/>
  <c r="Q9" i="3"/>
  <c r="D9" i="3"/>
  <c r="U8" i="3"/>
  <c r="S8" i="3"/>
  <c r="R8" i="3"/>
  <c r="Q8" i="3"/>
  <c r="D8" i="3"/>
  <c r="E8" i="3" s="1"/>
  <c r="G7" i="3"/>
  <c r="G11" i="3" s="1"/>
  <c r="F7" i="3"/>
  <c r="M9" i="1"/>
  <c r="R9" i="1" s="1"/>
  <c r="M8" i="1"/>
  <c r="R8" i="1" s="1"/>
  <c r="L8" i="1"/>
  <c r="Q8" i="1" s="1"/>
  <c r="G8" i="1"/>
  <c r="P8" i="1" l="1"/>
  <c r="F9" i="3"/>
  <c r="F11" i="3"/>
  <c r="G9" i="3"/>
  <c r="F8" i="3"/>
  <c r="F12" i="3"/>
  <c r="E10" i="3"/>
  <c r="G12" i="3"/>
  <c r="G8" i="3"/>
  <c r="E9" i="3"/>
  <c r="F10" i="3"/>
  <c r="J8" i="1"/>
  <c r="G9" i="1"/>
  <c r="H9" i="1" s="1"/>
  <c r="L9" i="1" s="1"/>
  <c r="I13" i="1"/>
  <c r="M13" i="1" s="1"/>
  <c r="R13" i="1" s="1"/>
  <c r="K8" i="1"/>
  <c r="N8" i="1" s="1"/>
  <c r="G10" i="1"/>
  <c r="H10" i="1" s="1"/>
  <c r="L10" i="1" s="1"/>
  <c r="G11" i="1"/>
  <c r="I11" i="1" s="1"/>
  <c r="M11" i="1" s="1"/>
  <c r="R11" i="1" s="1"/>
  <c r="G12" i="1"/>
  <c r="I12" i="1" s="1"/>
  <c r="M12" i="1" s="1"/>
  <c r="R12" i="1" s="1"/>
  <c r="G13" i="1"/>
  <c r="G14" i="1"/>
  <c r="H11" i="1"/>
  <c r="L11" i="1" s="1"/>
  <c r="H12" i="1"/>
  <c r="L12" i="1" s="1"/>
  <c r="H13" i="1"/>
  <c r="L13" i="1" s="1"/>
  <c r="Q10" i="1" l="1"/>
  <c r="P10" i="1"/>
  <c r="Q13" i="1"/>
  <c r="P13" i="1"/>
  <c r="T13" i="1" s="1"/>
  <c r="K14" i="1"/>
  <c r="Q12" i="1"/>
  <c r="P12" i="1"/>
  <c r="K13" i="1"/>
  <c r="N13" i="1" s="1"/>
  <c r="J13" i="1"/>
  <c r="P9" i="1"/>
  <c r="Q9" i="1"/>
  <c r="T12" i="1"/>
  <c r="I10" i="1"/>
  <c r="M10" i="1" s="1"/>
  <c r="R10" i="1" s="1"/>
  <c r="Q11" i="1"/>
  <c r="P11" i="1"/>
  <c r="T11" i="1" s="1"/>
  <c r="K12" i="1"/>
  <c r="N12" i="1" s="1"/>
  <c r="J12" i="1"/>
  <c r="H14" i="1"/>
  <c r="L14" i="1" s="1"/>
  <c r="K11" i="1"/>
  <c r="N11" i="1" s="1"/>
  <c r="J11" i="1"/>
  <c r="I14" i="1"/>
  <c r="M14" i="1" s="1"/>
  <c r="R14" i="1" s="1"/>
  <c r="K9" i="1"/>
  <c r="N9" i="1" s="1"/>
  <c r="J9" i="1"/>
  <c r="K10" i="1"/>
  <c r="N10" i="1" s="1"/>
  <c r="J10" i="1"/>
  <c r="J14" i="1" l="1"/>
  <c r="Q14" i="1"/>
  <c r="P14" i="1"/>
  <c r="T14" i="1" s="1"/>
  <c r="N14" i="1"/>
  <c r="T10" i="1"/>
</calcChain>
</file>

<file path=xl/sharedStrings.xml><?xml version="1.0" encoding="utf-8"?>
<sst xmlns="http://schemas.openxmlformats.org/spreadsheetml/2006/main" count="86" uniqueCount="55">
  <si>
    <t>g ca-acetate/g</t>
  </si>
  <si>
    <t>g YE/g</t>
  </si>
  <si>
    <t>spores per gram</t>
  </si>
  <si>
    <t xml:space="preserve">BACTERIAL MIXES BY VOLUME, </t>
  </si>
  <si>
    <t>At 20% BY VOLUME OF SAND (l)</t>
  </si>
  <si>
    <t>Coated perlite</t>
  </si>
  <si>
    <t>with nutrients</t>
  </si>
  <si>
    <t>with spores</t>
  </si>
  <si>
    <t>sand</t>
  </si>
  <si>
    <t>Ca-acetate</t>
  </si>
  <si>
    <t>YE</t>
  </si>
  <si>
    <t>spores</t>
  </si>
  <si>
    <t>spores/Ca-acetate</t>
  </si>
  <si>
    <t>MC</t>
  </si>
  <si>
    <t>M100</t>
  </si>
  <si>
    <t>M90</t>
  </si>
  <si>
    <t>M80</t>
  </si>
  <si>
    <t>M70</t>
  </si>
  <si>
    <t>M60</t>
  </si>
  <si>
    <t>M50</t>
  </si>
  <si>
    <t>Uncracked</t>
  </si>
  <si>
    <t>loose bulk density of sand (kg/m3)</t>
  </si>
  <si>
    <t>Mean initial surface absorption (ml/m2/s)</t>
  </si>
  <si>
    <t>10 min</t>
  </si>
  <si>
    <t>30 min</t>
  </si>
  <si>
    <t>60 min</t>
  </si>
  <si>
    <t>120 min</t>
  </si>
  <si>
    <t>Carbonate Productivity</t>
  </si>
  <si>
    <t>Amount of ca-acetate (mg)</t>
  </si>
  <si>
    <t>Experimental CaCO3 to</t>
  </si>
  <si>
    <t>Theoretical CaCO3 to</t>
  </si>
  <si>
    <t>Per ml of media</t>
  </si>
  <si>
    <t>Cells</t>
  </si>
  <si>
    <t>GM1</t>
  </si>
  <si>
    <t>GM2</t>
  </si>
  <si>
    <t>GM3</t>
  </si>
  <si>
    <t>per ml GM</t>
  </si>
  <si>
    <t>1ml</t>
  </si>
  <si>
    <t>0.1ml</t>
  </si>
  <si>
    <t>The GM was 10 ml</t>
  </si>
  <si>
    <t>Time</t>
  </si>
  <si>
    <t>Optical density (600 nm)</t>
  </si>
  <si>
    <t>PSD of Perlite</t>
  </si>
  <si>
    <t>% passing</t>
  </si>
  <si>
    <t>EP</t>
  </si>
  <si>
    <t>CPS/CPN</t>
  </si>
  <si>
    <t>sieve size</t>
  </si>
  <si>
    <t>EP = expanded perlite</t>
  </si>
  <si>
    <t>CPS/CPN = coated expanded perlite</t>
  </si>
  <si>
    <t>CPN</t>
  </si>
  <si>
    <t>CPS</t>
  </si>
  <si>
    <t>(g)</t>
  </si>
  <si>
    <t>loose bulk density of CPN (kg/m3)</t>
  </si>
  <si>
    <t>loose bulk density of CPS (kg/m3)</t>
  </si>
  <si>
    <t>Mean CaCO3 production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</si>
</sst>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0" fillId="0" borderId="0" xfId="0" applyFill="1"/>
    <xf numFmtId="0" fontId="2" fillId="0" borderId="0" xfId="0" applyFont="1" applyFill="1"/>
    <xf numFmtId="0" fontId="2" fillId="0" borderId="0" xfId="1" applyFont="1" applyFill="1"/>
    <xf numFmtId="0" fontId="0" fillId="0" borderId="0" xfId="0" applyAlignment="1">
      <alignment horizontal="left"/>
    </xf>
    <xf numFmtId="11" fontId="3" fillId="0" borderId="0" xfId="0" applyNumberFormat="1" applyFont="1"/>
    <xf numFmtId="2" fontId="0" fillId="0" borderId="0" xfId="0" applyNumberFormat="1" applyAlignment="1"/>
    <xf numFmtId="2" fontId="0" fillId="0" borderId="0" xfId="0" applyNumberFormat="1"/>
    <xf numFmtId="11" fontId="2" fillId="0" borderId="0" xfId="0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49" fontId="2" fillId="0" borderId="0" xfId="0" applyNumberFormat="1" applyFont="1" applyFill="1"/>
    <xf numFmtId="164" fontId="2" fillId="0" borderId="0" xfId="1" applyNumberFormat="1" applyFont="1" applyFill="1"/>
    <xf numFmtId="165" fontId="2" fillId="0" borderId="0" xfId="1" applyNumberFormat="1" applyFont="1" applyFill="1"/>
    <xf numFmtId="49" fontId="2" fillId="0" borderId="0" xfId="1" applyNumberFormat="1" applyFont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14"/>
  <sheetViews>
    <sheetView tabSelected="1" topLeftCell="G1" workbookViewId="0">
      <selection activeCell="R9" sqref="R9"/>
    </sheetView>
  </sheetViews>
  <sheetFormatPr defaultRowHeight="15" x14ac:dyDescent="0.25"/>
  <cols>
    <col min="1" max="3" width="9.140625" style="3"/>
    <col min="4" max="4" width="13.85546875" style="3" customWidth="1"/>
    <col min="5" max="5" width="11.7109375" style="3" customWidth="1"/>
    <col min="6" max="7" width="9.140625" style="3"/>
    <col min="8" max="8" width="11.140625" style="3" customWidth="1"/>
    <col min="9" max="9" width="12.7109375" style="3" customWidth="1"/>
    <col min="10" max="11" width="9.140625" style="3"/>
    <col min="12" max="12" width="12" style="3" customWidth="1"/>
    <col min="13" max="15" width="9.140625" style="3"/>
    <col min="16" max="17" width="11.5703125" style="3" customWidth="1"/>
    <col min="18" max="18" width="10.5703125" style="3" customWidth="1"/>
    <col min="19" max="19" width="9.140625" style="3"/>
    <col min="20" max="20" width="8" style="3" customWidth="1"/>
    <col min="21" max="16384" width="9.140625" style="3"/>
  </cols>
  <sheetData>
    <row r="1" spans="3:20" x14ac:dyDescent="0.25">
      <c r="G1" s="3" t="s">
        <v>21</v>
      </c>
      <c r="L1" s="3">
        <v>1660</v>
      </c>
    </row>
    <row r="2" spans="3:20" x14ac:dyDescent="0.25">
      <c r="G2" s="3" t="s">
        <v>52</v>
      </c>
      <c r="L2" s="3">
        <v>665</v>
      </c>
      <c r="O2" s="3" t="s">
        <v>49</v>
      </c>
      <c r="P2" s="3">
        <v>0.06</v>
      </c>
      <c r="Q2" s="3" t="s">
        <v>0</v>
      </c>
      <c r="S2" s="3">
        <v>5.0000000000000001E-3</v>
      </c>
      <c r="T2" s="3" t="s">
        <v>1</v>
      </c>
    </row>
    <row r="3" spans="3:20" x14ac:dyDescent="0.25">
      <c r="G3" s="3" t="s">
        <v>53</v>
      </c>
      <c r="L3" s="3">
        <v>625</v>
      </c>
      <c r="O3" s="3" t="s">
        <v>50</v>
      </c>
      <c r="P3" s="9">
        <v>820000000</v>
      </c>
      <c r="Q3" s="3" t="s">
        <v>2</v>
      </c>
    </row>
    <row r="5" spans="3:20" x14ac:dyDescent="0.25">
      <c r="D5" s="3" t="s">
        <v>3</v>
      </c>
      <c r="G5" s="3" t="s">
        <v>4</v>
      </c>
    </row>
    <row r="6" spans="3:20" x14ac:dyDescent="0.25">
      <c r="K6" s="3" t="s">
        <v>51</v>
      </c>
    </row>
    <row r="7" spans="3:20" x14ac:dyDescent="0.25">
      <c r="D7" s="3" t="s">
        <v>49</v>
      </c>
      <c r="E7" s="3" t="s">
        <v>50</v>
      </c>
      <c r="G7" s="3" t="s">
        <v>8</v>
      </c>
      <c r="H7" s="3" t="s">
        <v>49</v>
      </c>
      <c r="I7" s="3" t="s">
        <v>50</v>
      </c>
      <c r="K7" s="3" t="s">
        <v>8</v>
      </c>
      <c r="L7" s="3" t="s">
        <v>49</v>
      </c>
      <c r="M7" s="3" t="s">
        <v>50</v>
      </c>
      <c r="P7" s="3" t="s">
        <v>9</v>
      </c>
      <c r="Q7" s="3" t="s">
        <v>10</v>
      </c>
      <c r="R7" s="3" t="s">
        <v>11</v>
      </c>
      <c r="T7" s="3" t="s">
        <v>12</v>
      </c>
    </row>
    <row r="8" spans="3:20" x14ac:dyDescent="0.25">
      <c r="C8" s="3" t="s">
        <v>13</v>
      </c>
      <c r="D8" s="3">
        <v>0</v>
      </c>
      <c r="E8" s="3">
        <v>0</v>
      </c>
      <c r="G8" s="10">
        <f>1350/L1</f>
        <v>0.81325301204819278</v>
      </c>
      <c r="H8" s="10">
        <v>0</v>
      </c>
      <c r="I8" s="10">
        <v>0</v>
      </c>
      <c r="J8" s="10">
        <f>SUM(G8:I8)</f>
        <v>0.81325301204819278</v>
      </c>
      <c r="K8" s="11">
        <f>G8*$L$1</f>
        <v>1350</v>
      </c>
      <c r="L8" s="11">
        <f>H8*$L$2</f>
        <v>0</v>
      </c>
      <c r="M8" s="11">
        <f>I8*$L$3</f>
        <v>0</v>
      </c>
      <c r="N8" s="11">
        <f>SUM(K8:M8)</f>
        <v>1350</v>
      </c>
      <c r="P8" s="11">
        <f>L8*$P$2</f>
        <v>0</v>
      </c>
      <c r="Q8" s="11">
        <f>L8*$S$2</f>
        <v>0</v>
      </c>
      <c r="R8" s="3">
        <f>M8*$P$3</f>
        <v>0</v>
      </c>
      <c r="T8" s="12"/>
    </row>
    <row r="9" spans="3:20" x14ac:dyDescent="0.25">
      <c r="C9" s="3" t="s">
        <v>14</v>
      </c>
      <c r="D9" s="3">
        <v>100</v>
      </c>
      <c r="E9" s="3">
        <v>0</v>
      </c>
      <c r="G9" s="10">
        <f>0.8*$G$8</f>
        <v>0.65060240963855431</v>
      </c>
      <c r="H9" s="10">
        <f>1*($G$8-G9)</f>
        <v>0.16265060240963847</v>
      </c>
      <c r="I9" s="10">
        <v>0</v>
      </c>
      <c r="J9" s="10">
        <f t="shared" ref="J9:J14" si="0">SUM(G9:I9)</f>
        <v>0.81325301204819278</v>
      </c>
      <c r="K9" s="11">
        <f t="shared" ref="K9:K14" si="1">G9*$L$1</f>
        <v>1080.0000000000002</v>
      </c>
      <c r="L9" s="11">
        <f t="shared" ref="L9:L14" si="2">H9*$L$2</f>
        <v>108.16265060240958</v>
      </c>
      <c r="M9" s="11">
        <f t="shared" ref="M9:M14" si="3">I9*$L$3</f>
        <v>0</v>
      </c>
      <c r="N9" s="11">
        <f t="shared" ref="N9:N14" si="4">SUM(K9:M9)</f>
        <v>1188.1626506024097</v>
      </c>
      <c r="P9" s="11">
        <f t="shared" ref="P9:P14" si="5">L9*$P$2</f>
        <v>6.4897590361445747</v>
      </c>
      <c r="Q9" s="11">
        <f t="shared" ref="Q9:Q14" si="6">L9*$S$2</f>
        <v>0.54081325301204797</v>
      </c>
      <c r="R9" s="3">
        <f t="shared" ref="R9:R14" si="7">M9*$P$3</f>
        <v>0</v>
      </c>
      <c r="T9" s="12"/>
    </row>
    <row r="10" spans="3:20" x14ac:dyDescent="0.25">
      <c r="C10" s="3" t="s">
        <v>15</v>
      </c>
      <c r="D10" s="3">
        <v>90</v>
      </c>
      <c r="E10" s="3">
        <v>10</v>
      </c>
      <c r="G10" s="10">
        <f t="shared" ref="G10:G14" si="8">0.8*$G$8</f>
        <v>0.65060240963855431</v>
      </c>
      <c r="H10" s="10">
        <f>(D10/100)*($G$8-G10)</f>
        <v>0.14638554216867464</v>
      </c>
      <c r="I10" s="10">
        <f>(E10/100)*($G$8-G10)</f>
        <v>1.6265060240963847E-2</v>
      </c>
      <c r="J10" s="10">
        <f t="shared" si="0"/>
        <v>0.81325301204819278</v>
      </c>
      <c r="K10" s="11">
        <f t="shared" si="1"/>
        <v>1080.0000000000002</v>
      </c>
      <c r="L10" s="11">
        <f t="shared" si="2"/>
        <v>97.346385542168633</v>
      </c>
      <c r="M10" s="11">
        <f t="shared" si="3"/>
        <v>10.165662650602405</v>
      </c>
      <c r="N10" s="11">
        <f t="shared" si="4"/>
        <v>1187.5120481927713</v>
      </c>
      <c r="P10" s="11">
        <f t="shared" si="5"/>
        <v>5.8407831325301176</v>
      </c>
      <c r="Q10" s="11">
        <f t="shared" si="6"/>
        <v>0.48673192771084317</v>
      </c>
      <c r="R10" s="3">
        <f t="shared" si="7"/>
        <v>8335843373.4939718</v>
      </c>
      <c r="T10" s="12">
        <f t="shared" ref="T10:T14" si="9">R10/P10</f>
        <v>1427179058.7580061</v>
      </c>
    </row>
    <row r="11" spans="3:20" x14ac:dyDescent="0.25">
      <c r="C11" s="3" t="s">
        <v>16</v>
      </c>
      <c r="D11" s="3">
        <v>80</v>
      </c>
      <c r="E11" s="3">
        <v>20</v>
      </c>
      <c r="G11" s="10">
        <f t="shared" si="8"/>
        <v>0.65060240963855431</v>
      </c>
      <c r="H11" s="10">
        <f t="shared" ref="H11:H14" si="10">(D11/100)*($G$8-G11)</f>
        <v>0.13012048192771078</v>
      </c>
      <c r="I11" s="10">
        <f t="shared" ref="I11:I14" si="11">(E11/100)*($G$8-G11)</f>
        <v>3.2530120481927695E-2</v>
      </c>
      <c r="J11" s="10">
        <f t="shared" si="0"/>
        <v>0.81325301204819278</v>
      </c>
      <c r="K11" s="11">
        <f t="shared" si="1"/>
        <v>1080.0000000000002</v>
      </c>
      <c r="L11" s="11">
        <f t="shared" si="2"/>
        <v>86.530120481927668</v>
      </c>
      <c r="M11" s="11">
        <f t="shared" si="3"/>
        <v>20.33132530120481</v>
      </c>
      <c r="N11" s="11">
        <f t="shared" si="4"/>
        <v>1186.8614457831327</v>
      </c>
      <c r="P11" s="11">
        <f t="shared" si="5"/>
        <v>5.1918072289156596</v>
      </c>
      <c r="Q11" s="11">
        <f t="shared" si="6"/>
        <v>0.43265060240963837</v>
      </c>
      <c r="R11" s="3">
        <f t="shared" si="7"/>
        <v>16671686746.987944</v>
      </c>
      <c r="T11" s="12">
        <f t="shared" si="9"/>
        <v>3211152882.205514</v>
      </c>
    </row>
    <row r="12" spans="3:20" s="4" customFormat="1" x14ac:dyDescent="0.25">
      <c r="C12" s="4" t="s">
        <v>17</v>
      </c>
      <c r="D12" s="4">
        <v>70</v>
      </c>
      <c r="E12" s="4">
        <v>30</v>
      </c>
      <c r="G12" s="13">
        <f t="shared" si="8"/>
        <v>0.65060240963855431</v>
      </c>
      <c r="H12" s="13">
        <f t="shared" si="10"/>
        <v>0.11385542168674692</v>
      </c>
      <c r="I12" s="13">
        <f t="shared" si="11"/>
        <v>4.8795180722891539E-2</v>
      </c>
      <c r="J12" s="13">
        <f t="shared" si="0"/>
        <v>0.81325301204819278</v>
      </c>
      <c r="K12" s="14">
        <f t="shared" si="1"/>
        <v>1080.0000000000002</v>
      </c>
      <c r="L12" s="14">
        <f t="shared" si="2"/>
        <v>75.713855421686702</v>
      </c>
      <c r="M12" s="14">
        <f t="shared" si="3"/>
        <v>30.496987951807213</v>
      </c>
      <c r="N12" s="14">
        <f t="shared" si="4"/>
        <v>1186.2108433734941</v>
      </c>
      <c r="P12" s="14">
        <f t="shared" si="5"/>
        <v>4.5428313253012016</v>
      </c>
      <c r="Q12" s="14">
        <f t="shared" si="6"/>
        <v>0.37856927710843352</v>
      </c>
      <c r="R12" s="4">
        <f t="shared" si="7"/>
        <v>25007530120.481915</v>
      </c>
      <c r="T12" s="15">
        <f t="shared" si="9"/>
        <v>5504833512.3523102</v>
      </c>
    </row>
    <row r="13" spans="3:20" s="4" customFormat="1" x14ac:dyDescent="0.25">
      <c r="C13" s="4" t="s">
        <v>18</v>
      </c>
      <c r="D13" s="4">
        <v>60</v>
      </c>
      <c r="E13" s="4">
        <v>40</v>
      </c>
      <c r="G13" s="13">
        <f t="shared" si="8"/>
        <v>0.65060240963855431</v>
      </c>
      <c r="H13" s="13">
        <f t="shared" si="10"/>
        <v>9.7590361445783078E-2</v>
      </c>
      <c r="I13" s="13">
        <f t="shared" si="11"/>
        <v>6.506024096385539E-2</v>
      </c>
      <c r="J13" s="13">
        <f t="shared" si="0"/>
        <v>0.81325301204819278</v>
      </c>
      <c r="K13" s="14">
        <f t="shared" si="1"/>
        <v>1080.0000000000002</v>
      </c>
      <c r="L13" s="14">
        <f t="shared" si="2"/>
        <v>64.897590361445751</v>
      </c>
      <c r="M13" s="14">
        <f t="shared" si="3"/>
        <v>40.66265060240962</v>
      </c>
      <c r="N13" s="14">
        <f t="shared" si="4"/>
        <v>1185.5602409638557</v>
      </c>
      <c r="P13" s="14">
        <f t="shared" si="5"/>
        <v>3.8938554216867449</v>
      </c>
      <c r="Q13" s="14">
        <f t="shared" si="6"/>
        <v>0.32448795180722878</v>
      </c>
      <c r="R13" s="4">
        <f t="shared" si="7"/>
        <v>33343373493.975887</v>
      </c>
      <c r="T13" s="15">
        <f t="shared" si="9"/>
        <v>8563074352.5480375</v>
      </c>
    </row>
    <row r="14" spans="3:20" x14ac:dyDescent="0.25">
      <c r="C14" s="3" t="s">
        <v>19</v>
      </c>
      <c r="D14" s="3">
        <v>50</v>
      </c>
      <c r="E14" s="3">
        <v>50</v>
      </c>
      <c r="G14" s="10">
        <f t="shared" si="8"/>
        <v>0.65060240963855431</v>
      </c>
      <c r="H14" s="10">
        <f t="shared" si="10"/>
        <v>8.1325301204819234E-2</v>
      </c>
      <c r="I14" s="10">
        <f t="shared" si="11"/>
        <v>8.1325301204819234E-2</v>
      </c>
      <c r="J14" s="10">
        <f t="shared" si="0"/>
        <v>0.81325301204819267</v>
      </c>
      <c r="K14" s="11">
        <f t="shared" si="1"/>
        <v>1080.0000000000002</v>
      </c>
      <c r="L14" s="11">
        <f t="shared" si="2"/>
        <v>54.081325301204792</v>
      </c>
      <c r="M14" s="11">
        <f t="shared" si="3"/>
        <v>50.82831325301202</v>
      </c>
      <c r="N14" s="11">
        <f t="shared" si="4"/>
        <v>1184.9096385542171</v>
      </c>
      <c r="P14" s="11">
        <f t="shared" si="5"/>
        <v>3.2448795180722874</v>
      </c>
      <c r="Q14" s="11">
        <f t="shared" si="6"/>
        <v>0.27040662650602398</v>
      </c>
      <c r="R14" s="3">
        <f t="shared" si="7"/>
        <v>41679216867.469856</v>
      </c>
      <c r="T14" s="12">
        <f t="shared" si="9"/>
        <v>12844611528.822056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4"/>
  <sheetViews>
    <sheetView topLeftCell="H1" workbookViewId="0">
      <selection activeCell="K18" sqref="K18"/>
    </sheetView>
  </sheetViews>
  <sheetFormatPr defaultRowHeight="15" x14ac:dyDescent="0.25"/>
  <cols>
    <col min="4" max="4" width="11.85546875" customWidth="1"/>
  </cols>
  <sheetData>
    <row r="3" spans="2:22" x14ac:dyDescent="0.25">
      <c r="B3" t="s">
        <v>27</v>
      </c>
    </row>
    <row r="4" spans="2:22" x14ac:dyDescent="0.25">
      <c r="I4" t="s">
        <v>54</v>
      </c>
      <c r="M4" t="s">
        <v>28</v>
      </c>
      <c r="Q4" t="s">
        <v>29</v>
      </c>
      <c r="U4" t="s">
        <v>30</v>
      </c>
    </row>
    <row r="5" spans="2:22" x14ac:dyDescent="0.25">
      <c r="I5" t="s">
        <v>31</v>
      </c>
      <c r="M5" t="s">
        <v>31</v>
      </c>
      <c r="Q5" t="s">
        <v>9</v>
      </c>
      <c r="U5" t="s">
        <v>9</v>
      </c>
    </row>
    <row r="6" spans="2:22" x14ac:dyDescent="0.25">
      <c r="C6" t="s">
        <v>32</v>
      </c>
      <c r="E6" t="s">
        <v>33</v>
      </c>
      <c r="F6" t="s">
        <v>34</v>
      </c>
      <c r="G6" t="s">
        <v>35</v>
      </c>
      <c r="I6" t="s">
        <v>33</v>
      </c>
      <c r="J6" t="s">
        <v>34</v>
      </c>
      <c r="K6" t="s">
        <v>35</v>
      </c>
      <c r="M6" t="s">
        <v>33</v>
      </c>
      <c r="N6" t="s">
        <v>34</v>
      </c>
      <c r="O6" t="s">
        <v>35</v>
      </c>
      <c r="Q6" t="s">
        <v>33</v>
      </c>
      <c r="R6" t="s">
        <v>34</v>
      </c>
      <c r="S6" t="s">
        <v>35</v>
      </c>
    </row>
    <row r="7" spans="2:22" x14ac:dyDescent="0.25">
      <c r="D7" t="s">
        <v>36</v>
      </c>
      <c r="E7">
        <v>7.0999999999999994E-2</v>
      </c>
      <c r="F7">
        <f>0.01*5</f>
        <v>0.05</v>
      </c>
      <c r="G7">
        <f>0.01*100</f>
        <v>1</v>
      </c>
    </row>
    <row r="8" spans="2:22" x14ac:dyDescent="0.25">
      <c r="B8" s="5" t="s">
        <v>37</v>
      </c>
      <c r="C8" s="6">
        <v>74000000000</v>
      </c>
      <c r="D8" s="1">
        <f>C8/10</f>
        <v>7400000000</v>
      </c>
      <c r="E8" s="1">
        <f>$D8/E$7</f>
        <v>104225352112.67607</v>
      </c>
      <c r="F8" s="1">
        <f>$D8/F$7</f>
        <v>148000000000</v>
      </c>
      <c r="G8" s="1">
        <f>$D8/G$7</f>
        <v>7400000000</v>
      </c>
      <c r="I8" s="7">
        <v>4.273333333333337</v>
      </c>
      <c r="J8" s="7">
        <v>2.7600000000000069</v>
      </c>
      <c r="K8" s="7">
        <v>4.6150000000000357</v>
      </c>
      <c r="L8" s="7"/>
      <c r="M8" s="7">
        <v>7.1</v>
      </c>
      <c r="N8" s="7">
        <v>5</v>
      </c>
      <c r="O8" s="7">
        <v>100</v>
      </c>
      <c r="P8" s="7"/>
      <c r="Q8" s="7">
        <f t="shared" ref="Q8:S12" si="0">I8/M8</f>
        <v>0.60187793427230096</v>
      </c>
      <c r="R8" s="7">
        <f t="shared" si="0"/>
        <v>0.55200000000000138</v>
      </c>
      <c r="S8" s="7">
        <f t="shared" si="0"/>
        <v>4.6150000000000357E-2</v>
      </c>
      <c r="U8">
        <f>100/158</f>
        <v>0.63291139240506333</v>
      </c>
      <c r="V8" s="1"/>
    </row>
    <row r="9" spans="2:22" x14ac:dyDescent="0.25">
      <c r="B9" s="5">
        <v>0.75</v>
      </c>
      <c r="C9" s="6">
        <v>56000000000</v>
      </c>
      <c r="D9" s="1">
        <f t="shared" ref="D9:D12" si="1">C9/10</f>
        <v>5600000000</v>
      </c>
      <c r="E9" s="1">
        <f t="shared" ref="E9:G12" si="2">$D9/E$7</f>
        <v>78873239436.61972</v>
      </c>
      <c r="F9" s="1">
        <f t="shared" si="2"/>
        <v>112000000000</v>
      </c>
      <c r="G9" s="1">
        <f t="shared" si="2"/>
        <v>5600000000</v>
      </c>
      <c r="I9" s="8">
        <v>4.4333333333332599</v>
      </c>
      <c r="J9" s="8">
        <v>2.4766666666666235</v>
      </c>
      <c r="K9" s="8">
        <v>4.3649999999999292</v>
      </c>
      <c r="L9" s="8"/>
      <c r="M9" s="7">
        <v>7.1</v>
      </c>
      <c r="N9" s="7">
        <v>5</v>
      </c>
      <c r="O9" s="7">
        <v>100</v>
      </c>
      <c r="P9" s="7"/>
      <c r="Q9" s="7">
        <f t="shared" si="0"/>
        <v>0.6244131455398958</v>
      </c>
      <c r="R9" s="7">
        <f t="shared" si="0"/>
        <v>0.49533333333332469</v>
      </c>
      <c r="S9" s="7">
        <f t="shared" si="0"/>
        <v>4.3649999999999294E-2</v>
      </c>
      <c r="U9">
        <f t="shared" ref="U9:U12" si="3">100/158</f>
        <v>0.63291139240506333</v>
      </c>
    </row>
    <row r="10" spans="2:22" x14ac:dyDescent="0.25">
      <c r="B10" s="5">
        <v>0.5</v>
      </c>
      <c r="C10" s="6">
        <v>37000000000</v>
      </c>
      <c r="D10" s="1">
        <f t="shared" si="1"/>
        <v>3700000000</v>
      </c>
      <c r="E10" s="1">
        <f t="shared" si="2"/>
        <v>52112676056.338036</v>
      </c>
      <c r="F10" s="1">
        <f t="shared" si="2"/>
        <v>74000000000</v>
      </c>
      <c r="G10" s="1">
        <f t="shared" si="2"/>
        <v>3700000000</v>
      </c>
      <c r="I10" s="8">
        <v>4.4366666666666443</v>
      </c>
      <c r="J10" s="8">
        <v>0.95333333333327275</v>
      </c>
      <c r="K10" s="8">
        <v>3.449999999999998</v>
      </c>
      <c r="L10" s="8"/>
      <c r="M10" s="7">
        <v>7.1</v>
      </c>
      <c r="N10" s="7">
        <v>5</v>
      </c>
      <c r="O10" s="7">
        <v>100</v>
      </c>
      <c r="P10" s="7"/>
      <c r="Q10" s="7">
        <f t="shared" si="0"/>
        <v>0.62488262910797809</v>
      </c>
      <c r="R10" s="7">
        <f t="shared" si="0"/>
        <v>0.19066666666665455</v>
      </c>
      <c r="S10" s="7">
        <f t="shared" si="0"/>
        <v>3.4499999999999982E-2</v>
      </c>
      <c r="U10">
        <f t="shared" si="3"/>
        <v>0.63291139240506333</v>
      </c>
    </row>
    <row r="11" spans="2:22" x14ac:dyDescent="0.25">
      <c r="B11" s="5">
        <v>0.25</v>
      </c>
      <c r="C11" s="6">
        <v>19000000000</v>
      </c>
      <c r="D11" s="1">
        <f t="shared" si="1"/>
        <v>1900000000</v>
      </c>
      <c r="E11" s="1">
        <f t="shared" si="2"/>
        <v>26760563380.281693</v>
      </c>
      <c r="F11" s="1">
        <f t="shared" si="2"/>
        <v>38000000000</v>
      </c>
      <c r="G11" s="1">
        <f t="shared" si="2"/>
        <v>1900000000</v>
      </c>
      <c r="I11" s="8">
        <v>3.2499999999999751</v>
      </c>
      <c r="J11" s="8">
        <v>6.999999999998488E-2</v>
      </c>
      <c r="K11" s="8">
        <v>2.4649999999999839</v>
      </c>
      <c r="L11" s="8"/>
      <c r="M11" s="7">
        <v>7.1</v>
      </c>
      <c r="N11" s="7">
        <v>5</v>
      </c>
      <c r="O11" s="7">
        <v>100</v>
      </c>
      <c r="P11" s="7"/>
      <c r="Q11" s="7">
        <f t="shared" si="0"/>
        <v>0.45774647887323594</v>
      </c>
      <c r="R11" s="7">
        <f t="shared" si="0"/>
        <v>1.3999999999996977E-2</v>
      </c>
      <c r="S11" s="7">
        <f t="shared" si="0"/>
        <v>2.4649999999999839E-2</v>
      </c>
      <c r="U11">
        <f t="shared" si="3"/>
        <v>0.63291139240506333</v>
      </c>
    </row>
    <row r="12" spans="2:22" x14ac:dyDescent="0.25">
      <c r="B12" s="5" t="s">
        <v>38</v>
      </c>
      <c r="C12" s="6">
        <v>7400000000</v>
      </c>
      <c r="D12" s="1">
        <f t="shared" si="1"/>
        <v>740000000</v>
      </c>
      <c r="E12" s="1">
        <f t="shared" si="2"/>
        <v>10422535211.267607</v>
      </c>
      <c r="F12" s="1">
        <f t="shared" si="2"/>
        <v>14800000000</v>
      </c>
      <c r="G12" s="1">
        <f t="shared" si="2"/>
        <v>740000000</v>
      </c>
      <c r="I12" s="8">
        <v>3.0233333333333188</v>
      </c>
      <c r="J12" s="8">
        <v>1.9999999999997797E-2</v>
      </c>
      <c r="K12" s="8">
        <v>2.6549999999999851</v>
      </c>
      <c r="L12" s="8"/>
      <c r="M12" s="7">
        <v>7.1</v>
      </c>
      <c r="N12" s="7">
        <v>5</v>
      </c>
      <c r="O12" s="7">
        <v>100</v>
      </c>
      <c r="P12" s="7"/>
      <c r="Q12" s="7">
        <f t="shared" si="0"/>
        <v>0.42582159624412941</v>
      </c>
      <c r="R12" s="7">
        <f t="shared" si="0"/>
        <v>3.9999999999995595E-3</v>
      </c>
      <c r="S12" s="7">
        <f t="shared" si="0"/>
        <v>2.6549999999999851E-2</v>
      </c>
      <c r="U12">
        <f t="shared" si="3"/>
        <v>0.63291139240506333</v>
      </c>
    </row>
    <row r="14" spans="2:22" x14ac:dyDescent="0.25">
      <c r="D1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I18" sqref="I18"/>
    </sheetView>
  </sheetViews>
  <sheetFormatPr defaultRowHeight="15" x14ac:dyDescent="0.25"/>
  <sheetData>
    <row r="2" spans="1:4" x14ac:dyDescent="0.25">
      <c r="B2" t="s">
        <v>42</v>
      </c>
    </row>
    <row r="4" spans="1:4" x14ac:dyDescent="0.25">
      <c r="A4" t="s">
        <v>46</v>
      </c>
      <c r="C4" t="s">
        <v>43</v>
      </c>
    </row>
    <row r="5" spans="1:4" x14ac:dyDescent="0.25">
      <c r="C5" t="s">
        <v>44</v>
      </c>
      <c r="D5" t="s">
        <v>45</v>
      </c>
    </row>
    <row r="6" spans="1:4" x14ac:dyDescent="0.25">
      <c r="A6">
        <v>8</v>
      </c>
      <c r="C6">
        <v>100</v>
      </c>
      <c r="D6">
        <v>100</v>
      </c>
    </row>
    <row r="7" spans="1:4" x14ac:dyDescent="0.25">
      <c r="A7">
        <v>4</v>
      </c>
      <c r="C7">
        <v>93.2</v>
      </c>
      <c r="D7">
        <v>82.9</v>
      </c>
    </row>
    <row r="8" spans="1:4" x14ac:dyDescent="0.25">
      <c r="A8">
        <v>2</v>
      </c>
      <c r="C8">
        <v>49.5</v>
      </c>
      <c r="D8">
        <v>1</v>
      </c>
    </row>
    <row r="9" spans="1:4" x14ac:dyDescent="0.25">
      <c r="A9">
        <v>1</v>
      </c>
      <c r="C9">
        <v>16.600000000000001</v>
      </c>
      <c r="D9">
        <v>0.3</v>
      </c>
    </row>
    <row r="10" spans="1:4" x14ac:dyDescent="0.25">
      <c r="A10">
        <v>0.5</v>
      </c>
      <c r="C10">
        <v>5.6</v>
      </c>
      <c r="D10">
        <v>0.3</v>
      </c>
    </row>
    <row r="11" spans="1:4" x14ac:dyDescent="0.25">
      <c r="A11">
        <v>0.25</v>
      </c>
      <c r="C11">
        <v>3.7</v>
      </c>
      <c r="D11">
        <v>0.2</v>
      </c>
    </row>
    <row r="12" spans="1:4" x14ac:dyDescent="0.25">
      <c r="A12">
        <v>0.2</v>
      </c>
      <c r="C12">
        <v>0</v>
      </c>
      <c r="D12">
        <v>0</v>
      </c>
    </row>
    <row r="16" spans="1:4" x14ac:dyDescent="0.25">
      <c r="C16" t="s">
        <v>47</v>
      </c>
    </row>
    <row r="17" spans="3:3" x14ac:dyDescent="0.25">
      <c r="C17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2"/>
  <sheetViews>
    <sheetView workbookViewId="0">
      <selection activeCell="F14" sqref="F14"/>
    </sheetView>
  </sheetViews>
  <sheetFormatPr defaultRowHeight="15" x14ac:dyDescent="0.25"/>
  <sheetData>
    <row r="1" spans="3:6" x14ac:dyDescent="0.25">
      <c r="C1" t="s">
        <v>41</v>
      </c>
    </row>
    <row r="3" spans="3:6" x14ac:dyDescent="0.25">
      <c r="C3" t="s">
        <v>40</v>
      </c>
      <c r="D3" t="s">
        <v>33</v>
      </c>
      <c r="E3" t="s">
        <v>34</v>
      </c>
      <c r="F3" t="s">
        <v>35</v>
      </c>
    </row>
    <row r="4" spans="3:6" x14ac:dyDescent="0.25">
      <c r="C4">
        <v>0</v>
      </c>
      <c r="D4">
        <v>0</v>
      </c>
      <c r="E4">
        <v>0</v>
      </c>
      <c r="F4">
        <v>0</v>
      </c>
    </row>
    <row r="5" spans="3:6" x14ac:dyDescent="0.25">
      <c r="C5">
        <v>2</v>
      </c>
      <c r="D5">
        <v>0.06</v>
      </c>
      <c r="E5">
        <v>0.05</v>
      </c>
      <c r="F5">
        <v>0.04</v>
      </c>
    </row>
    <row r="6" spans="3:6" x14ac:dyDescent="0.25">
      <c r="C6">
        <v>4</v>
      </c>
      <c r="D6">
        <v>0.11</v>
      </c>
      <c r="E6">
        <v>7.0000000000000007E-2</v>
      </c>
      <c r="F6">
        <v>0.05</v>
      </c>
    </row>
    <row r="7" spans="3:6" x14ac:dyDescent="0.25">
      <c r="C7">
        <v>6</v>
      </c>
      <c r="D7">
        <v>0.16</v>
      </c>
      <c r="E7">
        <v>7.0000000000000007E-2</v>
      </c>
      <c r="F7">
        <v>0.125</v>
      </c>
    </row>
    <row r="8" spans="3:6" x14ac:dyDescent="0.25">
      <c r="C8">
        <v>8</v>
      </c>
      <c r="D8">
        <v>0.18</v>
      </c>
      <c r="E8">
        <v>0.08</v>
      </c>
      <c r="F8">
        <v>0.18</v>
      </c>
    </row>
    <row r="9" spans="3:6" x14ac:dyDescent="0.25">
      <c r="C9">
        <v>23</v>
      </c>
      <c r="D9">
        <v>0.23</v>
      </c>
      <c r="E9">
        <v>0.09</v>
      </c>
      <c r="F9">
        <v>0.8</v>
      </c>
    </row>
    <row r="10" spans="3:6" x14ac:dyDescent="0.25">
      <c r="C10">
        <v>25</v>
      </c>
      <c r="D10">
        <v>0.28000000000000003</v>
      </c>
      <c r="E10">
        <v>3.5000000000000003E-2</v>
      </c>
      <c r="F10">
        <v>0.61</v>
      </c>
    </row>
    <row r="11" spans="3:6" x14ac:dyDescent="0.25">
      <c r="C11">
        <v>27</v>
      </c>
      <c r="D11">
        <v>0.2</v>
      </c>
      <c r="E11">
        <v>0.03</v>
      </c>
      <c r="F11">
        <v>0.52</v>
      </c>
    </row>
    <row r="12" spans="3:6" x14ac:dyDescent="0.25">
      <c r="C12">
        <v>29</v>
      </c>
      <c r="D12">
        <v>0.18</v>
      </c>
      <c r="E12">
        <v>2.5000000000000001E-2</v>
      </c>
      <c r="F12">
        <v>0.52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J16" sqref="J16"/>
    </sheetView>
  </sheetViews>
  <sheetFormatPr defaultRowHeight="15" x14ac:dyDescent="0.25"/>
  <sheetData>
    <row r="2" spans="2:10" x14ac:dyDescent="0.25">
      <c r="C2" t="s">
        <v>3</v>
      </c>
      <c r="G2" t="s">
        <v>22</v>
      </c>
    </row>
    <row r="3" spans="2:10" x14ac:dyDescent="0.25">
      <c r="C3" t="s">
        <v>5</v>
      </c>
      <c r="D3" t="s">
        <v>5</v>
      </c>
    </row>
    <row r="4" spans="2:10" x14ac:dyDescent="0.25">
      <c r="C4" t="s">
        <v>6</v>
      </c>
      <c r="D4" t="s">
        <v>7</v>
      </c>
      <c r="G4" t="s">
        <v>23</v>
      </c>
      <c r="H4" t="s">
        <v>24</v>
      </c>
      <c r="I4" t="s">
        <v>25</v>
      </c>
      <c r="J4" t="s">
        <v>26</v>
      </c>
    </row>
    <row r="5" spans="2:10" s="2" customFormat="1" x14ac:dyDescent="0.25">
      <c r="B5" s="3" t="s">
        <v>13</v>
      </c>
      <c r="C5" s="2">
        <v>0</v>
      </c>
      <c r="D5" s="2">
        <v>0</v>
      </c>
      <c r="G5" s="2">
        <v>1.42</v>
      </c>
      <c r="H5" s="2">
        <v>1.36</v>
      </c>
      <c r="I5" s="2">
        <v>1.58</v>
      </c>
      <c r="J5" s="2">
        <v>2.0299999999999998</v>
      </c>
    </row>
    <row r="6" spans="2:10" s="2" customFormat="1" x14ac:dyDescent="0.25">
      <c r="B6" s="3" t="s">
        <v>14</v>
      </c>
      <c r="C6" s="2">
        <v>100</v>
      </c>
      <c r="D6" s="2">
        <v>0</v>
      </c>
      <c r="G6" s="2">
        <v>0.53</v>
      </c>
      <c r="H6" s="2">
        <v>0.43</v>
      </c>
      <c r="I6" s="2">
        <v>0.26</v>
      </c>
      <c r="J6" s="2">
        <v>0.2</v>
      </c>
    </row>
    <row r="7" spans="2:10" s="2" customFormat="1" x14ac:dyDescent="0.25">
      <c r="B7" s="3" t="s">
        <v>15</v>
      </c>
      <c r="C7" s="2">
        <v>90</v>
      </c>
      <c r="D7" s="2">
        <v>10</v>
      </c>
      <c r="G7" s="2">
        <v>0.65</v>
      </c>
      <c r="H7" s="2">
        <v>0.41</v>
      </c>
      <c r="I7" s="2">
        <v>0.3</v>
      </c>
      <c r="J7" s="2">
        <v>0.2</v>
      </c>
    </row>
    <row r="8" spans="2:10" s="2" customFormat="1" x14ac:dyDescent="0.25">
      <c r="B8" s="3" t="s">
        <v>16</v>
      </c>
      <c r="C8" s="2">
        <v>80</v>
      </c>
      <c r="D8" s="2">
        <v>20</v>
      </c>
      <c r="G8" s="2">
        <v>0.56999999999999995</v>
      </c>
      <c r="H8" s="2">
        <v>0.28000000000000003</v>
      </c>
      <c r="I8" s="2">
        <v>0.24</v>
      </c>
      <c r="J8" s="2">
        <v>0.18</v>
      </c>
    </row>
    <row r="9" spans="2:10" s="2" customFormat="1" x14ac:dyDescent="0.25">
      <c r="B9" s="4" t="s">
        <v>17</v>
      </c>
      <c r="C9" s="4">
        <v>70</v>
      </c>
      <c r="D9" s="4">
        <v>30</v>
      </c>
      <c r="G9" s="2">
        <v>0.24</v>
      </c>
      <c r="H9" s="2">
        <v>0.14000000000000001</v>
      </c>
      <c r="I9" s="2">
        <v>0.12</v>
      </c>
      <c r="J9" s="2">
        <v>0.1</v>
      </c>
    </row>
    <row r="10" spans="2:10" s="2" customFormat="1" x14ac:dyDescent="0.25">
      <c r="B10" s="4" t="s">
        <v>18</v>
      </c>
      <c r="C10" s="4">
        <v>60</v>
      </c>
      <c r="D10" s="4">
        <v>40</v>
      </c>
      <c r="G10" s="2">
        <v>0.22</v>
      </c>
      <c r="H10" s="2">
        <v>0.12</v>
      </c>
      <c r="I10" s="2">
        <v>0.1</v>
      </c>
      <c r="J10" s="2">
        <v>0.06</v>
      </c>
    </row>
    <row r="11" spans="2:10" s="2" customFormat="1" x14ac:dyDescent="0.25">
      <c r="B11" s="3" t="s">
        <v>19</v>
      </c>
      <c r="C11" s="2">
        <v>50</v>
      </c>
      <c r="D11" s="2">
        <v>50</v>
      </c>
      <c r="G11" s="2">
        <v>0.36</v>
      </c>
      <c r="H11" s="2">
        <v>0.18</v>
      </c>
      <c r="I11" s="2">
        <v>0.14000000000000001</v>
      </c>
      <c r="J11" s="2">
        <v>0.12</v>
      </c>
    </row>
    <row r="12" spans="2:10" s="2" customFormat="1" x14ac:dyDescent="0.25">
      <c r="B12" s="3" t="s">
        <v>20</v>
      </c>
      <c r="G12" s="2">
        <v>0.16</v>
      </c>
      <c r="H12" s="2">
        <v>0.08</v>
      </c>
      <c r="I12" s="2">
        <v>0.06</v>
      </c>
      <c r="J12" s="2">
        <v>0.05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Mix composition</vt:lpstr>
      <vt:lpstr>Carbonate productivity</vt:lpstr>
      <vt:lpstr>particle size distribution</vt:lpstr>
      <vt:lpstr>Optical density</vt:lpstr>
      <vt:lpstr>Initial surface absorption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Paine</dc:creator>
  <cp:lastModifiedBy>Kevin Paine</cp:lastModifiedBy>
  <dcterms:created xsi:type="dcterms:W3CDTF">2017-11-17T12:29:31Z</dcterms:created>
  <dcterms:modified xsi:type="dcterms:W3CDTF">2017-11-18T12:12:48Z</dcterms:modified>
</cp:coreProperties>
</file>