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7" i="1" l="1"/>
  <c r="K21" i="1"/>
  <c r="K20" i="1"/>
  <c r="K23" i="1"/>
  <c r="K24" i="1"/>
  <c r="K19" i="1"/>
  <c r="K18" i="1"/>
  <c r="K22" i="1"/>
  <c r="D25" i="1"/>
  <c r="D26" i="1"/>
  <c r="F25" i="1"/>
  <c r="F26" i="1"/>
  <c r="E17" i="1"/>
  <c r="D8" i="1" l="1"/>
  <c r="B8" i="1"/>
  <c r="G10" i="1"/>
  <c r="G12" i="1"/>
  <c r="G11" i="1"/>
  <c r="G9" i="1"/>
  <c r="G8" i="1"/>
  <c r="G7" i="1"/>
  <c r="G6" i="1"/>
  <c r="L24" i="1" l="1"/>
  <c r="L23" i="1"/>
  <c r="L22" i="1"/>
  <c r="L21" i="1"/>
  <c r="L20" i="1"/>
  <c r="L19" i="1"/>
  <c r="L18" i="1"/>
  <c r="L17" i="1"/>
  <c r="J26" i="1"/>
  <c r="J25" i="1"/>
  <c r="J24" i="1"/>
  <c r="J23" i="1"/>
  <c r="J22" i="1"/>
  <c r="J21" i="1"/>
  <c r="J20" i="1"/>
  <c r="J19" i="1"/>
  <c r="J18" i="1"/>
  <c r="J17" i="1"/>
  <c r="I24" i="1"/>
  <c r="I23" i="1"/>
  <c r="I22" i="1"/>
  <c r="I21" i="1"/>
  <c r="I20" i="1"/>
  <c r="I19" i="1"/>
  <c r="I18" i="1"/>
  <c r="I17" i="1"/>
  <c r="H26" i="1"/>
  <c r="H25" i="1"/>
  <c r="H19" i="1"/>
  <c r="H20" i="1"/>
  <c r="H21" i="1"/>
  <c r="H22" i="1"/>
  <c r="H23" i="1"/>
  <c r="H24" i="1"/>
  <c r="H18" i="1"/>
  <c r="F18" i="1"/>
  <c r="F19" i="1"/>
  <c r="F20" i="1"/>
  <c r="F21" i="1"/>
  <c r="F22" i="1"/>
  <c r="F23" i="1"/>
  <c r="F24" i="1"/>
  <c r="F17" i="1"/>
  <c r="D18" i="1"/>
  <c r="D19" i="1"/>
  <c r="D20" i="1"/>
  <c r="D21" i="1"/>
  <c r="D22" i="1"/>
  <c r="D23" i="1"/>
  <c r="D24" i="1"/>
  <c r="D17" i="1"/>
  <c r="D9" i="1"/>
  <c r="D7" i="1"/>
  <c r="D6" i="1"/>
  <c r="B7" i="1"/>
  <c r="B6" i="1"/>
  <c r="B9" i="1" s="1"/>
  <c r="L25" i="1" l="1"/>
  <c r="L26" i="1"/>
</calcChain>
</file>

<file path=xl/sharedStrings.xml><?xml version="1.0" encoding="utf-8"?>
<sst xmlns="http://schemas.openxmlformats.org/spreadsheetml/2006/main" count="32" uniqueCount="28">
  <si>
    <t>Corner strength</t>
  </si>
  <si>
    <t>ACI</t>
  </si>
  <si>
    <t>CSA</t>
  </si>
  <si>
    <t>MCFT</t>
  </si>
  <si>
    <t>note</t>
  </si>
  <si>
    <t>Adopted values</t>
  </si>
  <si>
    <t>0.4% strain</t>
  </si>
  <si>
    <t>0.4 strength of straight part</t>
  </si>
  <si>
    <t>0.5% strain</t>
  </si>
  <si>
    <t>Note</t>
  </si>
  <si>
    <t>T2-1</t>
  </si>
  <si>
    <t>T2-2</t>
  </si>
  <si>
    <t>T3-1</t>
  </si>
  <si>
    <t>T3-2</t>
  </si>
  <si>
    <t>T4</t>
  </si>
  <si>
    <t>T5-1</t>
  </si>
  <si>
    <t>T5-2</t>
  </si>
  <si>
    <t>corner strength</t>
  </si>
  <si>
    <t>Test results</t>
  </si>
  <si>
    <t>speciment</t>
  </si>
  <si>
    <t>ACI*</t>
  </si>
  <si>
    <t>ACI*/Pexe</t>
  </si>
  <si>
    <t>CSA*</t>
  </si>
  <si>
    <t>CSA*/Pexe</t>
  </si>
  <si>
    <t>-</t>
  </si>
  <si>
    <t>MCFT*</t>
  </si>
  <si>
    <t>minimum actual corner strength</t>
  </si>
  <si>
    <t>Minimum actual corner strength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</si>
</sst>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2" fontId="0" fillId="0" borderId="0" xfId="0" applyNumberFormat="1"/>
    <xf numFmtId="9" fontId="0" fillId="0" borderId="0" xfId="0" applyNumberFormat="1"/>
    <xf numFmtId="9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6"/>
  <sheetViews>
    <sheetView tabSelected="1" workbookViewId="0">
      <selection activeCell="F17" sqref="F17"/>
    </sheetView>
  </sheetViews>
  <sheetFormatPr defaultRowHeight="15" x14ac:dyDescent="0.25"/>
  <sheetData>
    <row r="5" spans="1:11" x14ac:dyDescent="0.25">
      <c r="A5" t="s">
        <v>0</v>
      </c>
      <c r="B5" t="s">
        <v>1</v>
      </c>
      <c r="C5" t="s">
        <v>4</v>
      </c>
      <c r="D5" t="s">
        <v>2</v>
      </c>
      <c r="E5" t="s">
        <v>9</v>
      </c>
      <c r="F5" t="s">
        <v>3</v>
      </c>
      <c r="G5" t="s">
        <v>17</v>
      </c>
    </row>
    <row r="6" spans="1:11" x14ac:dyDescent="0.25">
      <c r="B6" s="9">
        <f>0.004*107000</f>
        <v>428</v>
      </c>
      <c r="C6" t="s">
        <v>6</v>
      </c>
      <c r="D6" s="8">
        <f>1537*0.4</f>
        <v>614.80000000000007</v>
      </c>
      <c r="E6" t="s">
        <v>7</v>
      </c>
      <c r="F6" t="s">
        <v>10</v>
      </c>
      <c r="G6" s="8">
        <f>0.00685821527138914*107000</f>
        <v>733.82903403863804</v>
      </c>
    </row>
    <row r="7" spans="1:11" x14ac:dyDescent="0.25">
      <c r="B7" s="8">
        <f xml:space="preserve"> 0.407*1537</f>
        <v>625.55899999999997</v>
      </c>
      <c r="C7" t="s">
        <v>0</v>
      </c>
      <c r="D7" s="9">
        <f>0.005*107000</f>
        <v>535</v>
      </c>
      <c r="E7" t="s">
        <v>8</v>
      </c>
      <c r="F7" t="s">
        <v>11</v>
      </c>
      <c r="G7" s="8">
        <f>0.00873072146118722*107000</f>
        <v>934.18719634703257</v>
      </c>
    </row>
    <row r="8" spans="1:11" x14ac:dyDescent="0.25">
      <c r="B8" s="8">
        <f>0.00609996247654784*107000</f>
        <v>652.69598499061885</v>
      </c>
      <c r="C8" t="s">
        <v>27</v>
      </c>
      <c r="D8" s="8">
        <f>0.00609996247654784*107000</f>
        <v>652.69598499061885</v>
      </c>
      <c r="E8" t="s">
        <v>26</v>
      </c>
      <c r="F8" t="s">
        <v>12</v>
      </c>
      <c r="G8" s="8">
        <f>0.00685821527138914*107000</f>
        <v>733.82903403863804</v>
      </c>
    </row>
    <row r="9" spans="1:11" x14ac:dyDescent="0.25">
      <c r="A9" t="s">
        <v>5</v>
      </c>
      <c r="B9" s="8">
        <f>MIN(B6:B7)</f>
        <v>428</v>
      </c>
      <c r="D9" s="8">
        <f>MIN(D6:D7)</f>
        <v>535</v>
      </c>
      <c r="F9" t="s">
        <v>13</v>
      </c>
      <c r="G9" s="8">
        <f>0.00873072146118722*107000</f>
        <v>934.18719634703257</v>
      </c>
    </row>
    <row r="10" spans="1:11" x14ac:dyDescent="0.25">
      <c r="F10" t="s">
        <v>14</v>
      </c>
      <c r="G10" s="8">
        <f>0.00609996247654784*107000</f>
        <v>652.69598499061885</v>
      </c>
    </row>
    <row r="11" spans="1:11" x14ac:dyDescent="0.25">
      <c r="F11" t="s">
        <v>15</v>
      </c>
      <c r="G11" s="8">
        <f>0.00873072146118722*107000</f>
        <v>934.18719634703257</v>
      </c>
    </row>
    <row r="12" spans="1:11" x14ac:dyDescent="0.25">
      <c r="F12" t="s">
        <v>16</v>
      </c>
      <c r="G12" s="8">
        <f>0.00873072146118722*107000</f>
        <v>934.18719634703257</v>
      </c>
    </row>
    <row r="16" spans="1:11" x14ac:dyDescent="0.25">
      <c r="A16" s="1" t="s">
        <v>19</v>
      </c>
      <c r="B16" s="1" t="s">
        <v>18</v>
      </c>
      <c r="C16" t="s">
        <v>20</v>
      </c>
      <c r="D16" t="s">
        <v>21</v>
      </c>
      <c r="E16" t="s">
        <v>22</v>
      </c>
      <c r="F16" t="s">
        <v>23</v>
      </c>
      <c r="G16" t="s">
        <v>25</v>
      </c>
      <c r="I16" t="s">
        <v>1</v>
      </c>
      <c r="K16" t="s">
        <v>2</v>
      </c>
    </row>
    <row r="17" spans="1:12" x14ac:dyDescent="0.25">
      <c r="A17" s="1">
        <v>1</v>
      </c>
      <c r="B17" s="1">
        <v>31.6</v>
      </c>
      <c r="C17" s="3">
        <v>20.100000000000001</v>
      </c>
      <c r="D17" s="4">
        <f t="shared" ref="D17:D24" si="0">1/(C17/$B17)</f>
        <v>1.572139303482587</v>
      </c>
      <c r="E17" s="2">
        <f>34.6</f>
        <v>34.6</v>
      </c>
      <c r="F17" s="4">
        <f>1/(E17/$B17)</f>
        <v>0.91329479768786126</v>
      </c>
      <c r="G17" t="s">
        <v>24</v>
      </c>
      <c r="H17" s="1" t="s">
        <v>24</v>
      </c>
      <c r="I17" s="2">
        <f>7.3*1.5</f>
        <v>10.95</v>
      </c>
      <c r="J17" s="4">
        <f>1/(I17/$B17)</f>
        <v>2.8858447488584478</v>
      </c>
      <c r="K17" s="3">
        <f>12.3*1.5</f>
        <v>18.450000000000003</v>
      </c>
      <c r="L17" s="4">
        <f>1/(K17/$B17)</f>
        <v>1.7127371273712735</v>
      </c>
    </row>
    <row r="18" spans="1:12" x14ac:dyDescent="0.25">
      <c r="A18" s="1">
        <v>2.1</v>
      </c>
      <c r="B18" s="1">
        <v>61.9</v>
      </c>
      <c r="C18" s="3">
        <v>50.4</v>
      </c>
      <c r="D18" s="4">
        <f t="shared" si="0"/>
        <v>1.2281746031746033</v>
      </c>
      <c r="E18" s="2">
        <v>84.8</v>
      </c>
      <c r="F18" s="4">
        <f t="shared" ref="F18:F24" si="1">1/(E18/$B18)</f>
        <v>0.72995283018867929</v>
      </c>
      <c r="G18">
        <v>40.9</v>
      </c>
      <c r="H18" s="7">
        <f>1/(G18/$B18)</f>
        <v>1.5134474327628362</v>
      </c>
      <c r="I18" s="2">
        <f>20.6*1.5</f>
        <v>30.900000000000002</v>
      </c>
      <c r="J18" s="4">
        <f t="shared" ref="J18:L24" si="2">1/(I18/$B18)</f>
        <v>2.0032362459546924</v>
      </c>
      <c r="K18" s="3">
        <f>(12.3+21.6)*1.5</f>
        <v>50.850000000000009</v>
      </c>
      <c r="L18" s="4">
        <f t="shared" si="2"/>
        <v>1.2173058013765976</v>
      </c>
    </row>
    <row r="19" spans="1:12" x14ac:dyDescent="0.25">
      <c r="A19" s="1">
        <v>2.2000000000000002</v>
      </c>
      <c r="B19" s="1">
        <v>92.6</v>
      </c>
      <c r="C19" s="3">
        <v>50.4</v>
      </c>
      <c r="D19" s="4">
        <f t="shared" si="0"/>
        <v>1.8373015873015874</v>
      </c>
      <c r="E19" s="2">
        <v>84.8</v>
      </c>
      <c r="F19" s="4">
        <f t="shared" si="1"/>
        <v>1.0919811320754715</v>
      </c>
      <c r="G19">
        <v>65.2</v>
      </c>
      <c r="H19" s="7">
        <f t="shared" ref="H19:H24" si="3">1/(G19/$B19)</f>
        <v>1.4202453987730062</v>
      </c>
      <c r="I19" s="2">
        <f>20.6*1.5</f>
        <v>30.900000000000002</v>
      </c>
      <c r="J19" s="4">
        <f t="shared" si="2"/>
        <v>2.9967637540453071</v>
      </c>
      <c r="K19" s="3">
        <f>(12.3+21.6)*1.5</f>
        <v>50.850000000000009</v>
      </c>
      <c r="L19" s="4">
        <f t="shared" si="2"/>
        <v>1.8210422812192719</v>
      </c>
    </row>
    <row r="20" spans="1:12" x14ac:dyDescent="0.25">
      <c r="A20" s="1">
        <v>3.1</v>
      </c>
      <c r="B20" s="1">
        <v>94.9</v>
      </c>
      <c r="C20" s="3">
        <v>80.2</v>
      </c>
      <c r="D20" s="4">
        <f t="shared" si="0"/>
        <v>1.1832917705735662</v>
      </c>
      <c r="E20" s="2">
        <v>123.7</v>
      </c>
      <c r="F20" s="4">
        <f t="shared" si="1"/>
        <v>0.76717865804365404</v>
      </c>
      <c r="G20">
        <v>93.7</v>
      </c>
      <c r="H20" s="7">
        <f t="shared" si="3"/>
        <v>1.0128068303094984</v>
      </c>
      <c r="I20" s="2">
        <f>33.9*1.5</f>
        <v>50.849999999999994</v>
      </c>
      <c r="J20" s="4">
        <f t="shared" si="2"/>
        <v>1.866273352999017</v>
      </c>
      <c r="K20" s="3">
        <f>(12.3+38.3)*1.5</f>
        <v>75.899999999999991</v>
      </c>
      <c r="L20" s="4">
        <f t="shared" si="2"/>
        <v>1.2503293807641636</v>
      </c>
    </row>
    <row r="21" spans="1:12" x14ac:dyDescent="0.25">
      <c r="A21" s="1">
        <v>3.2</v>
      </c>
      <c r="B21" s="1">
        <v>110</v>
      </c>
      <c r="C21" s="3">
        <v>80.2</v>
      </c>
      <c r="D21" s="4">
        <f t="shared" si="0"/>
        <v>1.3715710723192018</v>
      </c>
      <c r="E21" s="2">
        <v>123.7</v>
      </c>
      <c r="F21" s="4">
        <f t="shared" si="1"/>
        <v>0.88924818108326598</v>
      </c>
      <c r="G21">
        <v>137.1</v>
      </c>
      <c r="H21" s="7">
        <f t="shared" si="3"/>
        <v>0.80233406272793584</v>
      </c>
      <c r="I21" s="2">
        <f>33.9*1.5</f>
        <v>50.849999999999994</v>
      </c>
      <c r="J21" s="4">
        <f t="shared" si="2"/>
        <v>2.1632251720747298</v>
      </c>
      <c r="K21" s="3">
        <f>(12.3+38.3)*1.5</f>
        <v>75.899999999999991</v>
      </c>
      <c r="L21" s="4">
        <f t="shared" si="2"/>
        <v>1.4492753623188408</v>
      </c>
    </row>
    <row r="22" spans="1:12" x14ac:dyDescent="0.25">
      <c r="A22" s="1">
        <v>4</v>
      </c>
      <c r="B22" s="1">
        <v>100</v>
      </c>
      <c r="C22" s="3">
        <v>110.4</v>
      </c>
      <c r="D22" s="4">
        <f t="shared" si="0"/>
        <v>0.90579710144927528</v>
      </c>
      <c r="E22" s="2">
        <v>156.30000000000001</v>
      </c>
      <c r="F22" s="4">
        <f t="shared" si="1"/>
        <v>0.63979526551503507</v>
      </c>
      <c r="G22">
        <v>126.4</v>
      </c>
      <c r="H22" s="7">
        <f t="shared" si="3"/>
        <v>0.79113924050632911</v>
      </c>
      <c r="I22" s="2">
        <f>47.1*1.5</f>
        <v>70.650000000000006</v>
      </c>
      <c r="J22" s="4">
        <f t="shared" si="2"/>
        <v>1.4154281670205238</v>
      </c>
      <c r="K22" s="3">
        <f>(12.3+52)*1.5</f>
        <v>96.449999999999989</v>
      </c>
      <c r="L22" s="4">
        <f t="shared" si="2"/>
        <v>1.0368066355624677</v>
      </c>
    </row>
    <row r="23" spans="1:12" x14ac:dyDescent="0.25">
      <c r="A23" s="1">
        <v>5.0999999999999996</v>
      </c>
      <c r="B23" s="1">
        <v>94</v>
      </c>
      <c r="C23" s="3">
        <v>74.099999999999994</v>
      </c>
      <c r="D23" s="4">
        <f t="shared" si="0"/>
        <v>1.2685560053981106</v>
      </c>
      <c r="E23" s="2">
        <v>116.5</v>
      </c>
      <c r="F23" s="4">
        <f t="shared" si="1"/>
        <v>0.80686695278969967</v>
      </c>
      <c r="G23">
        <v>124</v>
      </c>
      <c r="H23" s="7">
        <f t="shared" si="3"/>
        <v>0.75806451612903236</v>
      </c>
      <c r="I23" s="2">
        <f>(7.3+23.94)*1.5</f>
        <v>46.86</v>
      </c>
      <c r="J23" s="4">
        <f t="shared" si="2"/>
        <v>2.0059752454118653</v>
      </c>
      <c r="K23" s="3">
        <f>(12.3+35.2)*1.5</f>
        <v>71.25</v>
      </c>
      <c r="L23" s="4">
        <f t="shared" si="2"/>
        <v>1.3192982456140352</v>
      </c>
    </row>
    <row r="24" spans="1:12" x14ac:dyDescent="0.25">
      <c r="A24" s="1">
        <v>5.2</v>
      </c>
      <c r="B24" s="1">
        <v>94.9</v>
      </c>
      <c r="C24" s="3">
        <v>56.6</v>
      </c>
      <c r="D24" s="4">
        <f t="shared" si="0"/>
        <v>1.6766784452296821</v>
      </c>
      <c r="E24" s="2">
        <v>93.2</v>
      </c>
      <c r="F24" s="4">
        <f t="shared" si="1"/>
        <v>1.0182403433476395</v>
      </c>
      <c r="G24">
        <v>80.67</v>
      </c>
      <c r="H24" s="7">
        <f t="shared" si="3"/>
        <v>1.1763976695177885</v>
      </c>
      <c r="I24" s="2">
        <f>23.2*1.5</f>
        <v>34.799999999999997</v>
      </c>
      <c r="J24" s="4">
        <f t="shared" si="2"/>
        <v>2.7270114942528738</v>
      </c>
      <c r="K24" s="3">
        <f>(12.3+25.3)*1.5</f>
        <v>56.400000000000006</v>
      </c>
      <c r="L24" s="4">
        <f t="shared" si="2"/>
        <v>1.6826241134751772</v>
      </c>
    </row>
    <row r="25" spans="1:12" x14ac:dyDescent="0.25">
      <c r="D25" s="5">
        <f>AVERAGE(D17:D21,D23:D24)</f>
        <v>1.4482446839256198</v>
      </c>
      <c r="F25" s="5">
        <f>AVERAGE(F17:F21,F23:F24)</f>
        <v>0.88810898503089597</v>
      </c>
      <c r="H25" s="5">
        <f>AVERAGE(H18:H21,H23:H24)</f>
        <v>1.1138826517033495</v>
      </c>
      <c r="J25" s="5">
        <f>AVERAGE(J17:J21,J23:J24)</f>
        <v>2.3783328590852761</v>
      </c>
      <c r="L25" s="5">
        <f>AVERAGE(L17:L21,L23:L24)</f>
        <v>1.4932303303056227</v>
      </c>
    </row>
    <row r="26" spans="1:12" x14ac:dyDescent="0.25">
      <c r="D26" s="6">
        <f>STDEV(D17:D21,D23:D24)</f>
        <v>0.250231521051478</v>
      </c>
      <c r="F26" s="6">
        <f>STDEV(F17:F21,F23:F24)</f>
        <v>0.13252133588417525</v>
      </c>
      <c r="H26" s="6">
        <f>STDEV(H18:H21,H23:H24)</f>
        <v>0.31346568076078662</v>
      </c>
      <c r="J26" s="6">
        <f>STDEV(J17:J21,J23:J24)</f>
        <v>0.47424076113852082</v>
      </c>
      <c r="L26" s="6">
        <f>STDEV(L17:L21,L23:L24)</f>
        <v>0.24455181471140294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2018-04-24T21:40:51Z</dcterms:modified>
</cp:coreProperties>
</file>