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rez-ep/Desktop/"/>
    </mc:Choice>
  </mc:AlternateContent>
  <xr:revisionPtr revIDLastSave="0" documentId="8_{79E7670B-F920-5243-BAF1-8D34F95717F1}" xr6:coauthVersionLast="36" xr6:coauthVersionMax="36" xr10:uidLastSave="{00000000-0000-0000-0000-000000000000}"/>
  <bookViews>
    <workbookView xWindow="6620" yWindow="4900" windowWidth="27640" windowHeight="16940" activeTab="5" xr2:uid="{16974D27-C54B-9F49-8479-E5CFAA85193A}"/>
  </bookViews>
  <sheets>
    <sheet name="Figure 3A" sheetId="5" r:id="rId1"/>
    <sheet name="Figure 3B" sheetId="1" r:id="rId2"/>
    <sheet name="Figure 4A" sheetId="2" r:id="rId3"/>
    <sheet name="Figures 4B and 5B-D" sheetId="6" r:id="rId4"/>
    <sheet name="Figure 5A-C" sheetId="3" r:id="rId5"/>
    <sheet name="Figure 6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" l="1"/>
  <c r="J16" i="2"/>
  <c r="F16" i="2"/>
  <c r="E16" i="2"/>
  <c r="K15" i="2"/>
  <c r="J15" i="2"/>
  <c r="F15" i="2"/>
  <c r="E15" i="2"/>
  <c r="K14" i="2"/>
  <c r="J14" i="2"/>
  <c r="F14" i="2"/>
  <c r="E14" i="2"/>
  <c r="K13" i="2"/>
  <c r="J13" i="2"/>
  <c r="F13" i="2"/>
  <c r="E13" i="2"/>
  <c r="K12" i="2"/>
  <c r="J12" i="2"/>
  <c r="F12" i="2"/>
  <c r="E12" i="2"/>
  <c r="K11" i="2"/>
  <c r="J11" i="2"/>
  <c r="F11" i="2"/>
  <c r="E11" i="2"/>
  <c r="K10" i="2"/>
  <c r="J10" i="2"/>
  <c r="F10" i="2"/>
  <c r="E10" i="2"/>
  <c r="K9" i="2"/>
  <c r="J9" i="2"/>
  <c r="F9" i="2"/>
  <c r="E9" i="2"/>
  <c r="K8" i="2"/>
  <c r="J8" i="2"/>
  <c r="F8" i="2"/>
  <c r="E8" i="2"/>
  <c r="K7" i="2"/>
  <c r="J7" i="2"/>
  <c r="F7" i="2"/>
  <c r="E7" i="2"/>
  <c r="K6" i="2"/>
  <c r="J6" i="2"/>
  <c r="F6" i="2"/>
  <c r="E6" i="2"/>
  <c r="K5" i="2"/>
  <c r="J5" i="2"/>
  <c r="F5" i="2"/>
  <c r="E5" i="2"/>
  <c r="L19" i="5" l="1"/>
  <c r="K19" i="5"/>
  <c r="J19" i="5"/>
  <c r="N19" i="5" s="1"/>
  <c r="D19" i="5"/>
  <c r="C19" i="5"/>
  <c r="E19" i="5" s="1"/>
  <c r="L18" i="5"/>
  <c r="K18" i="5"/>
  <c r="J18" i="5"/>
  <c r="E18" i="5"/>
  <c r="O18" i="5" s="1"/>
  <c r="D18" i="5"/>
  <c r="F18" i="5" s="1"/>
  <c r="C18" i="5"/>
  <c r="L17" i="5"/>
  <c r="K17" i="5"/>
  <c r="J17" i="5"/>
  <c r="O17" i="5" s="1"/>
  <c r="D17" i="5"/>
  <c r="C17" i="5"/>
  <c r="E17" i="5" s="1"/>
  <c r="L16" i="5"/>
  <c r="K16" i="5"/>
  <c r="P16" i="5" s="1"/>
  <c r="J16" i="5"/>
  <c r="D16" i="5"/>
  <c r="C16" i="5"/>
  <c r="E16" i="5" s="1"/>
  <c r="Q16" i="5" s="1"/>
  <c r="L15" i="5"/>
  <c r="Q15" i="5" s="1"/>
  <c r="K15" i="5"/>
  <c r="J15" i="5"/>
  <c r="E15" i="5"/>
  <c r="O15" i="5" s="1"/>
  <c r="D15" i="5"/>
  <c r="F15" i="5" s="1"/>
  <c r="C15" i="5"/>
  <c r="L14" i="5"/>
  <c r="K14" i="5"/>
  <c r="J14" i="5"/>
  <c r="N14" i="5" s="1"/>
  <c r="D14" i="5"/>
  <c r="C14" i="5"/>
  <c r="E14" i="5" s="1"/>
  <c r="L13" i="5"/>
  <c r="K13" i="5"/>
  <c r="J13" i="5"/>
  <c r="D13" i="5"/>
  <c r="C13" i="5"/>
  <c r="E13" i="5" s="1"/>
  <c r="N12" i="5"/>
  <c r="L12" i="5"/>
  <c r="K12" i="5"/>
  <c r="P12" i="5" s="1"/>
  <c r="J12" i="5"/>
  <c r="M12" i="5" s="1"/>
  <c r="D12" i="5"/>
  <c r="F12" i="5" s="1"/>
  <c r="C12" i="5"/>
  <c r="E12" i="5" s="1"/>
  <c r="Q12" i="5" s="1"/>
  <c r="L11" i="5"/>
  <c r="K11" i="5"/>
  <c r="J11" i="5"/>
  <c r="D11" i="5"/>
  <c r="C11" i="5"/>
  <c r="E11" i="5" s="1"/>
  <c r="L10" i="5"/>
  <c r="K10" i="5"/>
  <c r="J10" i="5"/>
  <c r="D10" i="5"/>
  <c r="F10" i="5" s="1"/>
  <c r="C10" i="5"/>
  <c r="E10" i="5" s="1"/>
  <c r="P10" i="5" s="1"/>
  <c r="L9" i="5"/>
  <c r="K9" i="5"/>
  <c r="J9" i="5"/>
  <c r="O9" i="5" s="1"/>
  <c r="D9" i="5"/>
  <c r="F9" i="5" s="1"/>
  <c r="C9" i="5"/>
  <c r="E9" i="5" s="1"/>
  <c r="Q9" i="5" s="1"/>
  <c r="L8" i="5"/>
  <c r="K8" i="5"/>
  <c r="J8" i="5"/>
  <c r="D8" i="5"/>
  <c r="C8" i="5"/>
  <c r="E8" i="5" s="1"/>
  <c r="Q18" i="5" l="1"/>
  <c r="O11" i="5"/>
  <c r="O14" i="5"/>
  <c r="M17" i="5"/>
  <c r="F13" i="5"/>
  <c r="P8" i="5"/>
  <c r="M9" i="5"/>
  <c r="O13" i="5"/>
  <c r="F14" i="5"/>
  <c r="M16" i="5"/>
  <c r="F17" i="5"/>
  <c r="P11" i="5"/>
  <c r="Q11" i="5"/>
  <c r="R11" i="5" s="1"/>
  <c r="F11" i="5"/>
  <c r="F8" i="5"/>
  <c r="Q14" i="5"/>
  <c r="N15" i="5"/>
  <c r="N18" i="5"/>
  <c r="F19" i="5"/>
  <c r="Q19" i="5"/>
  <c r="O10" i="5"/>
  <c r="P19" i="5"/>
  <c r="M8" i="5"/>
  <c r="M10" i="5"/>
  <c r="N11" i="5"/>
  <c r="M13" i="5"/>
  <c r="P15" i="5"/>
  <c r="R15" i="5" s="1"/>
  <c r="S15" i="5" s="1"/>
  <c r="F16" i="5"/>
  <c r="O19" i="5"/>
  <c r="Q8" i="5"/>
  <c r="P13" i="5"/>
  <c r="Q13" i="5"/>
  <c r="P9" i="5"/>
  <c r="R9" i="5" s="1"/>
  <c r="S9" i="5" s="1"/>
  <c r="R14" i="5"/>
  <c r="P17" i="5"/>
  <c r="R17" i="5" s="1"/>
  <c r="S17" i="5" s="1"/>
  <c r="Q17" i="5"/>
  <c r="R19" i="5"/>
  <c r="P14" i="5"/>
  <c r="N16" i="5"/>
  <c r="P18" i="5"/>
  <c r="R18" i="5" s="1"/>
  <c r="O8" i="5"/>
  <c r="N9" i="5"/>
  <c r="Q10" i="5"/>
  <c r="R10" i="5" s="1"/>
  <c r="S10" i="5" s="1"/>
  <c r="N13" i="5"/>
  <c r="M14" i="5"/>
  <c r="O16" i="5"/>
  <c r="R16" i="5" s="1"/>
  <c r="N17" i="5"/>
  <c r="M18" i="5"/>
  <c r="N8" i="5"/>
  <c r="N10" i="5"/>
  <c r="M11" i="5"/>
  <c r="M15" i="5"/>
  <c r="M19" i="5"/>
  <c r="O12" i="5"/>
  <c r="R12" i="5" s="1"/>
  <c r="S12" i="5" s="1"/>
  <c r="R8" i="5" l="1"/>
  <c r="S18" i="5"/>
  <c r="R13" i="5"/>
  <c r="S13" i="5" s="1"/>
  <c r="S19" i="5"/>
  <c r="S14" i="5"/>
  <c r="S11" i="5"/>
  <c r="T8" i="5"/>
  <c r="S8" i="5"/>
  <c r="S16" i="5"/>
  <c r="T9" i="5" l="1"/>
  <c r="V8" i="5"/>
  <c r="U16" i="5"/>
  <c r="U12" i="5"/>
  <c r="U8" i="5"/>
  <c r="U19" i="5"/>
  <c r="U15" i="5"/>
  <c r="U11" i="5"/>
  <c r="U10" i="5"/>
  <c r="U9" i="5"/>
  <c r="U18" i="5"/>
  <c r="U14" i="5"/>
  <c r="U17" i="5"/>
  <c r="U13" i="5"/>
  <c r="V9" i="5" l="1"/>
  <c r="T10" i="5"/>
  <c r="V10" i="5" l="1"/>
  <c r="T11" i="5"/>
  <c r="V11" i="5" l="1"/>
  <c r="T12" i="5"/>
  <c r="T13" i="5" l="1"/>
  <c r="V12" i="5"/>
  <c r="V13" i="5" l="1"/>
  <c r="T14" i="5"/>
  <c r="V14" i="5" l="1"/>
  <c r="T15" i="5"/>
  <c r="V15" i="5" l="1"/>
  <c r="T16" i="5"/>
  <c r="T17" i="5" l="1"/>
  <c r="V16" i="5"/>
  <c r="V17" i="5" l="1"/>
  <c r="T18" i="5"/>
  <c r="V18" i="5" l="1"/>
  <c r="T19" i="5"/>
  <c r="V19" i="5" s="1"/>
</calcChain>
</file>

<file path=xl/sharedStrings.xml><?xml version="1.0" encoding="utf-8"?>
<sst xmlns="http://schemas.openxmlformats.org/spreadsheetml/2006/main" count="133" uniqueCount="63">
  <si>
    <t>Figure 3A</t>
  </si>
  <si>
    <t>Figure 3B</t>
  </si>
  <si>
    <t>PX40 Fibres are O2 Plasma treated for 2 minutes</t>
  </si>
  <si>
    <t>HPLC Agilent Technologies 1260 Infinity, DAD Detector Signal (mAU) = 273 / 4 nm, Reference 360 / 80 nm</t>
  </si>
  <si>
    <t>RT = 0.54 min</t>
  </si>
  <si>
    <t>75:25 MeCN:DI Water</t>
  </si>
  <si>
    <t>HF Surface area</t>
  </si>
  <si>
    <t>cm2</t>
  </si>
  <si>
    <t>Triplicate injections</t>
  </si>
  <si>
    <t>Time (min)</t>
  </si>
  <si>
    <t>Mass vial with cap (g)</t>
  </si>
  <si>
    <t>Mass Caffeine Solution (g)</t>
  </si>
  <si>
    <t>Error Mass (g)</t>
  </si>
  <si>
    <t>Volume Caffeine Solution (ml)</t>
  </si>
  <si>
    <t>Error Volume Caffeine Solution (ml)</t>
  </si>
  <si>
    <t>Area 1</t>
  </si>
  <si>
    <t>Area 2</t>
  </si>
  <si>
    <t>Area 3</t>
  </si>
  <si>
    <t>Concentration 1 (ug/ml)</t>
  </si>
  <si>
    <t>Concentration 2 (ug/ml)</t>
  </si>
  <si>
    <t>Concentration 3 (ug/ml)</t>
  </si>
  <si>
    <t>Average Concentration (ug/ml)</t>
  </si>
  <si>
    <t>SD Concentration (ug/ml)</t>
  </si>
  <si>
    <t>Mass in Sample 1 (ug)</t>
  </si>
  <si>
    <t>Mass in Sample 2 (ug)</t>
  </si>
  <si>
    <t>Mass in Sample 3 (ug)</t>
  </si>
  <si>
    <t>Average Mass in Sample (ug)</t>
  </si>
  <si>
    <t>Error Mass in Sample (ug)</t>
  </si>
  <si>
    <t>Average Flux in Sample (ug/cm2/h)</t>
  </si>
  <si>
    <t>Error Flux in Sample (ug/cm2/h)</t>
  </si>
  <si>
    <t>Cumulative Mass (ug)</t>
  </si>
  <si>
    <t>Error Cumulative Mass (ug)</t>
  </si>
  <si>
    <t>Mass empty vial with cap (g)</t>
  </si>
  <si>
    <t>Cumulative Mass/Mass Injected in HF (%)</t>
  </si>
  <si>
    <t>Figure 4A</t>
  </si>
  <si>
    <t>Flux 2</t>
  </si>
  <si>
    <t>Flux 3</t>
  </si>
  <si>
    <t>Flux 4</t>
  </si>
  <si>
    <t>Average Flux</t>
  </si>
  <si>
    <t>SD Flux</t>
  </si>
  <si>
    <t>Flux 2 Second Pass</t>
  </si>
  <si>
    <t>Flux 3 Second Pass</t>
  </si>
  <si>
    <t>Flux 4 Second Pass</t>
  </si>
  <si>
    <t>Average Flux Second Pass</t>
  </si>
  <si>
    <t>SD Flux Second Pass</t>
  </si>
  <si>
    <t>Figure 4B</t>
  </si>
  <si>
    <t>Figure 5B</t>
  </si>
  <si>
    <t>Cumulative Mass (ug) 2</t>
  </si>
  <si>
    <t>Cumulative Mass (ug) 3</t>
  </si>
  <si>
    <t>Cumulative Mass (ug) 4</t>
  </si>
  <si>
    <t xml:space="preserve">Average Cumulative Mass (ug) </t>
  </si>
  <si>
    <t xml:space="preserve">SD Cumulative Mass (ug) </t>
  </si>
  <si>
    <t>Cumulative Mass (ug) Second Pass 4</t>
  </si>
  <si>
    <t>Cumulative Mass (ug) Second Pass 2</t>
  </si>
  <si>
    <t>Cumulative Mass (ug) Second Pass 3</t>
  </si>
  <si>
    <t xml:space="preserve">Average Cumulative Mass Second Pass (ug) </t>
  </si>
  <si>
    <t xml:space="preserve">SD Cumulative Mass 4' (ug) </t>
  </si>
  <si>
    <t>Time (h)</t>
  </si>
  <si>
    <t>Cumulative Mass Relative to Initial (-) 1</t>
  </si>
  <si>
    <t>Cumulative Mass Relative to Initial (-) 2</t>
  </si>
  <si>
    <t>Cumulative Mass Relative to Initial (-) 3</t>
  </si>
  <si>
    <t>Hydrophilic</t>
  </si>
  <si>
    <t>Hydrophobic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</si>
</sst>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8"/>
      <color rgb="FF000000"/>
      <name val="Calibri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scheme val="minor"/>
    </font>
    <font>
      <b/>
      <sz val="16"/>
      <color rgb="FF000000"/>
      <name val="Calibri"/>
      <scheme val="minor"/>
    </font>
    <font>
      <sz val="16"/>
      <color rgb="FF000000"/>
      <name val="Calibri"/>
      <scheme val="minor"/>
    </font>
    <font>
      <b/>
      <sz val="18"/>
      <color theme="1"/>
      <name val="Calibri"/>
      <scheme val="minor"/>
    </font>
    <font>
      <sz val="14"/>
      <color theme="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Fill="1" applyBorder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97F0-FA7E-A54D-9EE7-BE8B0B0017F0}">
  <dimension ref="A2:W24"/>
  <sheetViews>
    <sheetView workbookViewId="0">
      <selection sqref="A1:XFD1"/>
    </sheetView>
  </sheetViews>
  <sheetFormatPr baseColWidth="10" defaultRowHeight="16" x14ac:dyDescent="0.2"/>
  <cols>
    <col min="1" max="1" width="10.83203125" customWidth="1"/>
  </cols>
  <sheetData>
    <row r="2" spans="1:22" x14ac:dyDescent="0.2">
      <c r="A2" t="s">
        <v>0</v>
      </c>
    </row>
    <row r="4" spans="1:22" ht="24" x14ac:dyDescent="0.3">
      <c r="A4" s="12" t="s">
        <v>3</v>
      </c>
      <c r="L4" s="12" t="s">
        <v>4</v>
      </c>
      <c r="M4" s="12" t="s">
        <v>5</v>
      </c>
    </row>
    <row r="5" spans="1:22" ht="24" x14ac:dyDescent="0.3">
      <c r="A5" s="12"/>
    </row>
    <row r="6" spans="1:22" ht="21" x14ac:dyDescent="0.25">
      <c r="A6" s="13"/>
      <c r="B6" s="13"/>
      <c r="C6" s="13"/>
      <c r="D6" s="13"/>
      <c r="E6" s="13"/>
      <c r="F6" s="13"/>
      <c r="G6" s="13"/>
      <c r="H6" s="13"/>
      <c r="I6" s="14" t="s">
        <v>8</v>
      </c>
      <c r="J6" s="14"/>
      <c r="K6" s="14"/>
      <c r="L6" s="15"/>
      <c r="M6" s="15"/>
      <c r="N6" s="13"/>
      <c r="O6" s="13"/>
      <c r="P6" s="13"/>
      <c r="Q6" s="13"/>
      <c r="R6" s="13"/>
      <c r="S6" s="13"/>
    </row>
    <row r="7" spans="1:22" ht="132" x14ac:dyDescent="0.2">
      <c r="A7" s="16" t="s">
        <v>9</v>
      </c>
      <c r="B7" s="17" t="s">
        <v>10</v>
      </c>
      <c r="C7" s="17" t="s">
        <v>11</v>
      </c>
      <c r="D7" s="17" t="s">
        <v>12</v>
      </c>
      <c r="E7" s="17" t="s">
        <v>13</v>
      </c>
      <c r="F7" s="17" t="s">
        <v>14</v>
      </c>
      <c r="G7" s="16" t="s">
        <v>15</v>
      </c>
      <c r="H7" s="16" t="s">
        <v>16</v>
      </c>
      <c r="I7" s="16" t="s">
        <v>17</v>
      </c>
      <c r="J7" s="17" t="s">
        <v>18</v>
      </c>
      <c r="K7" s="17" t="s">
        <v>19</v>
      </c>
      <c r="L7" s="17" t="s">
        <v>20</v>
      </c>
      <c r="M7" s="17" t="s">
        <v>21</v>
      </c>
      <c r="N7" s="17" t="s">
        <v>22</v>
      </c>
      <c r="O7" s="17" t="s">
        <v>23</v>
      </c>
      <c r="P7" s="17" t="s">
        <v>24</v>
      </c>
      <c r="Q7" s="17" t="s">
        <v>25</v>
      </c>
      <c r="R7" s="17" t="s">
        <v>26</v>
      </c>
      <c r="S7" s="17" t="s">
        <v>27</v>
      </c>
      <c r="T7" s="17" t="s">
        <v>30</v>
      </c>
      <c r="U7" s="17" t="s">
        <v>31</v>
      </c>
      <c r="V7" s="17" t="s">
        <v>33</v>
      </c>
    </row>
    <row r="8" spans="1:22" ht="19" x14ac:dyDescent="0.25">
      <c r="A8" s="18">
        <v>10</v>
      </c>
      <c r="B8" s="18">
        <v>2.74</v>
      </c>
      <c r="C8" s="18">
        <f>B8-$D$20</f>
        <v>2.74</v>
      </c>
      <c r="D8" s="18">
        <f>0.01*SQRT(2)</f>
        <v>1.4142135623730952E-2</v>
      </c>
      <c r="E8" s="18">
        <f>C8/0.997</f>
        <v>2.7482447342026082</v>
      </c>
      <c r="F8" s="18">
        <f>SQRT(((D8/C8)^2)+((0.001/0.997)^2))</f>
        <v>5.2579177349640896E-3</v>
      </c>
      <c r="G8" s="18">
        <v>1.9017599999999999</v>
      </c>
      <c r="H8" s="18">
        <v>0.86329599999999995</v>
      </c>
      <c r="I8" s="18">
        <v>1.2196400000000001</v>
      </c>
      <c r="J8" s="18">
        <f>G8/27.062</f>
        <v>7.0274185204345571E-2</v>
      </c>
      <c r="K8" s="18">
        <f>H8/27.062</f>
        <v>3.1900672529746502E-2</v>
      </c>
      <c r="L8" s="18">
        <f>I8/27.062</f>
        <v>4.5068361540167023E-2</v>
      </c>
      <c r="M8" s="18">
        <f>AVERAGE(J8:L8)</f>
        <v>4.9081073091419701E-2</v>
      </c>
      <c r="N8" s="18">
        <f>STDEV(J8:L8)</f>
        <v>1.9498923284173179E-2</v>
      </c>
      <c r="O8" s="18">
        <f>J8*E8</f>
        <v>0.19313065943822155</v>
      </c>
      <c r="P8" s="18">
        <f>K8*E8</f>
        <v>8.7670855297397612E-2</v>
      </c>
      <c r="Q8" s="18">
        <f>L8*E8</f>
        <v>0.12385888728190338</v>
      </c>
      <c r="R8" s="18">
        <f>AVERAGE(O8:Q8)</f>
        <v>0.1348868006725075</v>
      </c>
      <c r="S8" s="18">
        <f>R8*SQRT(((N8/M8)^2)+((F8/E8)^2))</f>
        <v>5.3588434618139419E-2</v>
      </c>
      <c r="T8" s="18">
        <f>R8</f>
        <v>0.1348868006725075</v>
      </c>
      <c r="U8" s="18">
        <f>SQRT(S8^2)</f>
        <v>5.3588434618139419E-2</v>
      </c>
      <c r="V8" s="18">
        <f>T8*100/$R$17</f>
        <v>29.118356181968149</v>
      </c>
    </row>
    <row r="9" spans="1:22" ht="19" x14ac:dyDescent="0.25">
      <c r="A9" s="18">
        <v>20</v>
      </c>
      <c r="B9" s="18">
        <v>2.76</v>
      </c>
      <c r="C9" s="18">
        <f t="shared" ref="C9:C19" si="0">B9-$D$20</f>
        <v>2.76</v>
      </c>
      <c r="D9" s="18">
        <f t="shared" ref="D9:D19" si="1">0.01*SQRT(2)</f>
        <v>1.4142135623730952E-2</v>
      </c>
      <c r="E9" s="18">
        <f t="shared" ref="E9:E19" si="2">C9/0.997</f>
        <v>2.7683049147442325</v>
      </c>
      <c r="F9" s="18">
        <f>SQRT(((D9/C9)^2)+((0.001/0.997)^2))</f>
        <v>5.2212082467769424E-3</v>
      </c>
      <c r="G9" s="18">
        <v>1.44591</v>
      </c>
      <c r="H9" s="18">
        <v>0.80920000000000003</v>
      </c>
      <c r="I9" s="18">
        <v>0.71708899999999998</v>
      </c>
      <c r="J9" s="18">
        <f t="shared" ref="J9:L19" si="3">G9/27.062</f>
        <v>5.3429532185352152E-2</v>
      </c>
      <c r="K9" s="18">
        <f t="shared" si="3"/>
        <v>2.9901707190894983E-2</v>
      </c>
      <c r="L9" s="18">
        <f t="shared" si="3"/>
        <v>2.64980045820708E-2</v>
      </c>
      <c r="M9" s="18">
        <f t="shared" ref="M9:M19" si="4">AVERAGE(J9:L9)</f>
        <v>3.660974798610598E-2</v>
      </c>
      <c r="N9" s="18">
        <f t="shared" ref="N9:N19" si="5">STDEV(J9:L9)</f>
        <v>1.4665440779064143E-2</v>
      </c>
      <c r="O9" s="18">
        <f t="shared" ref="O9:O19" si="6">J9*E9</f>
        <v>0.1479092365411955</v>
      </c>
      <c r="P9" s="18">
        <f t="shared" ref="P9:P19" si="7">K9*E9</f>
        <v>8.2777042975797535E-2</v>
      </c>
      <c r="Q9" s="18">
        <f t="shared" ref="Q9:Q19" si="8">L9*E9</f>
        <v>7.3354556315461783E-2</v>
      </c>
      <c r="R9" s="18">
        <f t="shared" ref="R9:R19" si="9">AVERAGE(O9:Q9)</f>
        <v>0.10134694527748495</v>
      </c>
      <c r="S9" s="18">
        <f t="shared" ref="S9:S19" si="10">R9*SQRT(((N9/M9)^2)+((F9/E9)^2))</f>
        <v>4.0598861766455607E-2</v>
      </c>
      <c r="T9" s="18">
        <f>T8+R9</f>
        <v>0.23623374594999244</v>
      </c>
      <c r="U9" s="18">
        <f>SQRT((S8^2)+(S9^2))</f>
        <v>6.7230855279063459E-2</v>
      </c>
      <c r="V9" s="18">
        <f>T9*100/$R$17</f>
        <v>50.996378611376421</v>
      </c>
    </row>
    <row r="10" spans="1:22" ht="19" x14ac:dyDescent="0.25">
      <c r="A10" s="18">
        <v>30</v>
      </c>
      <c r="B10" s="18">
        <v>2.74</v>
      </c>
      <c r="C10" s="18">
        <f t="shared" si="0"/>
        <v>2.74</v>
      </c>
      <c r="D10" s="18">
        <f t="shared" si="1"/>
        <v>1.4142135623730952E-2</v>
      </c>
      <c r="E10" s="18">
        <f t="shared" si="2"/>
        <v>2.7482447342026082</v>
      </c>
      <c r="F10" s="18">
        <f t="shared" ref="F10:F19" si="11">SQRT(((D10/C10)^2)+((0.001/0.997)^2))</f>
        <v>5.2579177349640896E-3</v>
      </c>
      <c r="G10" s="18">
        <v>1.4060900000000001</v>
      </c>
      <c r="H10" s="18">
        <v>0.82599500000000003</v>
      </c>
      <c r="I10" s="18">
        <v>0.752494</v>
      </c>
      <c r="J10" s="18">
        <f t="shared" si="3"/>
        <v>5.1958096223486808E-2</v>
      </c>
      <c r="K10" s="18">
        <f t="shared" si="3"/>
        <v>3.0522319119059938E-2</v>
      </c>
      <c r="L10" s="18">
        <f t="shared" si="3"/>
        <v>2.7806296652132141E-2</v>
      </c>
      <c r="M10" s="18">
        <f t="shared" si="4"/>
        <v>3.6762237331559623E-2</v>
      </c>
      <c r="N10" s="18">
        <f t="shared" si="5"/>
        <v>1.3229882467646352E-2</v>
      </c>
      <c r="O10" s="18">
        <f t="shared" si="6"/>
        <v>0.14279356434539003</v>
      </c>
      <c r="P10" s="18">
        <f t="shared" si="7"/>
        <v>8.3882802794608066E-2</v>
      </c>
      <c r="Q10" s="18">
        <f t="shared" si="8"/>
        <v>7.6418508351897771E-2</v>
      </c>
      <c r="R10" s="18">
        <f t="shared" si="9"/>
        <v>0.1010316251639653</v>
      </c>
      <c r="S10" s="18">
        <f t="shared" si="10"/>
        <v>3.6359468617414681E-2</v>
      </c>
      <c r="T10" s="18">
        <f>T9+R10</f>
        <v>0.33726537111395771</v>
      </c>
      <c r="U10" s="18">
        <f>SQRT((S8^2)+(S9^2)+(S10^2))</f>
        <v>7.6432969716576746E-2</v>
      </c>
      <c r="V10" s="18">
        <f>T10*100/$R$17</f>
        <v>72.806332087180422</v>
      </c>
    </row>
    <row r="11" spans="1:22" ht="19" x14ac:dyDescent="0.25">
      <c r="A11" s="18">
        <v>40</v>
      </c>
      <c r="B11" s="18">
        <v>2.74</v>
      </c>
      <c r="C11" s="18">
        <f t="shared" si="0"/>
        <v>2.74</v>
      </c>
      <c r="D11" s="18">
        <f t="shared" si="1"/>
        <v>1.4142135623730952E-2</v>
      </c>
      <c r="E11" s="18">
        <f t="shared" si="2"/>
        <v>2.7482447342026082</v>
      </c>
      <c r="F11" s="18">
        <f t="shared" si="11"/>
        <v>5.2579177349640896E-3</v>
      </c>
      <c r="G11" s="18">
        <v>2.1057600000000001</v>
      </c>
      <c r="H11" s="18">
        <v>1.5204200000000001</v>
      </c>
      <c r="I11" s="18">
        <v>1.3788899999999999</v>
      </c>
      <c r="J11" s="18">
        <f t="shared" si="3"/>
        <v>7.781243071465524E-2</v>
      </c>
      <c r="K11" s="18">
        <f t="shared" si="3"/>
        <v>5.6182839405808885E-2</v>
      </c>
      <c r="L11" s="18">
        <f t="shared" si="3"/>
        <v>5.0952996822112184E-2</v>
      </c>
      <c r="M11" s="18">
        <f t="shared" si="4"/>
        <v>6.1649422314192105E-2</v>
      </c>
      <c r="N11" s="18">
        <f t="shared" si="5"/>
        <v>1.4239731169430208E-2</v>
      </c>
      <c r="O11" s="18">
        <f t="shared" si="6"/>
        <v>0.21384760296705654</v>
      </c>
      <c r="P11" s="18">
        <f t="shared" si="7"/>
        <v>0.15440419254956506</v>
      </c>
      <c r="Q11" s="18">
        <f t="shared" si="8"/>
        <v>0.14003130520821203</v>
      </c>
      <c r="R11" s="18">
        <f t="shared" si="9"/>
        <v>0.16942770024161122</v>
      </c>
      <c r="S11" s="18">
        <f t="shared" si="10"/>
        <v>3.9135608630709036E-2</v>
      </c>
      <c r="T11" s="18">
        <f>T10+R11</f>
        <v>0.50669307135556896</v>
      </c>
      <c r="U11" s="18">
        <f>SQRT((S8^2)+(S9^2)+(S10^2)+(S11^2))</f>
        <v>8.5869637955398204E-2</v>
      </c>
      <c r="V11" s="18">
        <f>T11*100/$R$17</f>
        <v>109.38111996953917</v>
      </c>
    </row>
    <row r="12" spans="1:22" ht="19" x14ac:dyDescent="0.25">
      <c r="A12" s="18">
        <v>50</v>
      </c>
      <c r="B12" s="18">
        <v>2.75</v>
      </c>
      <c r="C12" s="18">
        <f t="shared" si="0"/>
        <v>2.75</v>
      </c>
      <c r="D12" s="18">
        <f t="shared" si="1"/>
        <v>1.4142135623730952E-2</v>
      </c>
      <c r="E12" s="18">
        <f t="shared" si="2"/>
        <v>2.7582748244734203</v>
      </c>
      <c r="F12" s="18">
        <f t="shared" si="11"/>
        <v>5.2394950233912814E-3</v>
      </c>
      <c r="G12" s="18">
        <v>3.07016</v>
      </c>
      <c r="H12" s="18">
        <v>2.9291999999999998</v>
      </c>
      <c r="I12" s="18">
        <v>3.0033300000000001</v>
      </c>
      <c r="J12" s="18">
        <f t="shared" si="3"/>
        <v>0.11344911684280541</v>
      </c>
      <c r="K12" s="18">
        <f t="shared" si="3"/>
        <v>0.10824033700391691</v>
      </c>
      <c r="L12" s="18">
        <f t="shared" si="3"/>
        <v>0.11097960239450151</v>
      </c>
      <c r="M12" s="18">
        <f t="shared" si="4"/>
        <v>0.11088968541374128</v>
      </c>
      <c r="N12" s="18">
        <f t="shared" si="5"/>
        <v>2.6055538087083516E-3</v>
      </c>
      <c r="O12" s="18">
        <f t="shared" si="6"/>
        <v>0.31292384284625363</v>
      </c>
      <c r="P12" s="18">
        <f t="shared" si="7"/>
        <v>0.29855659655042277</v>
      </c>
      <c r="Q12" s="18">
        <f t="shared" si="8"/>
        <v>0.30611224331482362</v>
      </c>
      <c r="R12" s="18">
        <f t="shared" si="9"/>
        <v>0.30586422757049997</v>
      </c>
      <c r="S12" s="18">
        <f t="shared" si="10"/>
        <v>7.2102803903826024E-3</v>
      </c>
      <c r="T12" s="18">
        <f>T11+R12</f>
        <v>0.81255729892606898</v>
      </c>
      <c r="U12" s="18">
        <f>SQRT((S8^2)+(S9^2)+(S10^2)+(S11^2)+(S12^2))</f>
        <v>8.6171821762680054E-2</v>
      </c>
      <c r="V12" s="18">
        <f>T12*100/$R$17</f>
        <v>175.40880746243147</v>
      </c>
    </row>
    <row r="13" spans="1:22" ht="19" x14ac:dyDescent="0.25">
      <c r="A13" s="18">
        <v>60</v>
      </c>
      <c r="B13" s="18">
        <v>2.74</v>
      </c>
      <c r="C13" s="18">
        <f t="shared" si="0"/>
        <v>2.74</v>
      </c>
      <c r="D13" s="18">
        <f t="shared" si="1"/>
        <v>1.4142135623730952E-2</v>
      </c>
      <c r="E13" s="18">
        <f t="shared" si="2"/>
        <v>2.7482447342026082</v>
      </c>
      <c r="F13" s="18">
        <f t="shared" si="11"/>
        <v>5.2579177349640896E-3</v>
      </c>
      <c r="G13" s="18">
        <v>3.3354499999999998</v>
      </c>
      <c r="H13" s="18">
        <v>3.2519100000000001</v>
      </c>
      <c r="I13" s="18">
        <v>3.3014199999999998</v>
      </c>
      <c r="J13" s="18">
        <f t="shared" si="3"/>
        <v>0.12325216170275662</v>
      </c>
      <c r="K13" s="18">
        <f t="shared" si="3"/>
        <v>0.12016517626191708</v>
      </c>
      <c r="L13" s="18">
        <f t="shared" si="3"/>
        <v>0.12199467888552212</v>
      </c>
      <c r="M13" s="18">
        <f t="shared" si="4"/>
        <v>0.12180400561673194</v>
      </c>
      <c r="N13" s="18">
        <f t="shared" si="5"/>
        <v>1.5523005506544664E-3</v>
      </c>
      <c r="O13" s="18">
        <f t="shared" si="6"/>
        <v>0.33872710437868925</v>
      </c>
      <c r="P13" s="18">
        <f t="shared" si="7"/>
        <v>0.3302433128963419</v>
      </c>
      <c r="Q13" s="18">
        <f t="shared" si="8"/>
        <v>0.33527123384787427</v>
      </c>
      <c r="R13" s="18">
        <f t="shared" si="9"/>
        <v>0.33474721704096844</v>
      </c>
      <c r="S13" s="18">
        <f t="shared" si="10"/>
        <v>4.3139056832444062E-3</v>
      </c>
      <c r="T13" s="18">
        <f t="shared" ref="T13:T19" si="12">T12+R13</f>
        <v>1.1473045159670374</v>
      </c>
      <c r="U13" s="18">
        <f>SQRT((S8^2)+(S9^2)+(S10^2)+(S11^2)+(S12^2)+(S13^2))</f>
        <v>8.6279734863657462E-2</v>
      </c>
      <c r="V13" s="18">
        <f>T13*100/$R$17</f>
        <v>247.6715392354759</v>
      </c>
    </row>
    <row r="14" spans="1:22" ht="19" x14ac:dyDescent="0.25">
      <c r="A14" s="18">
        <v>70</v>
      </c>
      <c r="B14" s="18">
        <v>2.77</v>
      </c>
      <c r="C14" s="18">
        <f t="shared" si="0"/>
        <v>2.77</v>
      </c>
      <c r="D14" s="18">
        <f t="shared" si="1"/>
        <v>1.4142135623730952E-2</v>
      </c>
      <c r="E14" s="18">
        <f t="shared" si="2"/>
        <v>2.778335005015045</v>
      </c>
      <c r="F14" s="18">
        <f t="shared" si="11"/>
        <v>5.2030559319291032E-3</v>
      </c>
      <c r="G14" s="18">
        <v>3.7302499999999998</v>
      </c>
      <c r="H14" s="18">
        <v>3.6279300000000001</v>
      </c>
      <c r="I14" s="18">
        <v>3.6731500000000001</v>
      </c>
      <c r="J14" s="18">
        <f t="shared" si="3"/>
        <v>0.13784088389623825</v>
      </c>
      <c r="K14" s="18">
        <f t="shared" si="3"/>
        <v>0.13405993644224373</v>
      </c>
      <c r="L14" s="18">
        <f t="shared" si="3"/>
        <v>0.13573091419702904</v>
      </c>
      <c r="M14" s="18">
        <f t="shared" si="4"/>
        <v>0.13587724484517033</v>
      </c>
      <c r="N14" s="18">
        <f t="shared" si="5"/>
        <v>1.8947164448555333E-3</v>
      </c>
      <c r="O14" s="18">
        <f t="shared" si="6"/>
        <v>0.38296815285113334</v>
      </c>
      <c r="P14" s="18">
        <f t="shared" si="7"/>
        <v>0.37246341418757783</v>
      </c>
      <c r="Q14" s="18">
        <f t="shared" si="8"/>
        <v>0.37710595017629933</v>
      </c>
      <c r="R14" s="18">
        <f t="shared" si="9"/>
        <v>0.37751250573833683</v>
      </c>
      <c r="S14" s="18">
        <f t="shared" si="10"/>
        <v>5.3114184084946557E-3</v>
      </c>
      <c r="T14" s="18">
        <f t="shared" si="12"/>
        <v>1.5248170217053743</v>
      </c>
      <c r="U14" s="18">
        <f>SQRT((S8^2)+(S9^2)+(S10^2)+(S11^2)+(S12^2)+(S13^2)+(S14^2))</f>
        <v>8.6443066891759027E-2</v>
      </c>
      <c r="V14" s="18">
        <f>T14*100/$R$17</f>
        <v>329.16612247438786</v>
      </c>
    </row>
    <row r="15" spans="1:22" ht="19" x14ac:dyDescent="0.25">
      <c r="A15" s="18">
        <v>80</v>
      </c>
      <c r="B15" s="18">
        <v>2.74</v>
      </c>
      <c r="C15" s="18">
        <f t="shared" si="0"/>
        <v>2.74</v>
      </c>
      <c r="D15" s="18">
        <f t="shared" si="1"/>
        <v>1.4142135623730952E-2</v>
      </c>
      <c r="E15" s="18">
        <f>C15/0.997</f>
        <v>2.7482447342026082</v>
      </c>
      <c r="F15" s="18">
        <f t="shared" si="11"/>
        <v>5.2579177349640896E-3</v>
      </c>
      <c r="G15" s="18">
        <v>4.0768800000000001</v>
      </c>
      <c r="H15" s="18">
        <v>3.88828</v>
      </c>
      <c r="I15" s="18">
        <v>3.9796</v>
      </c>
      <c r="J15" s="18">
        <f t="shared" si="3"/>
        <v>0.1506496193925061</v>
      </c>
      <c r="K15" s="18">
        <f t="shared" si="3"/>
        <v>0.14368043751385706</v>
      </c>
      <c r="L15" s="18">
        <f t="shared" si="3"/>
        <v>0.14705491094523687</v>
      </c>
      <c r="M15" s="18">
        <f t="shared" si="4"/>
        <v>0.14712832261720002</v>
      </c>
      <c r="N15" s="18">
        <f t="shared" si="5"/>
        <v>3.4851708666301909E-3</v>
      </c>
      <c r="O15" s="18">
        <f t="shared" si="6"/>
        <v>0.41402202320508202</v>
      </c>
      <c r="P15" s="18">
        <f t="shared" si="7"/>
        <v>0.39486900580538453</v>
      </c>
      <c r="Q15" s="18">
        <f t="shared" si="8"/>
        <v>0.40414288464388071</v>
      </c>
      <c r="R15" s="18">
        <f t="shared" si="9"/>
        <v>0.40434463788478237</v>
      </c>
      <c r="S15" s="18">
        <f t="shared" si="10"/>
        <v>9.6092916754560269E-3</v>
      </c>
      <c r="T15" s="18">
        <f t="shared" si="12"/>
        <v>1.9291616595901566</v>
      </c>
      <c r="U15" s="18">
        <f>SQRT((S8^2)+(S9^2)+(S10^2)+(S11^2)+(S12^2)+(S13^2)+(S14^2)+(S15^2))</f>
        <v>8.697552701856491E-2</v>
      </c>
      <c r="V15" s="18">
        <f>T15*100/$R$17</f>
        <v>416.45302621513144</v>
      </c>
    </row>
    <row r="16" spans="1:22" ht="19" x14ac:dyDescent="0.25">
      <c r="A16" s="18">
        <v>90</v>
      </c>
      <c r="B16" s="18">
        <v>2.73</v>
      </c>
      <c r="C16" s="18">
        <f t="shared" si="0"/>
        <v>2.73</v>
      </c>
      <c r="D16" s="18">
        <f t="shared" si="1"/>
        <v>1.4142135623730952E-2</v>
      </c>
      <c r="E16" s="18">
        <f t="shared" si="2"/>
        <v>2.7382146439317956</v>
      </c>
      <c r="F16" s="18">
        <f t="shared" si="11"/>
        <v>5.276477876269641E-3</v>
      </c>
      <c r="G16" s="18">
        <v>4.1260199999999996</v>
      </c>
      <c r="H16" s="18">
        <v>4.0143000000000004</v>
      </c>
      <c r="I16" s="18">
        <v>5.2103900000000003</v>
      </c>
      <c r="J16" s="18">
        <f t="shared" si="3"/>
        <v>0.15246544970807774</v>
      </c>
      <c r="K16" s="18">
        <f t="shared" si="3"/>
        <v>0.148337151725667</v>
      </c>
      <c r="L16" s="18">
        <f t="shared" si="3"/>
        <v>0.19253528933559974</v>
      </c>
      <c r="M16" s="18">
        <f t="shared" si="4"/>
        <v>0.16444596358978147</v>
      </c>
      <c r="N16" s="18">
        <f t="shared" si="5"/>
        <v>2.4413487598024967E-2</v>
      </c>
      <c r="O16" s="18">
        <f t="shared" si="6"/>
        <v>0.41748312708430518</v>
      </c>
      <c r="P16" s="18">
        <f t="shared" si="7"/>
        <v>0.40617896109435397</v>
      </c>
      <c r="Q16" s="18">
        <f t="shared" si="8"/>
        <v>0.52720294873238449</v>
      </c>
      <c r="R16" s="18">
        <f t="shared" si="9"/>
        <v>0.45028834563701459</v>
      </c>
      <c r="S16" s="18">
        <f t="shared" si="10"/>
        <v>6.6855000296402872E-2</v>
      </c>
      <c r="T16" s="18">
        <f t="shared" si="12"/>
        <v>2.379450005227171</v>
      </c>
      <c r="U16" s="18">
        <f>SQRT((S8^2)+(S9^2)+(S10^2)+(S11^2)+(S12^2)+(S13^2)+(S14^2)+(S15^2)+(S16^2))</f>
        <v>0.10970110922314842</v>
      </c>
      <c r="V16" s="18">
        <f>T16*100/$R$17</f>
        <v>513.65791481413999</v>
      </c>
    </row>
    <row r="17" spans="1:23" ht="19" x14ac:dyDescent="0.25">
      <c r="A17" s="18">
        <v>100</v>
      </c>
      <c r="B17" s="18">
        <v>2.71</v>
      </c>
      <c r="C17" s="18">
        <f t="shared" si="0"/>
        <v>2.71</v>
      </c>
      <c r="D17" s="18">
        <f t="shared" si="1"/>
        <v>1.4142135623730952E-2</v>
      </c>
      <c r="E17" s="18">
        <f t="shared" si="2"/>
        <v>2.7181544633901704</v>
      </c>
      <c r="F17" s="18">
        <f t="shared" si="11"/>
        <v>5.3140165374767363E-3</v>
      </c>
      <c r="G17" s="18">
        <v>4.2151399999999999</v>
      </c>
      <c r="H17" s="18">
        <v>4.2093499999999997</v>
      </c>
      <c r="I17" s="18">
        <v>5.4114800000000001</v>
      </c>
      <c r="J17" s="18">
        <f t="shared" si="3"/>
        <v>0.15575862833493459</v>
      </c>
      <c r="K17" s="18">
        <f t="shared" si="3"/>
        <v>0.15554467519030374</v>
      </c>
      <c r="L17" s="18">
        <f t="shared" si="3"/>
        <v>0.19996600399083586</v>
      </c>
      <c r="M17" s="18">
        <f t="shared" si="4"/>
        <v>0.17042310250535805</v>
      </c>
      <c r="N17" s="18">
        <f t="shared" si="5"/>
        <v>2.5585126834208112E-2</v>
      </c>
      <c r="O17" s="18">
        <f t="shared" si="6"/>
        <v>0.4233760108201331</v>
      </c>
      <c r="P17" s="18">
        <f t="shared" si="7"/>
        <v>0.42279445312509839</v>
      </c>
      <c r="Q17" s="18">
        <f t="shared" si="8"/>
        <v>0.54353848627398715</v>
      </c>
      <c r="R17" s="18">
        <f t="shared" si="9"/>
        <v>0.46323631673973953</v>
      </c>
      <c r="S17" s="18">
        <f t="shared" si="10"/>
        <v>6.9550223178016388E-2</v>
      </c>
      <c r="T17" s="18">
        <f t="shared" si="12"/>
        <v>2.8426863219669105</v>
      </c>
      <c r="U17" s="18">
        <f>SQRT((S8^2)+(S9^2)+(S10^2)+(S11^2)+(S12^2)+(S13^2)+(S14^2)+(S15^2)+(S16^2)+(S17^2))</f>
        <v>0.12989059592172572</v>
      </c>
      <c r="V17" s="18">
        <f>T17*100/$R$17</f>
        <v>613.65791481413999</v>
      </c>
    </row>
    <row r="18" spans="1:23" ht="19" x14ac:dyDescent="0.25">
      <c r="A18" s="18">
        <v>110</v>
      </c>
      <c r="B18" s="18">
        <v>2.7</v>
      </c>
      <c r="C18" s="18">
        <f t="shared" si="0"/>
        <v>2.7</v>
      </c>
      <c r="D18" s="18">
        <f t="shared" si="1"/>
        <v>1.4142135623730952E-2</v>
      </c>
      <c r="E18" s="18">
        <f t="shared" si="2"/>
        <v>2.7081243731193583</v>
      </c>
      <c r="F18" s="18">
        <f t="shared" si="11"/>
        <v>5.3329981584530409E-3</v>
      </c>
      <c r="G18" s="18">
        <v>4.2821699999999998</v>
      </c>
      <c r="H18" s="18">
        <v>4.7204899999999999</v>
      </c>
      <c r="I18" s="18">
        <v>5.0686900000000001</v>
      </c>
      <c r="J18" s="18">
        <f t="shared" si="3"/>
        <v>0.1582355332200133</v>
      </c>
      <c r="K18" s="18">
        <f t="shared" si="3"/>
        <v>0.17443241445569432</v>
      </c>
      <c r="L18" s="18">
        <f t="shared" si="3"/>
        <v>0.18729916488064444</v>
      </c>
      <c r="M18" s="18">
        <f t="shared" si="4"/>
        <v>0.17332237085211735</v>
      </c>
      <c r="N18" s="18">
        <f t="shared" si="5"/>
        <v>1.4563578506932691E-2</v>
      </c>
      <c r="O18" s="18">
        <f t="shared" si="6"/>
        <v>0.42852150420665591</v>
      </c>
      <c r="P18" s="18">
        <f t="shared" si="7"/>
        <v>0.47238467304952325</v>
      </c>
      <c r="Q18" s="18">
        <f t="shared" si="8"/>
        <v>0.50722943347817451</v>
      </c>
      <c r="R18" s="18">
        <f t="shared" si="9"/>
        <v>0.46937853691145121</v>
      </c>
      <c r="S18" s="18">
        <f t="shared" si="10"/>
        <v>3.9450811847809436E-2</v>
      </c>
      <c r="T18" s="18">
        <f t="shared" si="12"/>
        <v>3.3120648588783617</v>
      </c>
      <c r="U18" s="18">
        <f>SQRT((S8^2)+(S9^2)+(S10^2)+(S11^2)+(S12^2)+(S13^2)+(S14^2)+(S15^2)+(S16^2)+(S17^2)+(S18^2))</f>
        <v>0.13574952472974736</v>
      </c>
      <c r="V18" s="18">
        <f>T18*100/$R$17</f>
        <v>714.9838514796719</v>
      </c>
    </row>
    <row r="19" spans="1:23" ht="19" x14ac:dyDescent="0.25">
      <c r="A19" s="18">
        <v>120</v>
      </c>
      <c r="B19" s="18">
        <v>2.74</v>
      </c>
      <c r="C19" s="18">
        <f t="shared" si="0"/>
        <v>2.74</v>
      </c>
      <c r="D19" s="18">
        <f t="shared" si="1"/>
        <v>1.4142135623730952E-2</v>
      </c>
      <c r="E19" s="18">
        <f t="shared" si="2"/>
        <v>2.7482447342026082</v>
      </c>
      <c r="F19" s="18">
        <f t="shared" si="11"/>
        <v>5.2579177349640896E-3</v>
      </c>
      <c r="G19" s="18">
        <v>4.3029900000000003</v>
      </c>
      <c r="H19" s="18">
        <v>4.2251300000000001</v>
      </c>
      <c r="I19" s="18">
        <v>4.7875800000000002</v>
      </c>
      <c r="J19" s="18">
        <f t="shared" si="3"/>
        <v>0.15900487768827137</v>
      </c>
      <c r="K19" s="18">
        <f t="shared" si="3"/>
        <v>0.15612778065183652</v>
      </c>
      <c r="L19" s="18">
        <f t="shared" si="3"/>
        <v>0.17691153647180549</v>
      </c>
      <c r="M19" s="18">
        <f t="shared" si="4"/>
        <v>0.16401473160397115</v>
      </c>
      <c r="N19" s="18">
        <f t="shared" si="5"/>
        <v>1.1261221234329457E-2</v>
      </c>
      <c r="O19" s="18">
        <f t="shared" si="6"/>
        <v>0.43698431781932157</v>
      </c>
      <c r="P19" s="18">
        <f t="shared" si="7"/>
        <v>0.42907735103914957</v>
      </c>
      <c r="Q19" s="18">
        <f t="shared" si="8"/>
        <v>0.48619619852833212</v>
      </c>
      <c r="R19" s="18">
        <f t="shared" si="9"/>
        <v>0.45075262246226777</v>
      </c>
      <c r="S19" s="18">
        <f t="shared" si="10"/>
        <v>3.0960604588504935E-2</v>
      </c>
      <c r="T19" s="18">
        <f t="shared" si="12"/>
        <v>3.7628174813406297</v>
      </c>
      <c r="U19" s="18">
        <f>SQRT((S8^2)+(S9^2)+(S10^2)+(S11^2)+(S12^2)+(S13^2)+(S14^2)+(S15^2)+(S16^2)+(S17^2)+(S18^2)+(S19^2))</f>
        <v>0.13923538523248336</v>
      </c>
      <c r="V19" s="18">
        <f>T19*100/$R$17</f>
        <v>812.28896469589552</v>
      </c>
    </row>
    <row r="21" spans="1:23" ht="19" x14ac:dyDescent="0.25">
      <c r="C21" s="19"/>
      <c r="D21" s="23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3" spans="1:23" ht="17" thickBot="1" x14ac:dyDescent="0.25"/>
    <row r="24" spans="1:23" ht="22" thickBot="1" x14ac:dyDescent="0.3">
      <c r="A24" s="20" t="s">
        <v>32</v>
      </c>
      <c r="B24" s="21"/>
      <c r="C24" s="21"/>
      <c r="D24" s="22">
        <v>2.39</v>
      </c>
    </row>
  </sheetData>
  <mergeCells count="2">
    <mergeCell ref="I6:K6"/>
    <mergeCell ref="A24:C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38B71-DB61-8A4D-A62D-CBCA1A937047}">
  <dimension ref="A2:Y26"/>
  <sheetViews>
    <sheetView workbookViewId="0">
      <selection sqref="A1:XFD1"/>
    </sheetView>
  </sheetViews>
  <sheetFormatPr baseColWidth="10" defaultRowHeight="16" x14ac:dyDescent="0.2"/>
  <cols>
    <col min="1" max="1" width="10.83203125" customWidth="1"/>
  </cols>
  <sheetData>
    <row r="2" spans="1:25" x14ac:dyDescent="0.2">
      <c r="A2" t="s">
        <v>1</v>
      </c>
    </row>
    <row r="4" spans="1:25" ht="24" x14ac:dyDescent="0.3">
      <c r="A4" s="1" t="s">
        <v>2</v>
      </c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4" x14ac:dyDescent="0.3">
      <c r="A5" s="1" t="s">
        <v>3</v>
      </c>
      <c r="B5" s="1"/>
      <c r="C5" s="1"/>
      <c r="D5" s="1"/>
      <c r="E5" s="1"/>
      <c r="F5" s="1"/>
      <c r="G5" s="1"/>
      <c r="H5" s="2"/>
      <c r="I5" s="2"/>
      <c r="J5" s="2"/>
      <c r="K5" s="2"/>
      <c r="L5" s="1" t="s">
        <v>4</v>
      </c>
      <c r="M5" s="1" t="s">
        <v>5</v>
      </c>
      <c r="N5" s="1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4" x14ac:dyDescent="0.3">
      <c r="A6" s="1" t="s">
        <v>6</v>
      </c>
      <c r="B6" s="1"/>
      <c r="C6" s="2"/>
      <c r="D6" s="2">
        <v>1.8849555920000001</v>
      </c>
      <c r="E6" s="2" t="s">
        <v>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1" x14ac:dyDescent="0.25">
      <c r="A7" s="3"/>
      <c r="B7" s="3"/>
      <c r="C7" s="3"/>
      <c r="D7" s="3"/>
      <c r="E7" s="3"/>
      <c r="F7" s="3"/>
      <c r="G7" s="3"/>
      <c r="H7" s="3"/>
      <c r="I7" s="9" t="s">
        <v>8</v>
      </c>
      <c r="J7" s="9"/>
      <c r="K7" s="9"/>
      <c r="L7" s="4"/>
      <c r="M7" s="4"/>
      <c r="N7" s="3"/>
      <c r="O7" s="3"/>
      <c r="P7" s="3"/>
      <c r="Q7" s="3"/>
      <c r="R7" s="3"/>
      <c r="S7" s="3"/>
      <c r="T7" s="2"/>
      <c r="U7" s="2"/>
      <c r="V7" s="2"/>
      <c r="W7" s="2"/>
      <c r="X7" s="2"/>
      <c r="Y7" s="2"/>
    </row>
    <row r="8" spans="1:25" ht="110" x14ac:dyDescent="0.2">
      <c r="A8" s="5" t="s">
        <v>9</v>
      </c>
      <c r="B8" s="6" t="s">
        <v>10</v>
      </c>
      <c r="C8" s="6" t="s">
        <v>11</v>
      </c>
      <c r="D8" s="6" t="s">
        <v>12</v>
      </c>
      <c r="E8" s="6" t="s">
        <v>13</v>
      </c>
      <c r="F8" s="6" t="s">
        <v>14</v>
      </c>
      <c r="G8" s="5" t="s">
        <v>15</v>
      </c>
      <c r="H8" s="5" t="s">
        <v>16</v>
      </c>
      <c r="I8" s="5" t="s">
        <v>17</v>
      </c>
      <c r="J8" s="6" t="s">
        <v>18</v>
      </c>
      <c r="K8" s="6" t="s">
        <v>19</v>
      </c>
      <c r="L8" s="6" t="s">
        <v>20</v>
      </c>
      <c r="M8" s="6" t="s">
        <v>21</v>
      </c>
      <c r="N8" s="6" t="s">
        <v>22</v>
      </c>
      <c r="O8" s="6" t="s">
        <v>23</v>
      </c>
      <c r="P8" s="6" t="s">
        <v>24</v>
      </c>
      <c r="Q8" s="6" t="s">
        <v>25</v>
      </c>
      <c r="R8" s="6" t="s">
        <v>26</v>
      </c>
      <c r="S8" s="6" t="s">
        <v>27</v>
      </c>
      <c r="T8" s="6" t="s">
        <v>28</v>
      </c>
      <c r="U8" s="6" t="s">
        <v>29</v>
      </c>
      <c r="V8" s="6" t="s">
        <v>30</v>
      </c>
      <c r="W8" s="6" t="s">
        <v>31</v>
      </c>
    </row>
    <row r="9" spans="1:25" ht="19" x14ac:dyDescent="0.25">
      <c r="A9" s="7">
        <v>10</v>
      </c>
      <c r="B9" s="7">
        <v>2.78</v>
      </c>
      <c r="C9" s="7">
        <v>0.39</v>
      </c>
      <c r="D9" s="7">
        <v>1.4142136E-2</v>
      </c>
      <c r="E9" s="7">
        <v>0.39117352100000002</v>
      </c>
      <c r="F9" s="7">
        <v>3.6275755E-2</v>
      </c>
      <c r="G9" s="7">
        <v>225.916</v>
      </c>
      <c r="H9" s="7">
        <v>225.38200000000001</v>
      </c>
      <c r="I9" s="7">
        <v>222.917</v>
      </c>
      <c r="J9" s="7">
        <v>8.3480895719999992</v>
      </c>
      <c r="K9" s="7">
        <v>8.3283571060000003</v>
      </c>
      <c r="L9" s="7">
        <v>8.2372699730000001</v>
      </c>
      <c r="M9" s="7">
        <v>8.3045722170000005</v>
      </c>
      <c r="N9" s="7">
        <v>5.9114606E-2</v>
      </c>
      <c r="O9" s="7">
        <v>3.2655515880000001</v>
      </c>
      <c r="P9" s="7">
        <v>3.2578327699999998</v>
      </c>
      <c r="Q9" s="7">
        <v>3.222201895</v>
      </c>
      <c r="R9" s="7">
        <v>3.2485287509999998</v>
      </c>
      <c r="S9" s="7">
        <v>0.30214081799999998</v>
      </c>
      <c r="T9" s="7">
        <v>10.340388170000001</v>
      </c>
      <c r="U9" s="7">
        <v>0.96330734799999995</v>
      </c>
      <c r="V9" s="7">
        <v>3.2485287509999998</v>
      </c>
      <c r="W9" s="7">
        <v>0.30214081799999998</v>
      </c>
    </row>
    <row r="10" spans="1:25" ht="19" x14ac:dyDescent="0.25">
      <c r="A10" s="7">
        <v>20</v>
      </c>
      <c r="B10" s="7">
        <v>2.76</v>
      </c>
      <c r="C10" s="7">
        <v>0.37</v>
      </c>
      <c r="D10" s="7">
        <v>1.4142136E-2</v>
      </c>
      <c r="E10" s="7">
        <v>0.37111334000000001</v>
      </c>
      <c r="F10" s="7">
        <v>3.8235145999999998E-2</v>
      </c>
      <c r="G10" s="7">
        <v>211.21</v>
      </c>
      <c r="H10" s="7">
        <v>208.58099999999999</v>
      </c>
      <c r="I10" s="7">
        <v>208.17400000000001</v>
      </c>
      <c r="J10" s="7">
        <v>7.8046707560000002</v>
      </c>
      <c r="K10" s="7">
        <v>7.7075234650000004</v>
      </c>
      <c r="L10" s="7">
        <v>7.6924839260000004</v>
      </c>
      <c r="M10" s="7">
        <v>7.734892715</v>
      </c>
      <c r="N10" s="7">
        <v>6.0895632999999998E-2</v>
      </c>
      <c r="O10" s="7">
        <v>2.8964174319999998</v>
      </c>
      <c r="P10" s="7">
        <v>2.8603647759999999</v>
      </c>
      <c r="Q10" s="7">
        <v>2.8547834029999999</v>
      </c>
      <c r="R10" s="7">
        <v>2.8705218700000001</v>
      </c>
      <c r="S10" s="7">
        <v>0.29660694999999998</v>
      </c>
      <c r="T10" s="7">
        <v>9.1371548980000004</v>
      </c>
      <c r="U10" s="7">
        <v>0.94537282</v>
      </c>
      <c r="V10" s="7">
        <v>6.1190506210000004</v>
      </c>
      <c r="W10" s="7">
        <v>0.42339669000000002</v>
      </c>
    </row>
    <row r="11" spans="1:25" ht="19" x14ac:dyDescent="0.25">
      <c r="A11" s="7">
        <v>30</v>
      </c>
      <c r="B11" s="7">
        <v>2.78</v>
      </c>
      <c r="C11" s="7">
        <v>0.39</v>
      </c>
      <c r="D11" s="7">
        <v>1.4142136E-2</v>
      </c>
      <c r="E11" s="7">
        <v>0.39117352100000002</v>
      </c>
      <c r="F11" s="7">
        <v>3.6275755E-2</v>
      </c>
      <c r="G11" s="7">
        <v>690.01099999999997</v>
      </c>
      <c r="H11" s="7">
        <v>683.38099999999997</v>
      </c>
      <c r="I11" s="7">
        <v>682.37</v>
      </c>
      <c r="J11" s="7">
        <v>25.497413349999999</v>
      </c>
      <c r="K11" s="7">
        <v>25.252420369999999</v>
      </c>
      <c r="L11" s="7">
        <v>25.215061710000001</v>
      </c>
      <c r="M11" s="7">
        <v>25.32163181</v>
      </c>
      <c r="N11" s="7">
        <v>0.15337300700000001</v>
      </c>
      <c r="O11" s="7">
        <v>9.9739129440000003</v>
      </c>
      <c r="P11" s="7">
        <v>9.8780781780000009</v>
      </c>
      <c r="Q11" s="7">
        <v>9.8634644599999994</v>
      </c>
      <c r="R11" s="7">
        <v>9.9051518610000002</v>
      </c>
      <c r="S11" s="7">
        <v>0.92051852199999995</v>
      </c>
      <c r="T11" s="7">
        <v>31.529077610000002</v>
      </c>
      <c r="U11" s="7">
        <v>2.9348718549999999</v>
      </c>
      <c r="V11" s="7">
        <v>16.02420248</v>
      </c>
      <c r="W11" s="7">
        <v>1.013222141</v>
      </c>
    </row>
    <row r="12" spans="1:25" ht="19" x14ac:dyDescent="0.25">
      <c r="A12" s="7">
        <v>40</v>
      </c>
      <c r="B12" s="7">
        <v>2.74</v>
      </c>
      <c r="C12" s="7">
        <v>0.35</v>
      </c>
      <c r="D12" s="7">
        <v>1.4142136E-2</v>
      </c>
      <c r="E12" s="7">
        <v>0.351053159</v>
      </c>
      <c r="F12" s="7">
        <v>4.0418548999999998E-2</v>
      </c>
      <c r="G12" s="7">
        <v>1272.01</v>
      </c>
      <c r="H12" s="7">
        <v>1264.68</v>
      </c>
      <c r="I12" s="7">
        <v>1277.1099999999999</v>
      </c>
      <c r="J12" s="7">
        <v>47.003547410000003</v>
      </c>
      <c r="K12" s="7">
        <v>46.732687900000002</v>
      </c>
      <c r="L12" s="7">
        <v>47.192003550000003</v>
      </c>
      <c r="M12" s="7">
        <v>46.97607962</v>
      </c>
      <c r="N12" s="7">
        <v>0.230886498</v>
      </c>
      <c r="O12" s="7">
        <v>16.50074382</v>
      </c>
      <c r="P12" s="7">
        <v>16.405657739999999</v>
      </c>
      <c r="Q12" s="7">
        <v>16.566901949999998</v>
      </c>
      <c r="R12" s="7">
        <v>16.49110117</v>
      </c>
      <c r="S12" s="7">
        <v>1.9004342169999999</v>
      </c>
      <c r="T12" s="7">
        <v>52.492805369999999</v>
      </c>
      <c r="U12" s="7">
        <v>6.0556766929999997</v>
      </c>
      <c r="V12" s="7">
        <v>32.51530365</v>
      </c>
      <c r="W12" s="7">
        <v>2.153664161</v>
      </c>
    </row>
    <row r="13" spans="1:25" ht="19" x14ac:dyDescent="0.25">
      <c r="A13" s="7">
        <v>50</v>
      </c>
      <c r="B13" s="7">
        <v>2.8</v>
      </c>
      <c r="C13" s="7">
        <v>0.41</v>
      </c>
      <c r="D13" s="7">
        <v>1.4142136E-2</v>
      </c>
      <c r="E13" s="7">
        <v>0.41123370100000001</v>
      </c>
      <c r="F13" s="7">
        <v>3.4507594000000003E-2</v>
      </c>
      <c r="G13" s="7">
        <v>1341.19</v>
      </c>
      <c r="H13" s="7">
        <v>1322.19</v>
      </c>
      <c r="I13" s="7">
        <v>1325.3</v>
      </c>
      <c r="J13" s="7">
        <v>49.559899489999999</v>
      </c>
      <c r="K13" s="7">
        <v>48.857807999999999</v>
      </c>
      <c r="L13" s="7">
        <v>48.972729289999997</v>
      </c>
      <c r="M13" s="7">
        <v>49.130145589999998</v>
      </c>
      <c r="N13" s="7">
        <v>0.37658735500000001</v>
      </c>
      <c r="O13" s="7">
        <v>20.38070089</v>
      </c>
      <c r="P13" s="7">
        <v>20.09197721</v>
      </c>
      <c r="Q13" s="7">
        <v>20.13923672</v>
      </c>
      <c r="R13" s="7">
        <v>20.20397161</v>
      </c>
      <c r="S13" s="7">
        <v>1.702421612</v>
      </c>
      <c r="T13" s="7">
        <v>64.311239029999996</v>
      </c>
      <c r="U13" s="7">
        <v>5.4297061649999998</v>
      </c>
      <c r="V13" s="7">
        <v>52.719275260000003</v>
      </c>
      <c r="W13" s="7">
        <v>2.745270235</v>
      </c>
    </row>
    <row r="14" spans="1:25" ht="19" x14ac:dyDescent="0.25">
      <c r="A14" s="7">
        <v>60</v>
      </c>
      <c r="B14" s="7">
        <v>2.76</v>
      </c>
      <c r="C14" s="7">
        <v>0.37</v>
      </c>
      <c r="D14" s="7">
        <v>1.4142136E-2</v>
      </c>
      <c r="E14" s="7">
        <v>0.37111334000000001</v>
      </c>
      <c r="F14" s="7">
        <v>3.8235145999999998E-2</v>
      </c>
      <c r="G14" s="7">
        <v>1213.04</v>
      </c>
      <c r="H14" s="7">
        <v>1208.1199999999999</v>
      </c>
      <c r="I14" s="7">
        <v>1215.76</v>
      </c>
      <c r="J14" s="7">
        <v>44.824477129999998</v>
      </c>
      <c r="K14" s="7">
        <v>44.64267238</v>
      </c>
      <c r="L14" s="7">
        <v>44.92498707</v>
      </c>
      <c r="M14" s="7">
        <v>44.797378860000002</v>
      </c>
      <c r="N14" s="7">
        <v>0.143094837</v>
      </c>
      <c r="O14" s="7">
        <v>16.63496142</v>
      </c>
      <c r="P14" s="7">
        <v>16.567491260000001</v>
      </c>
      <c r="Q14" s="7">
        <v>16.672262</v>
      </c>
      <c r="R14" s="7">
        <v>16.62490489</v>
      </c>
      <c r="S14" s="7">
        <v>1.7136573530000001</v>
      </c>
      <c r="T14" s="7">
        <v>52.918715839999997</v>
      </c>
      <c r="U14" s="7">
        <v>5.4619605660000001</v>
      </c>
      <c r="V14" s="7">
        <v>69.34418015</v>
      </c>
      <c r="W14" s="7">
        <v>3.2362215910000001</v>
      </c>
    </row>
    <row r="15" spans="1:25" ht="19" x14ac:dyDescent="0.25">
      <c r="A15" s="7">
        <v>70</v>
      </c>
      <c r="B15" s="7">
        <v>2.74</v>
      </c>
      <c r="C15" s="7">
        <v>0.35</v>
      </c>
      <c r="D15" s="7">
        <v>1.4142136E-2</v>
      </c>
      <c r="E15" s="7">
        <v>0.351053159</v>
      </c>
      <c r="F15" s="7">
        <v>4.0418548999999998E-2</v>
      </c>
      <c r="G15" s="7">
        <v>995.70500000000004</v>
      </c>
      <c r="H15" s="7">
        <v>1004.23</v>
      </c>
      <c r="I15" s="7">
        <v>1003.32</v>
      </c>
      <c r="J15" s="7">
        <v>36.793474240000002</v>
      </c>
      <c r="K15" s="7">
        <v>37.108491610000002</v>
      </c>
      <c r="L15" s="7">
        <v>37.074865119999998</v>
      </c>
      <c r="M15" s="7">
        <v>36.992276990000001</v>
      </c>
      <c r="N15" s="7">
        <v>0.17298723899999999</v>
      </c>
      <c r="O15" s="7">
        <v>12.91646538</v>
      </c>
      <c r="P15" s="7">
        <v>13.027053220000001</v>
      </c>
      <c r="Q15" s="7">
        <v>13.01524854</v>
      </c>
      <c r="R15" s="7">
        <v>12.98625571</v>
      </c>
      <c r="S15" s="7">
        <v>1.496406898</v>
      </c>
      <c r="T15" s="7">
        <v>41.336535789999999</v>
      </c>
      <c r="U15" s="7">
        <v>4.7682566169999996</v>
      </c>
      <c r="V15" s="7">
        <v>82.330435870000002</v>
      </c>
      <c r="W15" s="7">
        <v>3.565440196</v>
      </c>
    </row>
    <row r="16" spans="1:25" ht="19" x14ac:dyDescent="0.25">
      <c r="A16" s="7">
        <v>80</v>
      </c>
      <c r="B16" s="7">
        <v>2.72</v>
      </c>
      <c r="C16" s="7">
        <v>0.33</v>
      </c>
      <c r="D16" s="7">
        <v>1.4142136E-2</v>
      </c>
      <c r="E16" s="7">
        <v>0.33099297900000002</v>
      </c>
      <c r="F16" s="7">
        <v>4.2866691999999998E-2</v>
      </c>
      <c r="G16" s="7">
        <v>815.43</v>
      </c>
      <c r="H16" s="7">
        <v>814.60900000000004</v>
      </c>
      <c r="I16" s="7">
        <v>822.94299999999998</v>
      </c>
      <c r="J16" s="7">
        <v>30.1319193</v>
      </c>
      <c r="K16" s="7">
        <v>30.101581549999999</v>
      </c>
      <c r="L16" s="7">
        <v>30.409541050000001</v>
      </c>
      <c r="M16" s="7">
        <v>30.2143473</v>
      </c>
      <c r="N16" s="7">
        <v>0.169721965</v>
      </c>
      <c r="O16" s="7">
        <v>9.9734537289999992</v>
      </c>
      <c r="P16" s="7">
        <v>9.9634121489999998</v>
      </c>
      <c r="Q16" s="7">
        <v>10.06534458</v>
      </c>
      <c r="R16" s="7">
        <v>10.00073682</v>
      </c>
      <c r="S16" s="7">
        <v>1.296406849</v>
      </c>
      <c r="T16" s="7">
        <v>31.83333399</v>
      </c>
      <c r="U16" s="7">
        <v>4.1300454560000004</v>
      </c>
      <c r="V16" s="7">
        <v>92.331172690000002</v>
      </c>
      <c r="W16" s="7">
        <v>3.7938152970000001</v>
      </c>
    </row>
    <row r="17" spans="1:25" ht="19" x14ac:dyDescent="0.25">
      <c r="A17" s="7">
        <v>90</v>
      </c>
      <c r="B17" s="7">
        <v>2.73</v>
      </c>
      <c r="C17" s="7">
        <v>0.34</v>
      </c>
      <c r="D17" s="7">
        <v>1.4142136E-2</v>
      </c>
      <c r="E17" s="7">
        <v>0.34102306900000001</v>
      </c>
      <c r="F17" s="7">
        <v>4.1606608000000003E-2</v>
      </c>
      <c r="G17" s="7">
        <v>715.97500000000002</v>
      </c>
      <c r="H17" s="7">
        <v>705.84100000000001</v>
      </c>
      <c r="I17" s="7">
        <v>707.22</v>
      </c>
      <c r="J17" s="7">
        <v>26.456839850000001</v>
      </c>
      <c r="K17" s="7">
        <v>26.08236642</v>
      </c>
      <c r="L17" s="7">
        <v>26.133323480000001</v>
      </c>
      <c r="M17" s="7">
        <v>26.224176580000002</v>
      </c>
      <c r="N17" s="7">
        <v>0.203096781</v>
      </c>
      <c r="O17" s="7">
        <v>9.0223927269999997</v>
      </c>
      <c r="P17" s="7">
        <v>8.8946886480000007</v>
      </c>
      <c r="Q17" s="7">
        <v>8.9120661820000002</v>
      </c>
      <c r="R17" s="7">
        <v>8.9430491849999996</v>
      </c>
      <c r="S17" s="7">
        <v>1.0932950880000001</v>
      </c>
      <c r="T17" s="7">
        <v>28.466609680000001</v>
      </c>
      <c r="U17" s="7">
        <v>3.4833416239999999</v>
      </c>
      <c r="V17" s="7">
        <v>101.2742219</v>
      </c>
      <c r="W17" s="7">
        <v>3.9482057519999998</v>
      </c>
    </row>
    <row r="18" spans="1:25" ht="19" x14ac:dyDescent="0.25">
      <c r="A18" s="7">
        <v>100</v>
      </c>
      <c r="B18" s="7">
        <v>2.72</v>
      </c>
      <c r="C18" s="7">
        <v>0.33</v>
      </c>
      <c r="D18" s="7">
        <v>1.4142136E-2</v>
      </c>
      <c r="E18" s="7">
        <v>0.33099297900000002</v>
      </c>
      <c r="F18" s="7">
        <v>4.2866691999999998E-2</v>
      </c>
      <c r="G18" s="7">
        <v>552.75800000000004</v>
      </c>
      <c r="H18" s="7">
        <v>555.66999999999996</v>
      </c>
      <c r="I18" s="7">
        <v>560.60400000000004</v>
      </c>
      <c r="J18" s="7">
        <v>20.42561525</v>
      </c>
      <c r="K18" s="7">
        <v>20.533220010000001</v>
      </c>
      <c r="L18" s="7">
        <v>20.71554209</v>
      </c>
      <c r="M18" s="7">
        <v>20.558125789999998</v>
      </c>
      <c r="N18" s="7">
        <v>0.146559256</v>
      </c>
      <c r="O18" s="7">
        <v>6.7607352389999997</v>
      </c>
      <c r="P18" s="7">
        <v>6.7963516589999999</v>
      </c>
      <c r="Q18" s="7">
        <v>6.8566989859999996</v>
      </c>
      <c r="R18" s="7">
        <v>6.8045952950000004</v>
      </c>
      <c r="S18" s="7">
        <v>0.88259299599999996</v>
      </c>
      <c r="T18" s="7">
        <v>21.659699539999998</v>
      </c>
      <c r="U18" s="7">
        <v>2.8117297479999999</v>
      </c>
      <c r="V18" s="7">
        <v>108.0788172</v>
      </c>
      <c r="W18" s="7">
        <v>4.0456518700000004</v>
      </c>
    </row>
    <row r="19" spans="1:25" ht="19" x14ac:dyDescent="0.25">
      <c r="A19" s="7">
        <v>110</v>
      </c>
      <c r="B19" s="7">
        <v>2.76</v>
      </c>
      <c r="C19" s="7">
        <v>0.37</v>
      </c>
      <c r="D19" s="7">
        <v>1.4142136E-2</v>
      </c>
      <c r="E19" s="7">
        <v>0.37111334000000001</v>
      </c>
      <c r="F19" s="7">
        <v>3.8235145999999998E-2</v>
      </c>
      <c r="G19" s="7">
        <v>482.245</v>
      </c>
      <c r="H19" s="7">
        <v>483.988</v>
      </c>
      <c r="I19" s="7">
        <v>487.55900000000003</v>
      </c>
      <c r="J19" s="7">
        <v>17.820005909999999</v>
      </c>
      <c r="K19" s="7">
        <v>17.88441357</v>
      </c>
      <c r="L19" s="7">
        <v>18.016369820000001</v>
      </c>
      <c r="M19" s="7">
        <v>17.906929770000001</v>
      </c>
      <c r="N19" s="7">
        <v>0.100099601</v>
      </c>
      <c r="O19" s="7">
        <v>6.6132419130000004</v>
      </c>
      <c r="P19" s="7">
        <v>6.6371444540000004</v>
      </c>
      <c r="Q19" s="7">
        <v>6.6861151779999997</v>
      </c>
      <c r="R19" s="7">
        <v>6.6455005150000002</v>
      </c>
      <c r="S19" s="7">
        <v>0.68568111300000001</v>
      </c>
      <c r="T19" s="7">
        <v>21.15328513</v>
      </c>
      <c r="U19" s="7">
        <v>2.185473902</v>
      </c>
      <c r="V19" s="7">
        <v>114.7243177</v>
      </c>
      <c r="W19" s="7">
        <v>4.1033471270000001</v>
      </c>
    </row>
    <row r="20" spans="1:25" ht="19" x14ac:dyDescent="0.25">
      <c r="A20" s="7">
        <v>120</v>
      </c>
      <c r="B20" s="7">
        <v>2.74</v>
      </c>
      <c r="C20" s="7">
        <v>0.35</v>
      </c>
      <c r="D20" s="7">
        <v>1.4142136E-2</v>
      </c>
      <c r="E20" s="7">
        <v>0.351053159</v>
      </c>
      <c r="F20" s="7">
        <v>4.0418548999999998E-2</v>
      </c>
      <c r="G20" s="7">
        <v>431.62900000000002</v>
      </c>
      <c r="H20" s="7">
        <v>433.11099999999999</v>
      </c>
      <c r="I20" s="7">
        <v>429.08100000000002</v>
      </c>
      <c r="J20" s="7">
        <v>15.94963417</v>
      </c>
      <c r="K20" s="7">
        <v>16.004397310000002</v>
      </c>
      <c r="L20" s="7">
        <v>15.855480010000001</v>
      </c>
      <c r="M20" s="7">
        <v>15.936503829999999</v>
      </c>
      <c r="N20" s="7">
        <v>7.5321943000000002E-2</v>
      </c>
      <c r="O20" s="7">
        <v>5.5991694689999996</v>
      </c>
      <c r="P20" s="7">
        <v>5.6183942409999998</v>
      </c>
      <c r="Q20" s="7">
        <v>5.5661163519999999</v>
      </c>
      <c r="R20" s="7">
        <v>5.5945600210000004</v>
      </c>
      <c r="S20" s="7">
        <v>0.64467286099999999</v>
      </c>
      <c r="T20" s="7">
        <v>17.808037630000001</v>
      </c>
      <c r="U20" s="7">
        <v>2.0542310540000002</v>
      </c>
      <c r="V20" s="7">
        <v>120.3188777</v>
      </c>
      <c r="W20" s="7">
        <v>4.1536803850000004</v>
      </c>
    </row>
    <row r="21" spans="1:25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" x14ac:dyDescent="0.25">
      <c r="A22" s="2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7" thickBo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2" thickBot="1" x14ac:dyDescent="0.3">
      <c r="A25" s="10" t="s">
        <v>32</v>
      </c>
      <c r="B25" s="11"/>
      <c r="C25" s="11"/>
      <c r="D25" s="8">
        <v>2.39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</sheetData>
  <mergeCells count="2">
    <mergeCell ref="I7:K7"/>
    <mergeCell ref="A25:C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3410-FBB7-F44A-A3C7-FAD6AABB5F84}">
  <dimension ref="A2:K16"/>
  <sheetViews>
    <sheetView workbookViewId="0">
      <selection sqref="A1:XFD2"/>
    </sheetView>
  </sheetViews>
  <sheetFormatPr baseColWidth="10" defaultRowHeight="16" x14ac:dyDescent="0.2"/>
  <sheetData>
    <row r="2" spans="1:11" x14ac:dyDescent="0.2">
      <c r="A2" t="s">
        <v>34</v>
      </c>
    </row>
    <row r="4" spans="1:11" ht="88" x14ac:dyDescent="0.2">
      <c r="A4" s="24" t="s">
        <v>9</v>
      </c>
      <c r="B4" s="25" t="s">
        <v>35</v>
      </c>
      <c r="C4" s="25" t="s">
        <v>36</v>
      </c>
      <c r="D4" s="25" t="s">
        <v>37</v>
      </c>
      <c r="E4" s="25" t="s">
        <v>38</v>
      </c>
      <c r="F4" s="25" t="s">
        <v>39</v>
      </c>
      <c r="G4" s="25" t="s">
        <v>40</v>
      </c>
      <c r="H4" s="25" t="s">
        <v>41</v>
      </c>
      <c r="I4" s="25" t="s">
        <v>42</v>
      </c>
      <c r="J4" s="25" t="s">
        <v>43</v>
      </c>
      <c r="K4" s="25" t="s">
        <v>44</v>
      </c>
    </row>
    <row r="5" spans="1:11" ht="19" x14ac:dyDescent="0.25">
      <c r="A5" s="26">
        <v>10</v>
      </c>
      <c r="B5" s="26">
        <v>5.4845002771593203E-2</v>
      </c>
      <c r="C5" s="26">
        <v>4.1771945325685567E-2</v>
      </c>
      <c r="D5" s="26">
        <v>7.945630783373514E-2</v>
      </c>
      <c r="E5" s="26">
        <f>AVERAGE(B5:D5)</f>
        <v>5.8691085310337975E-2</v>
      </c>
      <c r="F5" s="26">
        <f>STDEV(B5:D5)</f>
        <v>1.9134316229765053E-2</v>
      </c>
      <c r="G5" s="26">
        <v>0.16107863454222618</v>
      </c>
      <c r="H5" s="26">
        <v>0.13262636842723557</v>
      </c>
      <c r="I5" s="26">
        <v>0.12616699232659873</v>
      </c>
      <c r="J5" s="26">
        <f>AVERAGE(G5:I5)</f>
        <v>0.13995733176535349</v>
      </c>
      <c r="K5" s="26">
        <f>STDEV(G5:I5)</f>
        <v>1.857452443931238E-2</v>
      </c>
    </row>
    <row r="6" spans="1:11" ht="19" x14ac:dyDescent="0.25">
      <c r="A6" s="26">
        <v>20</v>
      </c>
      <c r="B6" s="26">
        <v>4.324674568134021E-2</v>
      </c>
      <c r="C6" s="26">
        <v>3.7038310460893821E-2</v>
      </c>
      <c r="D6" s="26">
        <v>7.6685907743523463E-2</v>
      </c>
      <c r="E6" s="26">
        <f t="shared" ref="E6:E16" si="0">AVERAGE(B6:D6)</f>
        <v>5.2323654628585826E-2</v>
      </c>
      <c r="F6" s="26">
        <f t="shared" ref="F6:F16" si="1">STDEV(B6:D6)</f>
        <v>2.132547067707621E-2</v>
      </c>
      <c r="G6" s="26">
        <v>0.15745562306040828</v>
      </c>
      <c r="H6" s="26">
        <v>0.13644848078653368</v>
      </c>
      <c r="I6" s="26">
        <v>0.15121681167397158</v>
      </c>
      <c r="J6" s="26">
        <f t="shared" ref="J6:J16" si="2">AVERAGE(G6:I6)</f>
        <v>0.14837363850697119</v>
      </c>
      <c r="K6" s="26">
        <f t="shared" ref="K6:K16" si="3">STDEV(G6:I6)</f>
        <v>1.0788314598298734E-2</v>
      </c>
    </row>
    <row r="7" spans="1:11" ht="19" x14ac:dyDescent="0.25">
      <c r="A7" s="26">
        <v>30</v>
      </c>
      <c r="B7" s="26">
        <v>4.1079480975973796E-2</v>
      </c>
      <c r="C7" s="26">
        <v>3.4504776275056437E-2</v>
      </c>
      <c r="D7" s="26">
        <v>7.9025147409747656E-2</v>
      </c>
      <c r="E7" s="26">
        <f t="shared" si="0"/>
        <v>5.1536468220259292E-2</v>
      </c>
      <c r="F7" s="26">
        <f t="shared" si="1"/>
        <v>2.4031797647346823E-2</v>
      </c>
      <c r="G7" s="26">
        <v>0.13722222496571479</v>
      </c>
      <c r="H7" s="26">
        <v>0.13476548475398833</v>
      </c>
      <c r="I7" s="26">
        <v>0.13547600932175369</v>
      </c>
      <c r="J7" s="26">
        <f t="shared" si="2"/>
        <v>0.13582123968048559</v>
      </c>
      <c r="K7" s="26">
        <f t="shared" si="3"/>
        <v>1.2642314334887668E-3</v>
      </c>
    </row>
    <row r="8" spans="1:11" ht="19" x14ac:dyDescent="0.25">
      <c r="A8" s="26">
        <v>40</v>
      </c>
      <c r="B8" s="26">
        <v>6.8889340120806719E-2</v>
      </c>
      <c r="C8" s="26">
        <v>8.3005839691311575E-2</v>
      </c>
      <c r="D8" s="26">
        <v>9.152770645756432E-2</v>
      </c>
      <c r="E8" s="26">
        <f t="shared" si="0"/>
        <v>8.11409620898942E-2</v>
      </c>
      <c r="F8" s="26">
        <f t="shared" si="1"/>
        <v>1.1433819744534696E-2</v>
      </c>
      <c r="G8" s="26">
        <v>0.11471433657665359</v>
      </c>
      <c r="H8" s="26">
        <v>0.11901694708355366</v>
      </c>
      <c r="I8" s="26">
        <v>0.1470352645993579</v>
      </c>
      <c r="J8" s="26">
        <f t="shared" si="2"/>
        <v>0.12692218275318837</v>
      </c>
      <c r="K8" s="26">
        <f t="shared" si="3"/>
        <v>1.7550788025230007E-2</v>
      </c>
    </row>
    <row r="9" spans="1:11" ht="19" x14ac:dyDescent="0.25">
      <c r="A9" s="26">
        <v>50</v>
      </c>
      <c r="B9" s="26">
        <v>0.12745257704595342</v>
      </c>
      <c r="C9" s="26">
        <v>0.2457291161437804</v>
      </c>
      <c r="D9" s="26">
        <v>0.12513213495018016</v>
      </c>
      <c r="E9" s="26">
        <f>AVERAGE(B9,D9)</f>
        <v>0.12629235599806679</v>
      </c>
      <c r="F9" s="26">
        <f>STDEV(B9,D9)</f>
        <v>1.6408003412719937E-3</v>
      </c>
      <c r="G9" s="26">
        <v>0.10791792947594386</v>
      </c>
      <c r="H9" s="26">
        <v>0.11046844911498023</v>
      </c>
      <c r="I9" s="26">
        <v>0.12369951233142015</v>
      </c>
      <c r="J9" s="26">
        <f t="shared" si="2"/>
        <v>0.11402863030744807</v>
      </c>
      <c r="K9" s="26">
        <f t="shared" si="3"/>
        <v>8.4717623283746078E-3</v>
      </c>
    </row>
    <row r="10" spans="1:11" ht="19" x14ac:dyDescent="0.25">
      <c r="A10" s="26">
        <v>60</v>
      </c>
      <c r="B10" s="26">
        <v>0.13610829195192695</v>
      </c>
      <c r="C10" s="26">
        <v>0.110315587114772</v>
      </c>
      <c r="D10" s="26">
        <v>0.1369117740448631</v>
      </c>
      <c r="E10" s="26">
        <f t="shared" si="0"/>
        <v>0.12777855103718735</v>
      </c>
      <c r="F10" s="26">
        <f t="shared" si="1"/>
        <v>1.5128705416693863E-2</v>
      </c>
      <c r="G10" s="26">
        <v>9.6142946515866259E-2</v>
      </c>
      <c r="H10" s="26">
        <v>0.11339441679713015</v>
      </c>
      <c r="I10" s="26">
        <v>0.11961874461620908</v>
      </c>
      <c r="J10" s="26">
        <f t="shared" si="2"/>
        <v>0.10971870264306849</v>
      </c>
      <c r="K10" s="26">
        <f t="shared" si="3"/>
        <v>1.216188431201316E-2</v>
      </c>
    </row>
    <row r="11" spans="1:11" ht="19" x14ac:dyDescent="0.25">
      <c r="A11" s="26">
        <v>70</v>
      </c>
      <c r="B11" s="26">
        <v>0.16484861313761906</v>
      </c>
      <c r="C11" s="26">
        <v>0.13261250226961843</v>
      </c>
      <c r="D11" s="26">
        <v>0.13477881608533318</v>
      </c>
      <c r="E11" s="26">
        <f t="shared" si="0"/>
        <v>0.14407997716419021</v>
      </c>
      <c r="F11" s="26">
        <f t="shared" si="1"/>
        <v>1.8018751594787011E-2</v>
      </c>
      <c r="G11" s="26">
        <v>9.923557550255746E-2</v>
      </c>
      <c r="H11" s="26">
        <v>0.12348234140452101</v>
      </c>
      <c r="I11" s="26">
        <v>0.12088886263167614</v>
      </c>
      <c r="J11" s="26">
        <f t="shared" si="2"/>
        <v>0.11453559317958488</v>
      </c>
      <c r="K11" s="26">
        <f t="shared" si="3"/>
        <v>1.3313505876526762E-2</v>
      </c>
    </row>
    <row r="12" spans="1:11" ht="19" x14ac:dyDescent="0.25">
      <c r="A12" s="26">
        <v>80</v>
      </c>
      <c r="B12" s="26">
        <v>0.16440661854907268</v>
      </c>
      <c r="C12" s="26">
        <v>0.13135986048910619</v>
      </c>
      <c r="D12" s="26">
        <v>0.14746456492903096</v>
      </c>
      <c r="E12" s="26">
        <f t="shared" si="0"/>
        <v>0.14774368132240326</v>
      </c>
      <c r="F12" s="26">
        <f t="shared" si="1"/>
        <v>1.652514702020157E-2</v>
      </c>
      <c r="G12" s="26">
        <v>9.9785746569757042E-2</v>
      </c>
      <c r="H12" s="26">
        <v>0.12650780250349253</v>
      </c>
      <c r="I12" s="26">
        <v>0.11724080083107742</v>
      </c>
      <c r="J12" s="26">
        <f t="shared" si="2"/>
        <v>0.11451144996810898</v>
      </c>
      <c r="K12" s="26">
        <f t="shared" si="3"/>
        <v>1.3568496063724669E-2</v>
      </c>
    </row>
    <row r="13" spans="1:11" ht="19" x14ac:dyDescent="0.25">
      <c r="A13" s="26">
        <v>90</v>
      </c>
      <c r="B13" s="26">
        <v>0.17850776152698108</v>
      </c>
      <c r="C13" s="26">
        <v>0.11777295690450408</v>
      </c>
      <c r="D13" s="26">
        <v>0.14389591303222188</v>
      </c>
      <c r="E13" s="26">
        <f t="shared" si="0"/>
        <v>0.14672554382123568</v>
      </c>
      <c r="F13" s="26">
        <f t="shared" si="1"/>
        <v>3.0466116111743137E-2</v>
      </c>
      <c r="G13" s="26">
        <v>0.10111740106690081</v>
      </c>
      <c r="H13" s="26">
        <v>0.12044975846452728</v>
      </c>
      <c r="I13" s="26">
        <v>0.11649448222853315</v>
      </c>
      <c r="J13" s="26">
        <f t="shared" si="2"/>
        <v>0.11268721391998708</v>
      </c>
      <c r="K13" s="26">
        <f t="shared" si="3"/>
        <v>1.021305437258292E-2</v>
      </c>
    </row>
    <row r="14" spans="1:11" ht="19" x14ac:dyDescent="0.25">
      <c r="A14" s="26">
        <v>100</v>
      </c>
      <c r="B14" s="26">
        <v>0.17411388842228762</v>
      </c>
      <c r="C14" s="26">
        <v>0.13534728922217262</v>
      </c>
      <c r="D14" s="26">
        <v>0.14958030620165008</v>
      </c>
      <c r="E14" s="26">
        <f t="shared" si="0"/>
        <v>0.15301382794870344</v>
      </c>
      <c r="F14" s="26">
        <f t="shared" si="1"/>
        <v>1.9610051174747206E-2</v>
      </c>
      <c r="G14" s="26">
        <v>9.4853802842273474E-2</v>
      </c>
      <c r="H14" s="26">
        <v>0.11083149784017922</v>
      </c>
      <c r="I14" s="26">
        <v>0.10032627896641803</v>
      </c>
      <c r="J14" s="26">
        <f t="shared" si="2"/>
        <v>0.1020038598829569</v>
      </c>
      <c r="K14" s="26">
        <f t="shared" si="3"/>
        <v>8.1198763943903188E-3</v>
      </c>
    </row>
    <row r="15" spans="1:11" ht="19" x14ac:dyDescent="0.25">
      <c r="A15" s="26">
        <v>110</v>
      </c>
      <c r="B15" s="26">
        <v>0.17154232179642023</v>
      </c>
      <c r="C15" s="26">
        <v>0.13251686274799404</v>
      </c>
      <c r="D15" s="26">
        <v>0.14989629414743802</v>
      </c>
      <c r="E15" s="26">
        <f t="shared" si="0"/>
        <v>0.15131849289728408</v>
      </c>
      <c r="F15" s="26">
        <f t="shared" si="1"/>
        <v>1.9551562608859433E-2</v>
      </c>
      <c r="G15" s="26">
        <v>9.7404951688688873E-2</v>
      </c>
      <c r="H15" s="26">
        <v>9.9100103221289454E-2</v>
      </c>
      <c r="I15" s="26">
        <v>0.10069599335728954</v>
      </c>
      <c r="J15" s="26">
        <f t="shared" si="2"/>
        <v>9.9067016089089299E-2</v>
      </c>
      <c r="K15" s="26">
        <f t="shared" si="3"/>
        <v>1.6457703013648026E-3</v>
      </c>
    </row>
    <row r="16" spans="1:11" ht="19" x14ac:dyDescent="0.25">
      <c r="A16" s="26">
        <v>120</v>
      </c>
      <c r="B16" s="26">
        <v>0.18327611526844295</v>
      </c>
      <c r="C16" s="26">
        <v>0.13460039646789496</v>
      </c>
      <c r="D16" s="26">
        <v>0.16693091990313086</v>
      </c>
      <c r="E16" s="26">
        <f t="shared" si="0"/>
        <v>0.16160247721315626</v>
      </c>
      <c r="F16" s="26">
        <f t="shared" si="1"/>
        <v>2.477146798865108E-2</v>
      </c>
      <c r="G16" s="26">
        <v>8.6654833505340464E-2</v>
      </c>
      <c r="H16" s="26">
        <v>8.7763846903933157E-2</v>
      </c>
      <c r="I16" s="26">
        <v>0.10891491643323235</v>
      </c>
      <c r="J16" s="26">
        <f t="shared" si="2"/>
        <v>9.4444532280835325E-2</v>
      </c>
      <c r="K16" s="26">
        <f t="shared" si="3"/>
        <v>1.2543982255170073E-2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0784-C3DA-534C-8C90-4E603E18AAE0}">
  <dimension ref="A2:W25"/>
  <sheetViews>
    <sheetView topLeftCell="Q1" workbookViewId="0">
      <selection activeCell="N1" sqref="N1:N1048576"/>
    </sheetView>
  </sheetViews>
  <sheetFormatPr baseColWidth="10" defaultRowHeight="16" x14ac:dyDescent="0.2"/>
  <cols>
    <col min="2" max="2" width="19.33203125" bestFit="1" customWidth="1"/>
    <col min="3" max="3" width="23.1640625" bestFit="1" customWidth="1"/>
    <col min="4" max="4" width="12.83203125" bestFit="1" customWidth="1"/>
    <col min="5" max="5" width="26.33203125" bestFit="1" customWidth="1"/>
    <col min="6" max="6" width="31" bestFit="1" customWidth="1"/>
    <col min="7" max="7" width="8.1640625" bestFit="1" customWidth="1"/>
    <col min="10" max="12" width="21" bestFit="1" customWidth="1"/>
    <col min="13" max="13" width="27" bestFit="1" customWidth="1"/>
    <col min="14" max="14" width="22.33203125" bestFit="1" customWidth="1"/>
    <col min="15" max="17" width="19.6640625" bestFit="1" customWidth="1"/>
    <col min="18" max="18" width="25.5" bestFit="1" customWidth="1"/>
    <col min="19" max="19" width="22.83203125" bestFit="1" customWidth="1"/>
    <col min="20" max="20" width="30.83203125" bestFit="1" customWidth="1"/>
    <col min="21" max="21" width="28.1640625" bestFit="1" customWidth="1"/>
    <col min="22" max="22" width="19.1640625" bestFit="1" customWidth="1"/>
    <col min="23" max="23" width="23.83203125" bestFit="1" customWidth="1"/>
  </cols>
  <sheetData>
    <row r="2" spans="1:23" x14ac:dyDescent="0.2">
      <c r="A2" t="s">
        <v>45</v>
      </c>
      <c r="B2" t="s">
        <v>46</v>
      </c>
    </row>
    <row r="4" spans="1:23" x14ac:dyDescent="0.2">
      <c r="A4" t="s">
        <v>2</v>
      </c>
    </row>
    <row r="5" spans="1:23" x14ac:dyDescent="0.2">
      <c r="A5" t="s">
        <v>3</v>
      </c>
      <c r="L5" t="s">
        <v>4</v>
      </c>
      <c r="M5" t="s">
        <v>5</v>
      </c>
    </row>
    <row r="6" spans="1:23" x14ac:dyDescent="0.2">
      <c r="A6" t="s">
        <v>6</v>
      </c>
      <c r="D6">
        <v>1.8849555921538759</v>
      </c>
      <c r="E6" t="s">
        <v>7</v>
      </c>
    </row>
    <row r="7" spans="1:23" x14ac:dyDescent="0.2">
      <c r="I7" t="s">
        <v>8</v>
      </c>
    </row>
    <row r="8" spans="1:23" x14ac:dyDescent="0.2">
      <c r="A8" t="s">
        <v>9</v>
      </c>
      <c r="B8" t="s">
        <v>10</v>
      </c>
      <c r="C8" t="s">
        <v>11</v>
      </c>
      <c r="D8" t="s">
        <v>12</v>
      </c>
      <c r="E8" t="s">
        <v>13</v>
      </c>
      <c r="F8" t="s">
        <v>14</v>
      </c>
      <c r="G8" t="s">
        <v>15</v>
      </c>
      <c r="H8" t="s">
        <v>16</v>
      </c>
      <c r="I8" t="s">
        <v>17</v>
      </c>
      <c r="J8" t="s">
        <v>18</v>
      </c>
      <c r="K8" t="s">
        <v>19</v>
      </c>
      <c r="L8" t="s">
        <v>20</v>
      </c>
      <c r="M8" t="s">
        <v>21</v>
      </c>
      <c r="N8" t="s">
        <v>22</v>
      </c>
      <c r="O8" t="s">
        <v>23</v>
      </c>
      <c r="P8" t="s">
        <v>24</v>
      </c>
      <c r="Q8" t="s">
        <v>25</v>
      </c>
      <c r="R8" t="s">
        <v>26</v>
      </c>
      <c r="S8" t="s">
        <v>27</v>
      </c>
      <c r="T8" t="s">
        <v>28</v>
      </c>
      <c r="U8" t="s">
        <v>29</v>
      </c>
      <c r="V8" t="s">
        <v>30</v>
      </c>
      <c r="W8" t="s">
        <v>31</v>
      </c>
    </row>
    <row r="9" spans="1:23" x14ac:dyDescent="0.2">
      <c r="A9">
        <v>10</v>
      </c>
      <c r="B9">
        <v>2.78</v>
      </c>
      <c r="C9">
        <v>0.38999999999999968</v>
      </c>
      <c r="D9">
        <v>1.4142135623730952E-2</v>
      </c>
      <c r="E9">
        <v>0.39117352056168475</v>
      </c>
      <c r="F9">
        <v>3.6275755249972091E-2</v>
      </c>
      <c r="G9">
        <v>225.916</v>
      </c>
      <c r="H9">
        <v>225.38200000000001</v>
      </c>
      <c r="I9">
        <v>222.917</v>
      </c>
      <c r="J9">
        <v>8.3480895720937109</v>
      </c>
      <c r="K9">
        <v>8.3283571059049581</v>
      </c>
      <c r="L9">
        <v>8.2372699726553833</v>
      </c>
      <c r="M9">
        <v>8.3045722168846847</v>
      </c>
      <c r="N9">
        <v>5.9114605760318753E-2</v>
      </c>
      <c r="O9">
        <v>3.2655515878801853</v>
      </c>
      <c r="P9">
        <v>3.2578327696117664</v>
      </c>
      <c r="Q9">
        <v>3.222201895020659</v>
      </c>
      <c r="R9">
        <v>3.2485287508375369</v>
      </c>
      <c r="S9">
        <v>0.30214081841658108</v>
      </c>
      <c r="T9">
        <v>10.340388169438681</v>
      </c>
      <c r="U9">
        <v>0.96330734759638126</v>
      </c>
      <c r="V9">
        <v>3.2485287508375369</v>
      </c>
      <c r="W9">
        <v>0.30214081841658108</v>
      </c>
    </row>
    <row r="10" spans="1:23" x14ac:dyDescent="0.2">
      <c r="A10">
        <v>20</v>
      </c>
      <c r="B10">
        <v>2.76</v>
      </c>
      <c r="C10">
        <v>0.36999999999999966</v>
      </c>
      <c r="D10">
        <v>1.4142135623730952E-2</v>
      </c>
      <c r="E10">
        <v>0.37111334002005986</v>
      </c>
      <c r="F10">
        <v>3.8235146226315242E-2</v>
      </c>
      <c r="G10">
        <v>211.21</v>
      </c>
      <c r="H10">
        <v>208.58099999999999</v>
      </c>
      <c r="I10">
        <v>208.17400000000001</v>
      </c>
      <c r="J10">
        <v>7.8046707560416824</v>
      </c>
      <c r="K10">
        <v>7.7075234646367594</v>
      </c>
      <c r="L10">
        <v>7.6924839258000146</v>
      </c>
      <c r="M10">
        <v>7.7348927154928191</v>
      </c>
      <c r="N10">
        <v>6.0895633170487892E-2</v>
      </c>
      <c r="O10">
        <v>2.8964174320315146</v>
      </c>
      <c r="P10">
        <v>2.8603647762443316</v>
      </c>
      <c r="Q10">
        <v>2.8547834027542658</v>
      </c>
      <c r="R10">
        <v>2.8705218703433708</v>
      </c>
      <c r="S10">
        <v>0.29660694959869022</v>
      </c>
      <c r="T10">
        <v>9.1371548983708024</v>
      </c>
      <c r="U10">
        <v>0.94537281975573806</v>
      </c>
      <c r="V10">
        <v>6.1190506211809073</v>
      </c>
      <c r="W10">
        <v>0.42339668952848625</v>
      </c>
    </row>
    <row r="11" spans="1:23" x14ac:dyDescent="0.2">
      <c r="A11">
        <v>30</v>
      </c>
      <c r="B11">
        <v>2.78</v>
      </c>
      <c r="C11">
        <v>0.38999999999999968</v>
      </c>
      <c r="D11">
        <v>1.4142135623730952E-2</v>
      </c>
      <c r="E11">
        <v>0.39117352056168475</v>
      </c>
      <c r="F11">
        <v>3.6275755249972091E-2</v>
      </c>
      <c r="G11">
        <v>690.01099999999997</v>
      </c>
      <c r="H11">
        <v>683.38099999999997</v>
      </c>
      <c r="I11">
        <v>682.37</v>
      </c>
      <c r="J11">
        <v>25.497413347128813</v>
      </c>
      <c r="K11">
        <v>25.252420368043751</v>
      </c>
      <c r="L11">
        <v>25.215061710147069</v>
      </c>
      <c r="M11">
        <v>25.321631808439879</v>
      </c>
      <c r="N11">
        <v>0.1533730072009008</v>
      </c>
      <c r="O11">
        <v>9.9739129442128682</v>
      </c>
      <c r="P11">
        <v>9.8780781780712683</v>
      </c>
      <c r="Q11">
        <v>9.8634644603383634</v>
      </c>
      <c r="R11">
        <v>9.9051518608741667</v>
      </c>
      <c r="S11">
        <v>0.92051852239510901</v>
      </c>
      <c r="T11">
        <v>31.529077614680183</v>
      </c>
      <c r="U11">
        <v>2.9348718548757176</v>
      </c>
      <c r="V11">
        <v>16.024202482055074</v>
      </c>
      <c r="W11">
        <v>1.0132221408833091</v>
      </c>
    </row>
    <row r="12" spans="1:23" x14ac:dyDescent="0.2">
      <c r="A12">
        <v>40</v>
      </c>
      <c r="B12">
        <v>2.74</v>
      </c>
      <c r="C12">
        <v>0.35000000000000009</v>
      </c>
      <c r="D12">
        <v>1.4142135623730952E-2</v>
      </c>
      <c r="E12">
        <v>0.35105315947843541</v>
      </c>
      <c r="F12">
        <v>4.0418548815276581E-2</v>
      </c>
      <c r="G12">
        <v>1272.01</v>
      </c>
      <c r="H12">
        <v>1264.68</v>
      </c>
      <c r="I12">
        <v>1277.1099999999999</v>
      </c>
      <c r="J12">
        <v>47.003547409651908</v>
      </c>
      <c r="K12">
        <v>46.732687901855002</v>
      </c>
      <c r="L12">
        <v>47.192003547409648</v>
      </c>
      <c r="M12">
        <v>46.976079619638853</v>
      </c>
      <c r="N12">
        <v>0.23088649847700354</v>
      </c>
      <c r="O12">
        <v>16.50074382485273</v>
      </c>
      <c r="P12">
        <v>16.405657738865852</v>
      </c>
      <c r="Q12">
        <v>16.566901947435689</v>
      </c>
      <c r="R12">
        <v>16.491101170384756</v>
      </c>
      <c r="S12">
        <v>1.9004342166919264</v>
      </c>
      <c r="T12">
        <v>52.49280536590549</v>
      </c>
      <c r="U12">
        <v>6.0556766929069825</v>
      </c>
      <c r="V12">
        <v>32.515303652439826</v>
      </c>
      <c r="W12">
        <v>2.1536641610867773</v>
      </c>
    </row>
    <row r="13" spans="1:23" x14ac:dyDescent="0.2">
      <c r="A13">
        <v>50</v>
      </c>
      <c r="B13">
        <v>2.8</v>
      </c>
      <c r="C13">
        <v>0.4099999999999997</v>
      </c>
      <c r="D13">
        <v>1.4142135623730952E-2</v>
      </c>
      <c r="E13">
        <v>0.41123370110330965</v>
      </c>
      <c r="F13">
        <v>3.4507593691089744E-2</v>
      </c>
      <c r="G13">
        <v>1341.19</v>
      </c>
      <c r="H13">
        <v>1322.19</v>
      </c>
      <c r="I13">
        <v>1325.3</v>
      </c>
      <c r="J13">
        <v>49.559899490059863</v>
      </c>
      <c r="K13">
        <v>48.857807996452593</v>
      </c>
      <c r="L13">
        <v>48.972729288300933</v>
      </c>
      <c r="M13">
        <v>49.130145591604467</v>
      </c>
      <c r="N13">
        <v>0.37658735475083799</v>
      </c>
      <c r="O13">
        <v>20.380700893605347</v>
      </c>
      <c r="P13">
        <v>20.091977210176076</v>
      </c>
      <c r="Q13">
        <v>20.139236718358443</v>
      </c>
      <c r="R13">
        <v>20.203971607379955</v>
      </c>
      <c r="S13">
        <v>1.7024216115755244</v>
      </c>
      <c r="T13">
        <v>64.311239028056519</v>
      </c>
      <c r="U13">
        <v>5.4297061654020489</v>
      </c>
      <c r="V13">
        <v>52.719275259819781</v>
      </c>
      <c r="W13">
        <v>2.7452702348419211</v>
      </c>
    </row>
    <row r="14" spans="1:23" x14ac:dyDescent="0.2">
      <c r="A14">
        <v>60</v>
      </c>
      <c r="B14">
        <v>2.76</v>
      </c>
      <c r="C14">
        <v>0.36999999999999966</v>
      </c>
      <c r="D14">
        <v>1.4142135623730952E-2</v>
      </c>
      <c r="E14">
        <v>0.37111334002005986</v>
      </c>
      <c r="F14">
        <v>3.8235146226315242E-2</v>
      </c>
      <c r="G14">
        <v>1213.04</v>
      </c>
      <c r="H14">
        <v>1208.1199999999999</v>
      </c>
      <c r="I14">
        <v>1215.76</v>
      </c>
      <c r="J14">
        <v>44.824477126598175</v>
      </c>
      <c r="K14">
        <v>44.642672381937764</v>
      </c>
      <c r="L14">
        <v>44.924987066735639</v>
      </c>
      <c r="M14">
        <v>44.797378858423862</v>
      </c>
      <c r="N14">
        <v>0.14309483714189761</v>
      </c>
      <c r="O14">
        <v>16.634961421104624</v>
      </c>
      <c r="P14">
        <v>16.567491255082206</v>
      </c>
      <c r="Q14">
        <v>16.672262000694253</v>
      </c>
      <c r="R14">
        <v>16.624904892293696</v>
      </c>
      <c r="S14">
        <v>1.7136573530831047</v>
      </c>
      <c r="T14">
        <v>52.918715840823509</v>
      </c>
      <c r="U14">
        <v>5.4619605660472104</v>
      </c>
      <c r="V14">
        <v>69.344180152113481</v>
      </c>
      <c r="W14">
        <v>3.2362215910046719</v>
      </c>
    </row>
    <row r="15" spans="1:23" x14ac:dyDescent="0.2">
      <c r="A15">
        <v>70</v>
      </c>
      <c r="B15">
        <v>2.74</v>
      </c>
      <c r="C15">
        <v>0.35000000000000009</v>
      </c>
      <c r="D15">
        <v>1.4142135623730952E-2</v>
      </c>
      <c r="E15">
        <v>0.35105315947843541</v>
      </c>
      <c r="F15">
        <v>4.0418548815276581E-2</v>
      </c>
      <c r="G15">
        <v>995.70500000000004</v>
      </c>
      <c r="H15">
        <v>1004.23</v>
      </c>
      <c r="I15">
        <v>1003.32</v>
      </c>
      <c r="J15">
        <v>36.79347424432784</v>
      </c>
      <c r="K15">
        <v>37.108491611854262</v>
      </c>
      <c r="L15">
        <v>37.074865124528863</v>
      </c>
      <c r="M15">
        <v>36.992276993570322</v>
      </c>
      <c r="N15">
        <v>0.17298723939134411</v>
      </c>
      <c r="O15">
        <v>12.916465381659727</v>
      </c>
      <c r="P15">
        <v>13.027053223820458</v>
      </c>
      <c r="Q15">
        <v>13.015248539202714</v>
      </c>
      <c r="R15">
        <v>12.9862557148943</v>
      </c>
      <c r="S15">
        <v>1.4964068981256191</v>
      </c>
      <c r="T15">
        <v>41.336535785616064</v>
      </c>
      <c r="U15">
        <v>4.7682566165501132</v>
      </c>
      <c r="V15">
        <v>82.330435867007779</v>
      </c>
      <c r="W15">
        <v>3.5654401959425357</v>
      </c>
    </row>
    <row r="16" spans="1:23" x14ac:dyDescent="0.2">
      <c r="A16">
        <v>80</v>
      </c>
      <c r="B16">
        <v>2.72</v>
      </c>
      <c r="C16">
        <v>0.33000000000000007</v>
      </c>
      <c r="D16">
        <v>1.4142135623730952E-2</v>
      </c>
      <c r="E16">
        <v>0.33099297893681051</v>
      </c>
      <c r="F16">
        <v>4.2866692410321934E-2</v>
      </c>
      <c r="G16">
        <v>815.43</v>
      </c>
      <c r="H16">
        <v>814.60900000000004</v>
      </c>
      <c r="I16">
        <v>822.94299999999998</v>
      </c>
      <c r="J16">
        <v>30.131919296430414</v>
      </c>
      <c r="K16">
        <v>30.10158155346981</v>
      </c>
      <c r="L16">
        <v>30.409541053876282</v>
      </c>
      <c r="M16">
        <v>30.214347301258837</v>
      </c>
      <c r="N16">
        <v>0.16972196515962992</v>
      </c>
      <c r="O16">
        <v>9.9734537290090657</v>
      </c>
      <c r="P16">
        <v>9.9634121490923171</v>
      </c>
      <c r="Q16">
        <v>10.065344581523746</v>
      </c>
      <c r="R16">
        <v>10.000736819875042</v>
      </c>
      <c r="S16">
        <v>1.296406849140626</v>
      </c>
      <c r="T16">
        <v>31.833333988884693</v>
      </c>
      <c r="U16">
        <v>4.1300454562851909</v>
      </c>
      <c r="V16">
        <v>92.331172686882823</v>
      </c>
      <c r="W16">
        <v>3.793815297209588</v>
      </c>
    </row>
    <row r="17" spans="1:23" x14ac:dyDescent="0.2">
      <c r="A17">
        <v>90</v>
      </c>
      <c r="B17">
        <v>2.73</v>
      </c>
      <c r="C17">
        <v>0.33999999999999986</v>
      </c>
      <c r="D17">
        <v>1.4142135623730952E-2</v>
      </c>
      <c r="E17">
        <v>0.34102306920762271</v>
      </c>
      <c r="F17">
        <v>4.1606608048923938E-2</v>
      </c>
      <c r="G17">
        <v>715.97500000000002</v>
      </c>
      <c r="H17">
        <v>705.84100000000001</v>
      </c>
      <c r="I17">
        <v>707.22</v>
      </c>
      <c r="J17">
        <v>26.456839849235088</v>
      </c>
      <c r="K17">
        <v>26.082366417855294</v>
      </c>
      <c r="L17">
        <v>26.133323479417633</v>
      </c>
      <c r="M17">
        <v>26.224176582169338</v>
      </c>
      <c r="N17">
        <v>0.20309678090026009</v>
      </c>
      <c r="O17">
        <v>9.0223927269206872</v>
      </c>
      <c r="P17">
        <v>8.8946886480148404</v>
      </c>
      <c r="Q17">
        <v>8.9120661815466313</v>
      </c>
      <c r="R17">
        <v>8.9430491854940524</v>
      </c>
      <c r="S17">
        <v>1.0932950883483552</v>
      </c>
      <c r="T17">
        <v>28.466609683706537</v>
      </c>
      <c r="U17">
        <v>3.4833416236315364</v>
      </c>
      <c r="V17">
        <v>101.27422187237687</v>
      </c>
      <c r="W17">
        <v>3.9482057519268308</v>
      </c>
    </row>
    <row r="18" spans="1:23" x14ac:dyDescent="0.2">
      <c r="A18">
        <v>100</v>
      </c>
      <c r="B18">
        <v>2.72</v>
      </c>
      <c r="C18">
        <v>0.33000000000000007</v>
      </c>
      <c r="D18">
        <v>1.4142135623730952E-2</v>
      </c>
      <c r="E18">
        <v>0.33099297893681051</v>
      </c>
      <c r="F18">
        <v>4.2866692410321934E-2</v>
      </c>
      <c r="G18">
        <v>552.75800000000004</v>
      </c>
      <c r="H18">
        <v>555.66999999999996</v>
      </c>
      <c r="I18">
        <v>560.60400000000004</v>
      </c>
      <c r="J18">
        <v>20.425615253861505</v>
      </c>
      <c r="K18">
        <v>20.533220013302785</v>
      </c>
      <c r="L18">
        <v>20.715542088537433</v>
      </c>
      <c r="M18">
        <v>20.558125785233909</v>
      </c>
      <c r="N18">
        <v>0.14655925584184207</v>
      </c>
      <c r="O18">
        <v>6.7607352394927762</v>
      </c>
      <c r="P18">
        <v>6.7963516593680247</v>
      </c>
      <c r="Q18">
        <v>6.856698986175882</v>
      </c>
      <c r="R18">
        <v>6.804595295012227</v>
      </c>
      <c r="S18">
        <v>0.88259299627343824</v>
      </c>
      <c r="T18">
        <v>21.659699538820995</v>
      </c>
      <c r="U18">
        <v>2.8117297482156842</v>
      </c>
      <c r="V18">
        <v>108.0788171673891</v>
      </c>
      <c r="W18">
        <v>4.0456518704182933</v>
      </c>
    </row>
    <row r="19" spans="1:23" x14ac:dyDescent="0.2">
      <c r="A19">
        <v>110</v>
      </c>
      <c r="B19">
        <v>2.76</v>
      </c>
      <c r="C19">
        <v>0.36999999999999966</v>
      </c>
      <c r="D19">
        <v>1.4142135623730952E-2</v>
      </c>
      <c r="E19">
        <v>0.37111334002005986</v>
      </c>
      <c r="F19">
        <v>3.8235146226315242E-2</v>
      </c>
      <c r="G19">
        <v>482.245</v>
      </c>
      <c r="H19">
        <v>483.988</v>
      </c>
      <c r="I19">
        <v>487.55900000000003</v>
      </c>
      <c r="J19">
        <v>17.820005912349419</v>
      </c>
      <c r="K19">
        <v>17.884413568841918</v>
      </c>
      <c r="L19">
        <v>18.016369817456212</v>
      </c>
      <c r="M19">
        <v>17.90692976621585</v>
      </c>
      <c r="N19">
        <v>0.10009960122464917</v>
      </c>
      <c r="O19">
        <v>6.6132419133092073</v>
      </c>
      <c r="P19">
        <v>6.6371444538330024</v>
      </c>
      <c r="Q19">
        <v>6.6861151779927708</v>
      </c>
      <c r="R19">
        <v>6.6455005150449935</v>
      </c>
      <c r="S19">
        <v>0.68568111333501403</v>
      </c>
      <c r="T19">
        <v>21.153285125782944</v>
      </c>
      <c r="U19">
        <v>2.185473902206664</v>
      </c>
      <c r="V19">
        <v>114.7243176824341</v>
      </c>
      <c r="W19">
        <v>4.1033471271394255</v>
      </c>
    </row>
    <row r="20" spans="1:23" x14ac:dyDescent="0.2">
      <c r="A20">
        <v>120</v>
      </c>
      <c r="B20">
        <v>2.74</v>
      </c>
      <c r="C20">
        <v>0.35000000000000009</v>
      </c>
      <c r="D20">
        <v>1.4142135623730952E-2</v>
      </c>
      <c r="E20">
        <v>0.35105315947843541</v>
      </c>
      <c r="F20">
        <v>4.0418548815276581E-2</v>
      </c>
      <c r="G20">
        <v>431.62900000000002</v>
      </c>
      <c r="H20">
        <v>433.11099999999999</v>
      </c>
      <c r="I20">
        <v>429.08100000000002</v>
      </c>
      <c r="J20">
        <v>15.949634173379646</v>
      </c>
      <c r="K20">
        <v>16.004397309881014</v>
      </c>
      <c r="L20">
        <v>15.855480008868524</v>
      </c>
      <c r="M20">
        <v>15.936503830709727</v>
      </c>
      <c r="N20">
        <v>7.5321942747006196E-2</v>
      </c>
      <c r="O20">
        <v>5.5991694690901479</v>
      </c>
      <c r="P20">
        <v>5.6183942411819023</v>
      </c>
      <c r="Q20">
        <v>5.5661163521604662</v>
      </c>
      <c r="R20">
        <v>5.5945600208108388</v>
      </c>
      <c r="S20">
        <v>0.64467286107871091</v>
      </c>
      <c r="T20">
        <v>17.808037634726837</v>
      </c>
      <c r="U20">
        <v>2.0542310543550917</v>
      </c>
      <c r="V20">
        <v>120.31887770324494</v>
      </c>
      <c r="W20">
        <v>4.1536803853468056</v>
      </c>
    </row>
    <row r="25" spans="1:23" x14ac:dyDescent="0.2">
      <c r="A25" t="s">
        <v>32</v>
      </c>
      <c r="D25">
        <v>2.39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548AE-7D9F-1541-BC69-1C8CACF6BF7F}">
  <dimension ref="A1:M15"/>
  <sheetViews>
    <sheetView topLeftCell="I1" workbookViewId="0">
      <selection activeCell="F33" sqref="F33:L34"/>
    </sheetView>
  </sheetViews>
  <sheetFormatPr baseColWidth="10" defaultRowHeight="16" x14ac:dyDescent="0.2"/>
  <cols>
    <col min="2" max="4" width="20.6640625" bestFit="1" customWidth="1"/>
    <col min="5" max="5" width="27.1640625" bestFit="1" customWidth="1"/>
    <col min="6" max="6" width="22.5" bestFit="1" customWidth="1"/>
    <col min="7" max="7" width="23.83203125" bestFit="1" customWidth="1"/>
    <col min="8" max="10" width="31.5" bestFit="1" customWidth="1"/>
    <col min="11" max="11" width="38" bestFit="1" customWidth="1"/>
    <col min="12" max="12" width="24.5" bestFit="1" customWidth="1"/>
    <col min="13" max="13" width="23.83203125" bestFit="1" customWidth="1"/>
  </cols>
  <sheetData>
    <row r="1" spans="1:13" x14ac:dyDescent="0.2">
      <c r="A1" t="s">
        <v>46</v>
      </c>
    </row>
    <row r="3" spans="1:13" x14ac:dyDescent="0.2">
      <c r="A3" t="s">
        <v>9</v>
      </c>
      <c r="B3" t="s">
        <v>47</v>
      </c>
      <c r="C3" t="s">
        <v>48</v>
      </c>
      <c r="D3" t="s">
        <v>49</v>
      </c>
      <c r="E3" t="s">
        <v>50</v>
      </c>
      <c r="F3" t="s">
        <v>51</v>
      </c>
      <c r="G3" t="s">
        <v>31</v>
      </c>
      <c r="H3" t="s">
        <v>52</v>
      </c>
      <c r="I3" t="s">
        <v>53</v>
      </c>
      <c r="J3" t="s">
        <v>54</v>
      </c>
      <c r="K3" t="s">
        <v>55</v>
      </c>
      <c r="L3" t="s">
        <v>56</v>
      </c>
      <c r="M3" t="s">
        <v>31</v>
      </c>
    </row>
    <row r="4" spans="1:13" x14ac:dyDescent="0.2">
      <c r="A4">
        <v>10</v>
      </c>
      <c r="B4">
        <v>1.7230065779334905E-2</v>
      </c>
      <c r="C4">
        <v>1.3123043656132826E-2</v>
      </c>
      <c r="D4">
        <v>2.4961935297183144E-2</v>
      </c>
      <c r="E4">
        <v>1.8438348244216959E-2</v>
      </c>
      <c r="F4">
        <v>6.0112227298893843E-3</v>
      </c>
      <c r="G4">
        <v>8.6764416995363993E-3</v>
      </c>
      <c r="H4">
        <v>3.9636529621876249E-2</v>
      </c>
      <c r="I4">
        <v>5.0604345492813285E-2</v>
      </c>
      <c r="J4">
        <v>4.1665802472329663E-2</v>
      </c>
      <c r="K4">
        <v>4.3968892529006397E-2</v>
      </c>
      <c r="L4">
        <v>5.8353589522468123E-3</v>
      </c>
      <c r="M4">
        <v>1.4182245191974299E-2</v>
      </c>
    </row>
    <row r="5" spans="1:13" x14ac:dyDescent="0.2">
      <c r="A5">
        <v>20</v>
      </c>
      <c r="B5">
        <v>3.0816431631751354E-2</v>
      </c>
      <c r="C5">
        <v>2.4758972060665029E-2</v>
      </c>
      <c r="D5">
        <v>4.9053523737274937E-2</v>
      </c>
      <c r="E5">
        <v>3.4876309143230443E-2</v>
      </c>
      <c r="F5">
        <v>1.2645879342617001E-2</v>
      </c>
      <c r="G5">
        <v>1.1341944261856847E-2</v>
      </c>
      <c r="H5">
        <v>8.7142692087298287E-2</v>
      </c>
      <c r="I5">
        <v>0.10007048836011152</v>
      </c>
      <c r="J5">
        <v>8.4532356955575899E-2</v>
      </c>
      <c r="K5">
        <v>9.0581845800995223E-2</v>
      </c>
      <c r="L5">
        <v>8.3204095804221487E-3</v>
      </c>
      <c r="M5">
        <v>1.9586607207670362E-2</v>
      </c>
    </row>
    <row r="6" spans="1:13" x14ac:dyDescent="0.2">
      <c r="A6">
        <v>30</v>
      </c>
      <c r="B6">
        <v>4.3721931196491447E-2</v>
      </c>
      <c r="C6">
        <v>3.5598967226612696E-2</v>
      </c>
      <c r="D6">
        <v>7.3880005992406309E-2</v>
      </c>
      <c r="E6">
        <v>5.1066968138503477E-2</v>
      </c>
      <c r="F6">
        <v>2.0169820475321308E-2</v>
      </c>
      <c r="G6">
        <v>1.3314363040594095E-2</v>
      </c>
      <c r="H6">
        <v>0.12970373564958665</v>
      </c>
      <c r="I6">
        <v>0.14318012174626507</v>
      </c>
      <c r="J6">
        <v>0.1268701826416356</v>
      </c>
      <c r="K6">
        <v>0.13325134667916247</v>
      </c>
      <c r="L6">
        <v>8.7145101074045592E-3</v>
      </c>
      <c r="M6">
        <v>2.3504412226950776E-2</v>
      </c>
    </row>
    <row r="7" spans="1:13" x14ac:dyDescent="0.2">
      <c r="A7">
        <v>40</v>
      </c>
      <c r="B7">
        <v>6.5364155679908942E-2</v>
      </c>
      <c r="C7">
        <v>6.1676020844540345E-2</v>
      </c>
      <c r="D7">
        <v>0.10263428301310702</v>
      </c>
      <c r="E7">
        <v>7.6558153179185448E-2</v>
      </c>
      <c r="F7">
        <v>2.2657757942427029E-2</v>
      </c>
      <c r="G7">
        <v>1.5748048762473692E-2</v>
      </c>
      <c r="H7">
        <v>0.17589622635798408</v>
      </c>
      <c r="I7">
        <v>0.17921869345132924</v>
      </c>
      <c r="J7">
        <v>0.16426045930267333</v>
      </c>
      <c r="K7">
        <v>0.17312512637066221</v>
      </c>
      <c r="L7">
        <v>7.8547080509911611E-3</v>
      </c>
      <c r="M7">
        <v>2.61106191104593E-2</v>
      </c>
    </row>
    <row r="8" spans="1:13" x14ac:dyDescent="0.2">
      <c r="A8">
        <v>50</v>
      </c>
      <c r="B8">
        <v>0.10540456365277438</v>
      </c>
      <c r="C8">
        <v>0.13887409944958171</v>
      </c>
      <c r="D8">
        <v>0.14194570260185627</v>
      </c>
      <c r="E8">
        <v>0.12874145523473746</v>
      </c>
      <c r="F8">
        <v>2.0268610411483298E-2</v>
      </c>
      <c r="G8">
        <v>2.2413385287060539E-2</v>
      </c>
      <c r="H8">
        <v>0.21475757427728703</v>
      </c>
      <c r="I8">
        <v>0.21312211089455391</v>
      </c>
      <c r="J8">
        <v>0.1989651461219813</v>
      </c>
      <c r="K8">
        <v>0.20894827709794073</v>
      </c>
      <c r="L8">
        <v>8.6842307190352803E-3</v>
      </c>
      <c r="M8">
        <v>2.8299553785760885E-2</v>
      </c>
    </row>
    <row r="9" spans="1:13" x14ac:dyDescent="0.2">
      <c r="A9">
        <v>60</v>
      </c>
      <c r="B9">
        <v>0.14816424466165723</v>
      </c>
      <c r="C9">
        <v>0.17353076325520297</v>
      </c>
      <c r="D9">
        <v>0.18495780495478503</v>
      </c>
      <c r="E9">
        <v>0.16888427095721506</v>
      </c>
      <c r="F9">
        <v>1.8831726892864959E-2</v>
      </c>
      <c r="G9">
        <v>2.4688994028628338E-2</v>
      </c>
      <c r="H9">
        <v>0.25233691120907864</v>
      </c>
      <c r="I9">
        <v>0.2433263083414261</v>
      </c>
      <c r="J9">
        <v>0.23458905279877762</v>
      </c>
      <c r="K9">
        <v>0.24341742411642744</v>
      </c>
      <c r="L9">
        <v>8.8742800328456932E-3</v>
      </c>
      <c r="M9">
        <v>3.0222794837099731E-2</v>
      </c>
    </row>
    <row r="10" spans="1:13" x14ac:dyDescent="0.2">
      <c r="A10">
        <v>70</v>
      </c>
      <c r="B10">
        <v>0.19995296386041822</v>
      </c>
      <c r="C10">
        <v>0.21519220954564228</v>
      </c>
      <c r="D10">
        <v>0.22729981880210628</v>
      </c>
      <c r="E10">
        <v>0.21414833073605558</v>
      </c>
      <c r="F10">
        <v>1.3703279936834843E-2</v>
      </c>
      <c r="G10">
        <v>2.6838874027917358E-2</v>
      </c>
      <c r="H10">
        <v>0.29031526748352859</v>
      </c>
      <c r="I10">
        <v>0.2745020838387851</v>
      </c>
      <c r="J10">
        <v>0.27338217445922863</v>
      </c>
      <c r="K10">
        <v>0.27939984192718076</v>
      </c>
      <c r="L10">
        <v>9.4696058820699057E-3</v>
      </c>
      <c r="M10">
        <v>3.1926557245339944E-2</v>
      </c>
    </row>
    <row r="11" spans="1:13" x14ac:dyDescent="0.2">
      <c r="A11">
        <v>80</v>
      </c>
      <c r="B11">
        <v>0.25160282636394882</v>
      </c>
      <c r="C11">
        <v>0.25646012681455788</v>
      </c>
      <c r="D11">
        <v>0.27362717818669213</v>
      </c>
      <c r="E11">
        <v>0.26056337712173294</v>
      </c>
      <c r="F11">
        <v>1.1571322984667459E-2</v>
      </c>
      <c r="G11">
        <v>2.8973765408285564E-2</v>
      </c>
      <c r="H11">
        <v>0.32714755134271828</v>
      </c>
      <c r="I11">
        <v>0.30585070067443726</v>
      </c>
      <c r="J11">
        <v>0.3131257727559047</v>
      </c>
      <c r="K11">
        <v>0.31537467492435339</v>
      </c>
      <c r="L11">
        <v>1.082506964500485E-2</v>
      </c>
      <c r="M11">
        <v>3.3495552135613123E-2</v>
      </c>
    </row>
    <row r="12" spans="1:13" x14ac:dyDescent="0.2">
      <c r="A12">
        <v>90</v>
      </c>
      <c r="B12">
        <v>0.30768269358614109</v>
      </c>
      <c r="C12">
        <v>0.29345959243483161</v>
      </c>
      <c r="D12">
        <v>0.31883341251305453</v>
      </c>
      <c r="E12">
        <v>0.30665856617800907</v>
      </c>
      <c r="F12">
        <v>1.2717873802313519E-2</v>
      </c>
      <c r="G12">
        <v>3.2493386141203215E-2</v>
      </c>
      <c r="H12">
        <v>0.36374537229800891</v>
      </c>
      <c r="I12">
        <v>0.33761766910862412</v>
      </c>
      <c r="J12">
        <v>0.3509661803877871</v>
      </c>
      <c r="K12">
        <v>0.35077640726480669</v>
      </c>
      <c r="L12">
        <v>1.3064885336917477E-2</v>
      </c>
      <c r="M12">
        <v>3.4810345133319112E-2</v>
      </c>
    </row>
    <row r="13" spans="1:13" x14ac:dyDescent="0.2">
      <c r="A13">
        <v>100</v>
      </c>
      <c r="B13">
        <v>0.36238218486168228</v>
      </c>
      <c r="C13">
        <v>0.33598019738519863</v>
      </c>
      <c r="D13">
        <v>0.36582545162153612</v>
      </c>
      <c r="E13">
        <v>0.35472927795613901</v>
      </c>
      <c r="F13">
        <v>1.6328197640480383E-2</v>
      </c>
      <c r="G13">
        <v>3.5744308367468509E-2</v>
      </c>
      <c r="H13">
        <v>0.39526380239429881</v>
      </c>
      <c r="I13">
        <v>0.36741687012605823</v>
      </c>
      <c r="J13">
        <v>0.38578492232789308</v>
      </c>
      <c r="K13">
        <v>0.38282186494941667</v>
      </c>
      <c r="L13">
        <v>1.4157955041569463E-2</v>
      </c>
      <c r="M13">
        <v>3.6150236377642517E-2</v>
      </c>
    </row>
    <row r="14" spans="1:13" x14ac:dyDescent="0.2">
      <c r="A14">
        <v>110</v>
      </c>
      <c r="B14">
        <v>0.4162737946552193</v>
      </c>
      <c r="C14">
        <v>0.37761159763378516</v>
      </c>
      <c r="D14">
        <v>0.41291676127092874</v>
      </c>
      <c r="E14">
        <v>0.40226738451997773</v>
      </c>
      <c r="F14">
        <v>2.1418410037134402E-2</v>
      </c>
      <c r="G14">
        <v>3.8175507585949467E-2</v>
      </c>
      <c r="H14">
        <v>0.42689838169201755</v>
      </c>
      <c r="I14">
        <v>0.39801753819090357</v>
      </c>
      <c r="J14">
        <v>0.4169181379528924</v>
      </c>
      <c r="K14">
        <v>0.41394468594527117</v>
      </c>
      <c r="L14">
        <v>1.4668225624293462E-2</v>
      </c>
      <c r="M14">
        <v>3.7325015931033066E-2</v>
      </c>
    </row>
    <row r="15" spans="1:13" x14ac:dyDescent="0.2">
      <c r="A15">
        <v>120</v>
      </c>
      <c r="B15">
        <v>0.47385168438580094</v>
      </c>
      <c r="C15">
        <v>0.41989755930516637</v>
      </c>
      <c r="D15">
        <v>0.46535965643339494</v>
      </c>
      <c r="E15">
        <v>0.45303630004145407</v>
      </c>
      <c r="F15">
        <v>2.9011389795669602E-2</v>
      </c>
      <c r="G15">
        <v>4.038835819489011E-2</v>
      </c>
      <c r="H15">
        <v>0.46111501182531645</v>
      </c>
      <c r="I15">
        <v>0.42524095702474601</v>
      </c>
      <c r="J15">
        <v>0.44448996362130999</v>
      </c>
      <c r="K15">
        <v>0.4436153108237908</v>
      </c>
      <c r="L15">
        <v>1.7953014095013091E-2</v>
      </c>
      <c r="M15">
        <v>3.8278159632445387E-2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E8C8-7CA2-DE42-BB5E-811D7D052E0E}">
  <dimension ref="A2:O19"/>
  <sheetViews>
    <sheetView tabSelected="1" workbookViewId="0">
      <selection activeCell="Q14" sqref="Q14"/>
    </sheetView>
  </sheetViews>
  <sheetFormatPr baseColWidth="10" defaultRowHeight="16" x14ac:dyDescent="0.2"/>
  <sheetData>
    <row r="2" spans="1:15" x14ac:dyDescent="0.2">
      <c r="A2" t="s">
        <v>61</v>
      </c>
      <c r="J2" t="s">
        <v>62</v>
      </c>
    </row>
    <row r="3" spans="1:15" x14ac:dyDescent="0.2">
      <c r="A3" t="s">
        <v>57</v>
      </c>
      <c r="B3" t="s">
        <v>58</v>
      </c>
      <c r="C3" t="s">
        <v>59</v>
      </c>
      <c r="D3" t="s">
        <v>60</v>
      </c>
      <c r="E3" t="s">
        <v>50</v>
      </c>
      <c r="F3" t="s">
        <v>51</v>
      </c>
      <c r="J3" t="s">
        <v>57</v>
      </c>
      <c r="K3" t="s">
        <v>58</v>
      </c>
      <c r="L3" t="s">
        <v>59</v>
      </c>
      <c r="M3" t="s">
        <v>60</v>
      </c>
      <c r="N3" t="s">
        <v>50</v>
      </c>
      <c r="O3" t="s">
        <v>51</v>
      </c>
    </row>
    <row r="4" spans="1:15" x14ac:dyDescent="0.2">
      <c r="A4">
        <v>1</v>
      </c>
      <c r="B4">
        <v>1</v>
      </c>
      <c r="C4">
        <v>1</v>
      </c>
      <c r="D4">
        <v>1</v>
      </c>
      <c r="E4">
        <v>1</v>
      </c>
      <c r="F4">
        <v>0</v>
      </c>
      <c r="J4">
        <v>1</v>
      </c>
      <c r="K4">
        <v>1</v>
      </c>
      <c r="L4">
        <v>1</v>
      </c>
      <c r="M4">
        <v>1</v>
      </c>
      <c r="N4">
        <v>1</v>
      </c>
      <c r="O4">
        <v>0</v>
      </c>
    </row>
    <row r="5" spans="1:15" x14ac:dyDescent="0.2">
      <c r="A5">
        <v>2</v>
      </c>
      <c r="B5">
        <v>2.620573257314545</v>
      </c>
      <c r="C5">
        <v>2.4453843070175609</v>
      </c>
      <c r="D5">
        <v>3.5563566391988406</v>
      </c>
      <c r="E5">
        <v>2.8741047345103152</v>
      </c>
      <c r="F5">
        <v>0.59730523031770111</v>
      </c>
      <c r="J5">
        <v>2</v>
      </c>
      <c r="K5">
        <v>2.3111860648936156</v>
      </c>
      <c r="L5">
        <v>1.9272868195556487</v>
      </c>
      <c r="M5">
        <v>2.3146812118083493</v>
      </c>
      <c r="N5">
        <v>2.1843846987525377</v>
      </c>
      <c r="O5">
        <v>0.22266015276344922</v>
      </c>
    </row>
    <row r="6" spans="1:15" x14ac:dyDescent="0.2">
      <c r="A6">
        <v>3</v>
      </c>
      <c r="B6">
        <v>3.0830589272206543</v>
      </c>
      <c r="C6">
        <v>3.8314771935588943</v>
      </c>
      <c r="D6">
        <v>5.8748620493498311</v>
      </c>
      <c r="E6">
        <v>4.2631327233764598</v>
      </c>
      <c r="F6">
        <v>1.4450903226093241</v>
      </c>
      <c r="J6">
        <v>3</v>
      </c>
      <c r="K6">
        <v>3.4263521142854856</v>
      </c>
      <c r="L6">
        <v>2.7712203412332537</v>
      </c>
      <c r="M6">
        <v>3.0150698767192581</v>
      </c>
      <c r="N6">
        <v>3.0708807774126661</v>
      </c>
      <c r="O6">
        <v>0.33111259790711273</v>
      </c>
    </row>
    <row r="7" spans="1:15" x14ac:dyDescent="0.2">
      <c r="A7">
        <v>4</v>
      </c>
      <c r="B7">
        <v>3.502501496505745</v>
      </c>
      <c r="C7">
        <v>5.4164963990213115</v>
      </c>
      <c r="D7">
        <v>8.1704288838424652</v>
      </c>
      <c r="E7">
        <v>5.6964755931231741</v>
      </c>
      <c r="F7">
        <v>2.3465246184963631</v>
      </c>
      <c r="J7">
        <v>4</v>
      </c>
      <c r="K7">
        <v>4.3192112657081827</v>
      </c>
      <c r="L7">
        <v>3.4547260427915405</v>
      </c>
      <c r="M7">
        <v>3.4517593259472004</v>
      </c>
      <c r="N7">
        <v>3.7418988781489748</v>
      </c>
      <c r="O7">
        <v>0.49996939403746543</v>
      </c>
    </row>
    <row r="8" spans="1:15" x14ac:dyDescent="0.2">
      <c r="A8">
        <v>5</v>
      </c>
      <c r="B8">
        <v>3.920569616995778</v>
      </c>
      <c r="C8">
        <v>6.9787904954901876</v>
      </c>
      <c r="D8">
        <v>10.288169733046328</v>
      </c>
      <c r="E8">
        <v>7.0625099485107645</v>
      </c>
      <c r="F8">
        <v>3.18462549126146</v>
      </c>
      <c r="J8">
        <v>5</v>
      </c>
      <c r="K8">
        <v>5.1251512830266437</v>
      </c>
      <c r="L8">
        <v>4.0379608395506361</v>
      </c>
      <c r="M8">
        <v>4.2682713162169463</v>
      </c>
      <c r="N8">
        <v>4.4771278129314087</v>
      </c>
      <c r="O8">
        <v>0.57289749716792127</v>
      </c>
    </row>
    <row r="9" spans="1:15" x14ac:dyDescent="0.2">
      <c r="A9">
        <v>6</v>
      </c>
      <c r="B9">
        <v>4.3284808347259274</v>
      </c>
      <c r="C9">
        <v>8.3230811382356169</v>
      </c>
      <c r="D9">
        <v>12.258711375531947</v>
      </c>
      <c r="E9">
        <v>8.3034244494978307</v>
      </c>
      <c r="F9">
        <v>3.9651518125592906</v>
      </c>
      <c r="J9">
        <v>6</v>
      </c>
      <c r="K9">
        <v>5.8232176935805091</v>
      </c>
      <c r="L9">
        <v>4.4855198118281905</v>
      </c>
      <c r="M9">
        <v>4.7639904578569379</v>
      </c>
      <c r="N9">
        <v>5.0242426544218795</v>
      </c>
      <c r="O9">
        <v>0.70580259993415617</v>
      </c>
    </row>
    <row r="10" spans="1:15" x14ac:dyDescent="0.2">
      <c r="A10">
        <v>7</v>
      </c>
      <c r="B10">
        <v>4.6329705494864521</v>
      </c>
      <c r="C10">
        <v>9.3240888517239142</v>
      </c>
      <c r="D10">
        <v>14.42371425880472</v>
      </c>
      <c r="E10">
        <v>9.4602578866716964</v>
      </c>
      <c r="F10">
        <v>4.8967920213082099</v>
      </c>
      <c r="J10">
        <v>7</v>
      </c>
      <c r="K10">
        <v>6.4696119084954145</v>
      </c>
      <c r="L10">
        <v>5.1966958294934003</v>
      </c>
      <c r="M10">
        <v>5.1682690263377467</v>
      </c>
      <c r="N10">
        <v>5.6115255881088544</v>
      </c>
      <c r="O10">
        <v>0.74326046626355102</v>
      </c>
    </row>
    <row r="11" spans="1:15" x14ac:dyDescent="0.2">
      <c r="A11">
        <v>8</v>
      </c>
      <c r="B11">
        <v>4.787795443877453</v>
      </c>
      <c r="C11">
        <v>10.608011667014082</v>
      </c>
      <c r="D11">
        <v>16.037663519370856</v>
      </c>
      <c r="E11">
        <v>10.477823543420797</v>
      </c>
      <c r="F11">
        <v>5.6260638673627765</v>
      </c>
      <c r="J11">
        <v>8</v>
      </c>
      <c r="K11">
        <v>7.058583745460572</v>
      </c>
      <c r="L11">
        <v>5.7021992587384771</v>
      </c>
      <c r="M11">
        <v>5.4805502470170486</v>
      </c>
      <c r="N11">
        <v>6.0804444170720329</v>
      </c>
      <c r="O11">
        <v>0.85431228506007117</v>
      </c>
    </row>
    <row r="12" spans="1:15" x14ac:dyDescent="0.2">
      <c r="A12">
        <v>9</v>
      </c>
      <c r="B12">
        <v>4.9018863646462938</v>
      </c>
      <c r="C12">
        <v>12.097538103755545</v>
      </c>
      <c r="D12">
        <v>17.247391448240251</v>
      </c>
      <c r="E12">
        <v>11.415605305547365</v>
      </c>
      <c r="F12">
        <v>6.2009392996718695</v>
      </c>
      <c r="J12">
        <v>9</v>
      </c>
      <c r="K12">
        <v>7.6549401689104002</v>
      </c>
      <c r="L12">
        <v>6.2237522109449293</v>
      </c>
      <c r="N12">
        <v>6.9393461899276652</v>
      </c>
      <c r="O12">
        <v>1.0120027102299085</v>
      </c>
    </row>
    <row r="13" spans="1:15" x14ac:dyDescent="0.2">
      <c r="A13">
        <v>10</v>
      </c>
      <c r="B13">
        <v>5.0120652063939382</v>
      </c>
      <c r="C13">
        <v>13.769478315303207</v>
      </c>
      <c r="D13">
        <v>18.638768120849299</v>
      </c>
      <c r="E13">
        <v>12.473437214182148</v>
      </c>
      <c r="F13">
        <v>6.9051828347664284</v>
      </c>
      <c r="J13">
        <v>10</v>
      </c>
      <c r="K13">
        <v>8.2124981104267629</v>
      </c>
      <c r="L13">
        <v>6.7225597536908115</v>
      </c>
      <c r="N13">
        <v>7.4675289320587872</v>
      </c>
      <c r="O13">
        <v>1.0535455155979325</v>
      </c>
    </row>
    <row r="14" spans="1:15" x14ac:dyDescent="0.2">
      <c r="A14">
        <v>11</v>
      </c>
      <c r="B14">
        <v>5.1185311238467435</v>
      </c>
      <c r="C14">
        <v>15.485120104208725</v>
      </c>
      <c r="D14">
        <v>20.240807828292642</v>
      </c>
      <c r="E14">
        <v>13.614819685449371</v>
      </c>
      <c r="F14">
        <v>7.7326794142629049</v>
      </c>
      <c r="J14">
        <v>11</v>
      </c>
      <c r="K14">
        <v>8.7752010691278013</v>
      </c>
      <c r="L14">
        <v>7.1700582316142576</v>
      </c>
      <c r="M14">
        <v>6.1702237121132768</v>
      </c>
      <c r="N14">
        <v>7.3718276709517783</v>
      </c>
      <c r="O14">
        <v>1.3141575010734172</v>
      </c>
    </row>
    <row r="15" spans="1:15" x14ac:dyDescent="0.2">
      <c r="A15">
        <v>12</v>
      </c>
      <c r="B15">
        <v>5.2091042752154602</v>
      </c>
      <c r="C15">
        <v>17.135096335492459</v>
      </c>
      <c r="D15">
        <v>21.9444205696051</v>
      </c>
      <c r="E15">
        <v>14.762873726771005</v>
      </c>
      <c r="F15">
        <v>8.6161640506267538</v>
      </c>
      <c r="J15">
        <v>12</v>
      </c>
      <c r="K15">
        <v>9.3011109827962493</v>
      </c>
      <c r="L15">
        <v>7.5769478890318389</v>
      </c>
      <c r="M15">
        <v>6.5960982462384266</v>
      </c>
      <c r="N15">
        <v>7.8247190393555046</v>
      </c>
      <c r="O15">
        <v>1.3694219157858367</v>
      </c>
    </row>
    <row r="16" spans="1:15" x14ac:dyDescent="0.2">
      <c r="A16">
        <v>15</v>
      </c>
      <c r="B16">
        <v>5.444694897687377</v>
      </c>
      <c r="C16">
        <v>23.439942860443097</v>
      </c>
      <c r="D16">
        <v>26.84845711854982</v>
      </c>
      <c r="E16">
        <v>18.577698292226767</v>
      </c>
      <c r="F16">
        <v>11.500492423486328</v>
      </c>
      <c r="J16">
        <v>15</v>
      </c>
      <c r="K16">
        <v>10.831115452584983</v>
      </c>
      <c r="L16">
        <v>8.750758758287148</v>
      </c>
      <c r="M16">
        <v>7.2551991627111532</v>
      </c>
      <c r="N16">
        <v>8.9456911245277606</v>
      </c>
      <c r="O16">
        <v>1.7959101588337822</v>
      </c>
    </row>
    <row r="17" spans="1:15" x14ac:dyDescent="0.2">
      <c r="A17">
        <v>19</v>
      </c>
      <c r="B17">
        <v>5.6838460757740306</v>
      </c>
      <c r="C17">
        <v>28.519782633331104</v>
      </c>
      <c r="D17">
        <v>33.116638991247584</v>
      </c>
      <c r="E17">
        <v>22.440089233450905</v>
      </c>
      <c r="F17">
        <v>14.69222704913126</v>
      </c>
      <c r="J17">
        <v>19</v>
      </c>
      <c r="K17">
        <v>12.650548412954473</v>
      </c>
      <c r="L17">
        <v>10.50254205021565</v>
      </c>
      <c r="M17">
        <v>8.8097826551937537</v>
      </c>
      <c r="N17">
        <v>10.654291039454625</v>
      </c>
      <c r="O17">
        <v>1.9248743383135716</v>
      </c>
    </row>
    <row r="18" spans="1:15" x14ac:dyDescent="0.2">
      <c r="A18">
        <v>21</v>
      </c>
      <c r="B18">
        <v>5.7966596286054743</v>
      </c>
      <c r="C18">
        <v>31.507675491545786</v>
      </c>
      <c r="D18">
        <v>36.032069285701233</v>
      </c>
      <c r="E18">
        <v>24.445468135284163</v>
      </c>
      <c r="F18">
        <v>16.308006586956814</v>
      </c>
      <c r="J18">
        <v>21</v>
      </c>
      <c r="K18">
        <v>13.526181000326075</v>
      </c>
      <c r="L18">
        <v>11.20849332857539</v>
      </c>
      <c r="M18">
        <v>9.5438248143547924</v>
      </c>
      <c r="N18">
        <v>11.426166381085418</v>
      </c>
      <c r="O18">
        <v>2.0000815899177029</v>
      </c>
    </row>
    <row r="19" spans="1:15" x14ac:dyDescent="0.2">
      <c r="A19">
        <v>24</v>
      </c>
      <c r="B19">
        <v>5.8994942988005326</v>
      </c>
      <c r="C19">
        <v>36.692242636409766</v>
      </c>
      <c r="D19">
        <v>40.893048361033969</v>
      </c>
      <c r="E19">
        <v>27.828261765414755</v>
      </c>
      <c r="F19">
        <v>19.106669624443647</v>
      </c>
      <c r="J19">
        <v>24</v>
      </c>
      <c r="K19">
        <v>14.701876592290335</v>
      </c>
      <c r="L19">
        <v>12.186531250847171</v>
      </c>
      <c r="M19">
        <v>11.374982388370714</v>
      </c>
      <c r="N19">
        <v>12.754463410502742</v>
      </c>
      <c r="O19">
        <v>1.7346372717362828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3A</vt:lpstr>
      <vt:lpstr>Figure 3B</vt:lpstr>
      <vt:lpstr>Figure 4A</vt:lpstr>
      <vt:lpstr>Figures 4B and 5B-D</vt:lpstr>
      <vt:lpstr>Figure 5A-C</vt:lpstr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Perez-Esteban, Patricia</dc:creator>
  <cp:lastModifiedBy>Perez-Esteban, Patricia</cp:lastModifiedBy>
  <dcterms:created xsi:type="dcterms:W3CDTF">2018-12-10T15:21:20Z</dcterms:created>
  <dcterms:modified xsi:type="dcterms:W3CDTF">2018-12-10T16:01:00Z</dcterms:modified>
</cp:coreProperties>
</file>