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vid\OneDrive\Bath PhD Personal\Projects\Papers\Drafts\FeNCNT mechanism paper\"/>
    </mc:Choice>
  </mc:AlternateContent>
  <xr:revisionPtr revIDLastSave="150" documentId="6_{68113197-17D9-4F93-B708-DFA6F01AA2D8}" xr6:coauthVersionLast="40" xr6:coauthVersionMax="40" xr10:uidLastSave="{1A9E3191-B382-47EB-ADFB-5CDC3BF2D106}"/>
  <bookViews>
    <workbookView xWindow="-28920" yWindow="-7440" windowWidth="29040" windowHeight="15840" activeTab="5" xr2:uid="{00000000-000D-0000-FFFF-FFFF00000000}"/>
  </bookViews>
  <sheets>
    <sheet name="Reference" sheetId="2" r:id="rId1"/>
    <sheet name="Co-dopants" sheetId="1" r:id="rId2"/>
    <sheet name="CNT vs NCNT" sheetId="9" r:id="rId3"/>
    <sheet name="NCNTs Pressure" sheetId="8" r:id="rId4"/>
    <sheet name="Doping synergies" sheetId="11" r:id="rId5"/>
    <sheet name="Doping synergies minimal" sheetId="12" r:id="rId6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J7" i="12" l="1"/>
  <c r="AI7" i="12"/>
  <c r="AH7" i="12"/>
  <c r="AJ6" i="12"/>
  <c r="AI6" i="12"/>
  <c r="AH6" i="12"/>
  <c r="AL6" i="12"/>
  <c r="AL5" i="12"/>
  <c r="AL7" i="12"/>
  <c r="AA26" i="12"/>
  <c r="AB26" i="12"/>
  <c r="AG6" i="12"/>
  <c r="AG7" i="12"/>
  <c r="AA23" i="8" l="1"/>
  <c r="AA22" i="8"/>
  <c r="AA5" i="8"/>
  <c r="AA6" i="8" l="1"/>
  <c r="AA9" i="8" s="1"/>
  <c r="G29" i="12"/>
  <c r="G28" i="12"/>
  <c r="G27" i="12"/>
  <c r="G26" i="12"/>
  <c r="G25" i="12"/>
  <c r="G24" i="12"/>
  <c r="AB23" i="12"/>
  <c r="AA23" i="12"/>
  <c r="Z23" i="12"/>
  <c r="G23" i="12"/>
  <c r="AB22" i="12"/>
  <c r="AA22" i="12"/>
  <c r="Z22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AB5" i="12"/>
  <c r="AB6" i="12" s="1"/>
  <c r="AB9" i="12" s="1"/>
  <c r="AB10" i="12" s="1"/>
  <c r="AA5" i="12"/>
  <c r="AA6" i="12" s="1"/>
  <c r="Z5" i="12"/>
  <c r="G5" i="12"/>
  <c r="G4" i="12"/>
  <c r="G3" i="12"/>
  <c r="AA26" i="8" l="1"/>
  <c r="AA9" i="12"/>
  <c r="AA10" i="12" s="1"/>
  <c r="Z6" i="12"/>
  <c r="Z26" i="12" s="1"/>
  <c r="Z9" i="12"/>
  <c r="Z10" i="12" s="1"/>
  <c r="AE10" i="11"/>
  <c r="AE6" i="11"/>
  <c r="AA5" i="11"/>
  <c r="AA6" i="11" s="1"/>
  <c r="G29" i="11"/>
  <c r="G28" i="11"/>
  <c r="G27" i="11"/>
  <c r="G26" i="11"/>
  <c r="G25" i="11"/>
  <c r="G24" i="11"/>
  <c r="AE23" i="11"/>
  <c r="AD23" i="11"/>
  <c r="AC23" i="11"/>
  <c r="AB23" i="11"/>
  <c r="AA23" i="11"/>
  <c r="Z23" i="11"/>
  <c r="G23" i="11"/>
  <c r="AE22" i="11"/>
  <c r="AD22" i="11"/>
  <c r="AC22" i="11"/>
  <c r="AB22" i="11"/>
  <c r="AA22" i="11"/>
  <c r="Z22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AD5" i="11"/>
  <c r="AD6" i="11" s="1"/>
  <c r="AC5" i="11"/>
  <c r="AB5" i="11"/>
  <c r="Z5" i="11"/>
  <c r="Z6" i="11" s="1"/>
  <c r="G5" i="11"/>
  <c r="G4" i="11"/>
  <c r="G3" i="11"/>
  <c r="AD9" i="11" l="1"/>
  <c r="AD10" i="11" s="1"/>
  <c r="AD26" i="11"/>
  <c r="AA26" i="11"/>
  <c r="AE26" i="11"/>
  <c r="AC6" i="11"/>
  <c r="AC26" i="11" s="1"/>
  <c r="Z9" i="11"/>
  <c r="Z10" i="11" s="1"/>
  <c r="Z26" i="11"/>
  <c r="AB6" i="11"/>
  <c r="AB26" i="11" s="1"/>
  <c r="G29" i="9"/>
  <c r="G28" i="9"/>
  <c r="G27" i="9"/>
  <c r="G26" i="9"/>
  <c r="G25" i="9"/>
  <c r="G24" i="9"/>
  <c r="AA23" i="9"/>
  <c r="Z23" i="9"/>
  <c r="G23" i="9"/>
  <c r="AA22" i="9"/>
  <c r="Z22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AA5" i="9"/>
  <c r="Z5" i="9"/>
  <c r="Z6" i="9" s="1"/>
  <c r="G5" i="9"/>
  <c r="G4" i="9"/>
  <c r="G3" i="9"/>
  <c r="AC23" i="8"/>
  <c r="AC22" i="8"/>
  <c r="AC5" i="8"/>
  <c r="AD5" i="8"/>
  <c r="AD6" i="8" s="1"/>
  <c r="AD22" i="8"/>
  <c r="AD23" i="8"/>
  <c r="G29" i="8"/>
  <c r="G28" i="8"/>
  <c r="G27" i="8"/>
  <c r="G26" i="8"/>
  <c r="G25" i="8"/>
  <c r="G24" i="8"/>
  <c r="AB23" i="8"/>
  <c r="Z23" i="8"/>
  <c r="G23" i="8"/>
  <c r="AB22" i="8"/>
  <c r="Z22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AB5" i="8"/>
  <c r="Z5" i="8"/>
  <c r="G5" i="8"/>
  <c r="G4" i="8"/>
  <c r="G3" i="8"/>
  <c r="AB9" i="11" l="1"/>
  <c r="AB10" i="11" s="1"/>
  <c r="AA9" i="11"/>
  <c r="AA10" i="11" s="1"/>
  <c r="AC9" i="11"/>
  <c r="AC10" i="11" s="1"/>
  <c r="Z9" i="9"/>
  <c r="Z10" i="9" s="1"/>
  <c r="Z26" i="9"/>
  <c r="AA6" i="9"/>
  <c r="AA26" i="9" s="1"/>
  <c r="AC26" i="8"/>
  <c r="AC6" i="8"/>
  <c r="AC9" i="8" s="1"/>
  <c r="AC10" i="8" s="1"/>
  <c r="AD9" i="8"/>
  <c r="AD26" i="8"/>
  <c r="Z6" i="8"/>
  <c r="Z26" i="8" s="1"/>
  <c r="AB6" i="8"/>
  <c r="AB26" i="8" s="1"/>
  <c r="AE5" i="1"/>
  <c r="AF5" i="1"/>
  <c r="AF6" i="1" s="1"/>
  <c r="AG5" i="1"/>
  <c r="AE6" i="1"/>
  <c r="AE9" i="1" s="1"/>
  <c r="AE10" i="1" s="1"/>
  <c r="AC5" i="1"/>
  <c r="AC6" i="1" s="1"/>
  <c r="AB5" i="1"/>
  <c r="AB6" i="1" s="1"/>
  <c r="AC23" i="1"/>
  <c r="AF22" i="1"/>
  <c r="AF23" i="1"/>
  <c r="AG22" i="1"/>
  <c r="AG23" i="1"/>
  <c r="Z5" i="1"/>
  <c r="Z6" i="1" s="1"/>
  <c r="AA5" i="1"/>
  <c r="AA6" i="1" s="1"/>
  <c r="AD5" i="1"/>
  <c r="AD6" i="1" s="1"/>
  <c r="AA23" i="1"/>
  <c r="AA22" i="1"/>
  <c r="AH5" i="2"/>
  <c r="AH6" i="2" s="1"/>
  <c r="AH9" i="2" s="1"/>
  <c r="AH10" i="2" s="1"/>
  <c r="AI5" i="2"/>
  <c r="AJ5" i="2"/>
  <c r="AJ6" i="2" s="1"/>
  <c r="AK5" i="2"/>
  <c r="AL5" i="2"/>
  <c r="AM5" i="2"/>
  <c r="AN5" i="2"/>
  <c r="AN6" i="2" s="1"/>
  <c r="AO5" i="2"/>
  <c r="AP5" i="2"/>
  <c r="AP6" i="2" s="1"/>
  <c r="AP9" i="2" s="1"/>
  <c r="AP10" i="2" s="1"/>
  <c r="AQ5" i="2"/>
  <c r="AR5" i="2"/>
  <c r="AR6" i="2" s="1"/>
  <c r="AS5" i="2"/>
  <c r="AT5" i="2"/>
  <c r="AU5" i="2"/>
  <c r="AV5" i="2"/>
  <c r="AV6" i="2" s="1"/>
  <c r="AI6" i="2"/>
  <c r="AL6" i="2"/>
  <c r="AL9" i="2" s="1"/>
  <c r="AL10" i="2" s="1"/>
  <c r="AM6" i="2"/>
  <c r="AQ6" i="2"/>
  <c r="AT6" i="2"/>
  <c r="AT9" i="2" s="1"/>
  <c r="AT10" i="2" s="1"/>
  <c r="AU6" i="2"/>
  <c r="AH7" i="2"/>
  <c r="AI7" i="2"/>
  <c r="AI26" i="2" s="1"/>
  <c r="AJ7" i="2"/>
  <c r="AK7" i="2"/>
  <c r="AL7" i="2"/>
  <c r="AM7" i="2"/>
  <c r="AM9" i="2" s="1"/>
  <c r="AM10" i="2" s="1"/>
  <c r="AN7" i="2"/>
  <c r="AO7" i="2"/>
  <c r="AP7" i="2"/>
  <c r="AQ7" i="2"/>
  <c r="AQ26" i="2" s="1"/>
  <c r="AR7" i="2"/>
  <c r="AS7" i="2"/>
  <c r="AT7" i="2"/>
  <c r="AU7" i="2"/>
  <c r="AU9" i="2" s="1"/>
  <c r="AU10" i="2" s="1"/>
  <c r="AV7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5" i="2"/>
  <c r="AX5" i="2"/>
  <c r="AY5" i="2"/>
  <c r="AZ5" i="2"/>
  <c r="BA5" i="2"/>
  <c r="AW7" i="2"/>
  <c r="AX7" i="2"/>
  <c r="AY7" i="2"/>
  <c r="AZ7" i="2"/>
  <c r="BA7" i="2"/>
  <c r="AW10" i="2"/>
  <c r="AW9" i="2"/>
  <c r="AX10" i="2"/>
  <c r="AX9" i="2" s="1"/>
  <c r="AY10" i="2"/>
  <c r="AY9" i="2" s="1"/>
  <c r="AZ10" i="2"/>
  <c r="AZ9" i="2" s="1"/>
  <c r="BA10" i="2"/>
  <c r="BA9" i="2"/>
  <c r="AW22" i="2"/>
  <c r="AX22" i="2"/>
  <c r="AY22" i="2"/>
  <c r="AZ22" i="2"/>
  <c r="BA22" i="2"/>
  <c r="AW23" i="2"/>
  <c r="AX23" i="2"/>
  <c r="AY23" i="2"/>
  <c r="AZ23" i="2"/>
  <c r="BA23" i="2"/>
  <c r="G29" i="2"/>
  <c r="G28" i="2"/>
  <c r="G27" i="2"/>
  <c r="AG5" i="2"/>
  <c r="AG6" i="2" s="1"/>
  <c r="AF5" i="2"/>
  <c r="AE5" i="2"/>
  <c r="AE6" i="2" s="1"/>
  <c r="AD5" i="2"/>
  <c r="AD6" i="2" s="1"/>
  <c r="AD9" i="2" s="1"/>
  <c r="AD10" i="2" s="1"/>
  <c r="AC5" i="2"/>
  <c r="AC6" i="2"/>
  <c r="AC9" i="2" s="1"/>
  <c r="AC10" i="2" s="1"/>
  <c r="AC26" i="2"/>
  <c r="AB5" i="2"/>
  <c r="AB6" i="2" s="1"/>
  <c r="AB9" i="2" s="1"/>
  <c r="AB10" i="2" s="1"/>
  <c r="AA5" i="2"/>
  <c r="AA6" i="2" s="1"/>
  <c r="Z5" i="2"/>
  <c r="Z6" i="2"/>
  <c r="G26" i="2"/>
  <c r="G25" i="2"/>
  <c r="G24" i="2"/>
  <c r="AG23" i="2"/>
  <c r="AF23" i="2"/>
  <c r="AE23" i="2"/>
  <c r="AD23" i="2"/>
  <c r="AC23" i="2"/>
  <c r="AB23" i="2"/>
  <c r="AA23" i="2"/>
  <c r="Z23" i="2"/>
  <c r="G23" i="2"/>
  <c r="AG22" i="2"/>
  <c r="AF22" i="2"/>
  <c r="AE22" i="2"/>
  <c r="AD22" i="2"/>
  <c r="AC22" i="2"/>
  <c r="AB22" i="2"/>
  <c r="AA22" i="2"/>
  <c r="Z22" i="2"/>
  <c r="G22" i="2"/>
  <c r="G21" i="2"/>
  <c r="G20" i="2"/>
  <c r="G19" i="2"/>
  <c r="G18" i="2"/>
  <c r="G17" i="2"/>
  <c r="G16" i="2"/>
  <c r="G15" i="2"/>
  <c r="G14" i="2"/>
  <c r="G13" i="2"/>
  <c r="G12" i="2"/>
  <c r="G11" i="2"/>
  <c r="Z9" i="2"/>
  <c r="Z10" i="2" s="1"/>
  <c r="G10" i="2"/>
  <c r="G9" i="2"/>
  <c r="G8" i="2"/>
  <c r="G7" i="2"/>
  <c r="G5" i="2"/>
  <c r="G4" i="2"/>
  <c r="G3" i="2"/>
  <c r="AE26" i="1"/>
  <c r="AB23" i="1"/>
  <c r="AB22" i="1"/>
  <c r="AC22" i="1"/>
  <c r="AD22" i="1"/>
  <c r="AE22" i="1"/>
  <c r="AD23" i="1"/>
  <c r="AE23" i="1"/>
  <c r="Z23" i="1"/>
  <c r="Z22" i="1"/>
  <c r="G3" i="1"/>
  <c r="G4" i="1"/>
  <c r="G5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AG9" i="2" l="1"/>
  <c r="AG10" i="2" s="1"/>
  <c r="AG26" i="2"/>
  <c r="AA9" i="1"/>
  <c r="AA10" i="1" s="1"/>
  <c r="AA26" i="1"/>
  <c r="AF6" i="2"/>
  <c r="AF26" i="2" s="1"/>
  <c r="Z26" i="2"/>
  <c r="AD26" i="2"/>
  <c r="AB26" i="2"/>
  <c r="AA9" i="9"/>
  <c r="AA10" i="9" s="1"/>
  <c r="AB9" i="8"/>
  <c r="Z9" i="8"/>
  <c r="AR9" i="2"/>
  <c r="AR10" i="2" s="1"/>
  <c r="AR26" i="2"/>
  <c r="AJ9" i="2"/>
  <c r="AJ10" i="2" s="1"/>
  <c r="AJ26" i="2"/>
  <c r="AD26" i="1"/>
  <c r="AD9" i="1"/>
  <c r="AD10" i="1" s="1"/>
  <c r="AF26" i="1"/>
  <c r="AF9" i="1"/>
  <c r="AF10" i="1" s="1"/>
  <c r="AV9" i="2"/>
  <c r="AV10" i="2" s="1"/>
  <c r="AV26" i="2"/>
  <c r="AN9" i="2"/>
  <c r="AN10" i="2" s="1"/>
  <c r="AN26" i="2"/>
  <c r="AC9" i="1"/>
  <c r="AC10" i="1" s="1"/>
  <c r="AC26" i="1"/>
  <c r="AB26" i="1"/>
  <c r="AB9" i="1"/>
  <c r="AB10" i="1" s="1"/>
  <c r="AU26" i="2"/>
  <c r="AM26" i="2"/>
  <c r="AQ9" i="2"/>
  <c r="AQ10" i="2" s="1"/>
  <c r="AI9" i="2"/>
  <c r="AI10" i="2" s="1"/>
  <c r="AO6" i="2"/>
  <c r="AO9" i="2" s="1"/>
  <c r="AO10" i="2" s="1"/>
  <c r="AA9" i="2"/>
  <c r="AA10" i="2" s="1"/>
  <c r="AE9" i="2"/>
  <c r="AE10" i="2" s="1"/>
  <c r="AA26" i="2"/>
  <c r="AE26" i="2"/>
  <c r="AT26" i="2"/>
  <c r="AP26" i="2"/>
  <c r="AL26" i="2"/>
  <c r="AH26" i="2"/>
  <c r="Z9" i="1"/>
  <c r="Z10" i="1" s="1"/>
  <c r="AG6" i="1"/>
  <c r="AG26" i="1" s="1"/>
  <c r="AS6" i="2"/>
  <c r="AS26" i="2" s="1"/>
  <c r="AK6" i="2"/>
  <c r="AK26" i="2" s="1"/>
  <c r="Z26" i="1"/>
  <c r="AF9" i="2" l="1"/>
  <c r="AF10" i="2" s="1"/>
  <c r="AK9" i="2"/>
  <c r="AK10" i="2" s="1"/>
  <c r="AO26" i="2"/>
  <c r="AS9" i="2"/>
  <c r="AS10" i="2" s="1"/>
  <c r="AG9" i="1"/>
  <c r="AG10" i="1" s="1"/>
</calcChain>
</file>

<file path=xl/sharedStrings.xml><?xml version="1.0" encoding="utf-8"?>
<sst xmlns="http://schemas.openxmlformats.org/spreadsheetml/2006/main" count="432" uniqueCount="91">
  <si>
    <t>10 + 10</t>
  </si>
  <si>
    <t>10 +7.5</t>
  </si>
  <si>
    <t>5 + 5</t>
  </si>
  <si>
    <t>2 + 7.5</t>
  </si>
  <si>
    <t>2 + 2.5</t>
  </si>
  <si>
    <r>
      <t xml:space="preserve">Pressure: 
Pre-Treatment + Reaction
</t>
    </r>
    <r>
      <rPr>
        <sz val="16"/>
        <color theme="0"/>
        <rFont val="Times"/>
        <family val="1"/>
      </rPr>
      <t>bar</t>
    </r>
  </si>
  <si>
    <t>Total C2+</t>
  </si>
  <si>
    <t>C8</t>
  </si>
  <si>
    <t>C7</t>
  </si>
  <si>
    <t>C6</t>
  </si>
  <si>
    <r>
      <t xml:space="preserve">Pressure: 
Reaction
</t>
    </r>
    <r>
      <rPr>
        <sz val="16"/>
        <color theme="0"/>
        <rFont val="Times"/>
        <family val="1"/>
      </rPr>
      <t>bar</t>
    </r>
  </si>
  <si>
    <t>C5</t>
  </si>
  <si>
    <t>n-C4</t>
  </si>
  <si>
    <t>iso-C4</t>
  </si>
  <si>
    <t>C3</t>
  </si>
  <si>
    <r>
      <t xml:space="preserve">Pressure: 
Pre-Treatment
</t>
    </r>
    <r>
      <rPr>
        <sz val="16"/>
        <color theme="0"/>
        <rFont val="Times"/>
        <family val="1"/>
      </rPr>
      <t>bar</t>
    </r>
  </si>
  <si>
    <t>C3=</t>
  </si>
  <si>
    <t>C2</t>
  </si>
  <si>
    <t>C2=</t>
  </si>
  <si>
    <t>Total Mass</t>
  </si>
  <si>
    <t>CO2 to CO</t>
  </si>
  <si>
    <r>
      <t xml:space="preserve">Flow rate 
</t>
    </r>
    <r>
      <rPr>
        <sz val="16"/>
        <color theme="0"/>
        <rFont val="Times"/>
        <family val="1"/>
      </rPr>
      <t>sccm (cm³ / min)</t>
    </r>
  </si>
  <si>
    <t>CO2 to HC</t>
  </si>
  <si>
    <t>% CO2 Conversion</t>
  </si>
  <si>
    <t>C5+</t>
  </si>
  <si>
    <t>C2-C4</t>
  </si>
  <si>
    <t>C1</t>
  </si>
  <si>
    <t>5 + 5*</t>
  </si>
  <si>
    <t>5*</t>
  </si>
  <si>
    <t>8*</t>
  </si>
  <si>
    <r>
      <t xml:space="preserve">Temperature 
</t>
    </r>
    <r>
      <rPr>
        <sz val="16"/>
        <color theme="0"/>
        <rFont val="Times"/>
        <family val="1"/>
      </rPr>
      <t>°C</t>
    </r>
  </si>
  <si>
    <t>CO</t>
  </si>
  <si>
    <t>Total HCs Produced (excl Methane) [mg]</t>
  </si>
  <si>
    <t>Rank</t>
  </si>
  <si>
    <t>Total HC Mass [mg]</t>
  </si>
  <si>
    <t>Moles Conv</t>
  </si>
  <si>
    <t>Variables
↓        ↓</t>
  </si>
  <si>
    <t>Products per hour of reaction (mg/h)</t>
  </si>
  <si>
    <t>Methane</t>
  </si>
  <si>
    <r>
      <t>Reaction pressure
(</t>
    </r>
    <r>
      <rPr>
        <sz val="16"/>
        <color theme="0"/>
        <rFont val="Times"/>
        <family val="1"/>
      </rPr>
      <t>bar)</t>
    </r>
  </si>
  <si>
    <r>
      <t>Hydrogen  reduction + reaction pressure
(</t>
    </r>
    <r>
      <rPr>
        <sz val="16"/>
        <color theme="0"/>
        <rFont val="Times"/>
        <family val="1"/>
      </rPr>
      <t>bar)</t>
    </r>
  </si>
  <si>
    <t>C2-C4 =</t>
  </si>
  <si>
    <t>7.5*</t>
  </si>
  <si>
    <t>Co-dopant (0.5 wt. %)</t>
  </si>
  <si>
    <t>Na</t>
  </si>
  <si>
    <t>Li</t>
  </si>
  <si>
    <t>Cs</t>
  </si>
  <si>
    <t>Co</t>
  </si>
  <si>
    <t>Pd</t>
  </si>
  <si>
    <t>Ru</t>
  </si>
  <si>
    <r>
      <t xml:space="preserve">Reaction Pressure 
</t>
    </r>
    <r>
      <rPr>
        <sz val="16"/>
        <color theme="0"/>
        <rFont val="Times"/>
        <family val="1"/>
      </rPr>
      <t>(bar)</t>
    </r>
  </si>
  <si>
    <t>Undoped</t>
  </si>
  <si>
    <t>Fe@CNT vs Fe@NCNT</t>
  </si>
  <si>
    <t>O/P ratio</t>
  </si>
  <si>
    <t>Total C2-C4</t>
  </si>
  <si>
    <t>In</t>
  </si>
  <si>
    <t>ENTER</t>
  </si>
  <si>
    <t>Sum all products</t>
  </si>
  <si>
    <t>Note:</t>
  </si>
  <si>
    <t>Products do not add to 100% because CO is not factored in.  This graph normalizes these values to 100% automatically.  Conversion to CO is represented as the percentage of the conversion that went into CO, rather than as part of normalized product selectivity.</t>
  </si>
  <si>
    <t>Note 2: DO NOT use Pure CNTs calculation as basis for other calulations, it has been modified to incorporate data from the ChemSusChem paper plot, which has resulted in a functional but incorrecat calculation being applied in the CO2 to HC field.</t>
  </si>
  <si>
    <t>Note: Sum all products does not add to 100% because CO is not factored in.  This graph normalizes these values to 100% automatically.  Conversion to CO is represented as the percentage of the conversion that went into CO, rather than as part of normalized product selectivity.</t>
  </si>
  <si>
    <t>CO selectivity is where selectivty goes from being normalized wrt 100% to being normalized wrt total conversion for each specific test.</t>
  </si>
  <si>
    <t>Fe@CNTs</t>
  </si>
  <si>
    <t>Fe@NCNTs</t>
  </si>
  <si>
    <t>Ru-Fe@NCNTs</t>
  </si>
  <si>
    <t>Ru,Fe@NCNTs-0.05/0.95</t>
  </si>
  <si>
    <t>Ru,Fe@NCNTs-0.2/1.0</t>
  </si>
  <si>
    <t>Ru-Fe@CNTs (no N)</t>
  </si>
  <si>
    <t>Ru-Fe@NCNTs (not activated; no Fe)</t>
  </si>
  <si>
    <t>Ru-Fe@CNTs (not activated; no N, no Fe)</t>
  </si>
  <si>
    <t>&lt;Can enter x-axis title into black box here, if desired</t>
  </si>
  <si>
    <t>1 bar</t>
  </si>
  <si>
    <t>10 bar</t>
  </si>
  <si>
    <t>15 bar</t>
  </si>
  <si>
    <t>25 bar</t>
  </si>
  <si>
    <t>Na-Fe@NCNTs</t>
  </si>
  <si>
    <t>Ru-Fe@CNTs</t>
  </si>
  <si>
    <t>Na-Fe@CNTs</t>
  </si>
  <si>
    <t>CO2 Conversion</t>
  </si>
  <si>
    <t>5 bar</t>
  </si>
  <si>
    <t>Fe@CNT</t>
  </si>
  <si>
    <t>Fe@NCNT</t>
  </si>
  <si>
    <t>Na-Fe@NCNT</t>
  </si>
  <si>
    <t>CO2 conversion</t>
  </si>
  <si>
    <t>CO selectivity</t>
  </si>
  <si>
    <t>Olefin/paraffin ratio</t>
  </si>
  <si>
    <t>Total sel check</t>
  </si>
  <si>
    <t>Hydrocarbon selectivity</t>
  </si>
  <si>
    <t>CH4</t>
  </si>
  <si>
    <t>C2-4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</si>
</sst>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E+00"/>
    <numFmt numFmtId="166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Times"/>
      <family val="1"/>
    </font>
    <font>
      <i/>
      <sz val="11"/>
      <color theme="1"/>
      <name val="Calibri"/>
      <family val="2"/>
      <scheme val="minor"/>
    </font>
    <font>
      <b/>
      <sz val="14"/>
      <color theme="0"/>
      <name val="Times"/>
      <family val="1"/>
    </font>
    <font>
      <sz val="10"/>
      <name val="Arial"/>
      <family val="2"/>
    </font>
    <font>
      <b/>
      <sz val="16"/>
      <color theme="0"/>
      <name val="Times"/>
      <family val="1"/>
    </font>
    <font>
      <sz val="16"/>
      <color theme="0"/>
      <name val="Times"/>
      <family val="1"/>
    </font>
    <font>
      <b/>
      <sz val="24"/>
      <color theme="0"/>
      <name val="Times"/>
      <family val="1"/>
    </font>
    <font>
      <sz val="11"/>
      <color rgb="FFFF0000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79">
    <xf numFmtId="0" fontId="0" fillId="0" borderId="0" xfId="0"/>
    <xf numFmtId="164" fontId="2" fillId="2" borderId="1" xfId="0" applyNumberFormat="1" applyFont="1" applyFill="1" applyBorder="1"/>
    <xf numFmtId="164" fontId="0" fillId="0" borderId="2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164" fontId="3" fillId="2" borderId="0" xfId="0" applyNumberFormat="1" applyFont="1" applyFill="1"/>
    <xf numFmtId="0" fontId="4" fillId="0" borderId="5" xfId="0" applyFont="1" applyBorder="1" applyAlignment="1">
      <alignment horizontal="center"/>
    </xf>
    <xf numFmtId="164" fontId="0" fillId="0" borderId="6" xfId="0" applyNumberFormat="1" applyBorder="1"/>
    <xf numFmtId="165" fontId="0" fillId="0" borderId="7" xfId="0" applyNumberFormat="1" applyBorder="1"/>
    <xf numFmtId="0" fontId="5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164" fontId="2" fillId="2" borderId="10" xfId="0" applyNumberFormat="1" applyFont="1" applyFill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0" fontId="4" fillId="0" borderId="14" xfId="0" applyFont="1" applyBorder="1" applyAlignment="1">
      <alignment horizontal="center"/>
    </xf>
    <xf numFmtId="164" fontId="0" fillId="0" borderId="0" xfId="0" applyNumberFormat="1"/>
    <xf numFmtId="165" fontId="0" fillId="0" borderId="15" xfId="0" applyNumberFormat="1" applyBorder="1"/>
    <xf numFmtId="0" fontId="7" fillId="3" borderId="8" xfId="0" applyFont="1" applyFill="1" applyBorder="1" applyAlignment="1">
      <alignment horizontal="center"/>
    </xf>
    <xf numFmtId="164" fontId="2" fillId="2" borderId="16" xfId="0" applyNumberFormat="1" applyFont="1" applyFill="1" applyBorder="1"/>
    <xf numFmtId="164" fontId="0" fillId="0" borderId="17" xfId="0" applyNumberFormat="1" applyBorder="1"/>
    <xf numFmtId="164" fontId="0" fillId="0" borderId="18" xfId="0" applyNumberFormat="1" applyBorder="1"/>
    <xf numFmtId="164" fontId="0" fillId="0" borderId="19" xfId="0" applyNumberFormat="1" applyBorder="1"/>
    <xf numFmtId="164" fontId="0" fillId="0" borderId="20" xfId="0" applyNumberFormat="1" applyBorder="1"/>
    <xf numFmtId="164" fontId="2" fillId="2" borderId="1" xfId="0" applyNumberFormat="1" applyFont="1" applyFill="1" applyBorder="1" applyAlignment="1">
      <alignment horizontal="right"/>
    </xf>
    <xf numFmtId="165" fontId="2" fillId="0" borderId="7" xfId="0" applyNumberFormat="1" applyFont="1" applyBorder="1"/>
    <xf numFmtId="164" fontId="5" fillId="3" borderId="8" xfId="2" applyNumberFormat="1" applyFont="1" applyFill="1" applyBorder="1" applyAlignment="1">
      <alignment horizontal="center"/>
    </xf>
    <xf numFmtId="1" fontId="5" fillId="3" borderId="0" xfId="2" applyNumberFormat="1" applyFont="1" applyFill="1" applyAlignment="1">
      <alignment horizontal="center" wrapText="1"/>
    </xf>
    <xf numFmtId="164" fontId="2" fillId="2" borderId="10" xfId="0" applyNumberFormat="1" applyFont="1" applyFill="1" applyBorder="1" applyAlignment="1">
      <alignment horizontal="right"/>
    </xf>
    <xf numFmtId="165" fontId="2" fillId="0" borderId="15" xfId="0" applyNumberFormat="1" applyFont="1" applyBorder="1"/>
    <xf numFmtId="1" fontId="5" fillId="3" borderId="8" xfId="2" applyNumberFormat="1" applyFont="1" applyFill="1" applyBorder="1" applyAlignment="1">
      <alignment horizontal="center"/>
    </xf>
    <xf numFmtId="1" fontId="5" fillId="3" borderId="9" xfId="2" applyNumberFormat="1" applyFont="1" applyFill="1" applyBorder="1" applyAlignment="1">
      <alignment horizontal="center" wrapText="1"/>
    </xf>
    <xf numFmtId="1" fontId="5" fillId="3" borderId="21" xfId="2" applyNumberFormat="1" applyFont="1" applyFill="1" applyBorder="1" applyAlignment="1">
      <alignment horizontal="center" wrapText="1"/>
    </xf>
    <xf numFmtId="164" fontId="2" fillId="2" borderId="16" xfId="0" applyNumberFormat="1" applyFont="1" applyFill="1" applyBorder="1" applyAlignment="1">
      <alignment horizontal="right"/>
    </xf>
    <xf numFmtId="165" fontId="0" fillId="0" borderId="24" xfId="0" applyNumberFormat="1" applyBorder="1"/>
    <xf numFmtId="164" fontId="2" fillId="2" borderId="10" xfId="0" applyNumberFormat="1" applyFont="1" applyFill="1" applyBorder="1" applyAlignment="1">
      <alignment horizontal="right" readingOrder="1"/>
    </xf>
    <xf numFmtId="164" fontId="0" fillId="0" borderId="25" xfId="0" applyNumberFormat="1" applyBorder="1"/>
    <xf numFmtId="0" fontId="2" fillId="0" borderId="26" xfId="0" applyFont="1" applyBorder="1"/>
    <xf numFmtId="166" fontId="2" fillId="4" borderId="27" xfId="1" applyNumberFormat="1" applyFont="1" applyFill="1" applyBorder="1" applyAlignment="1">
      <alignment horizontal="right" wrapText="1" readingOrder="1"/>
    </xf>
    <xf numFmtId="166" fontId="0" fillId="0" borderId="0" xfId="1" applyNumberFormat="1" applyFont="1"/>
    <xf numFmtId="164" fontId="0" fillId="2" borderId="1" xfId="0" applyNumberFormat="1" applyFill="1" applyBorder="1"/>
    <xf numFmtId="1" fontId="5" fillId="3" borderId="28" xfId="2" applyNumberFormat="1" applyFont="1" applyFill="1" applyBorder="1" applyAlignment="1">
      <alignment horizontal="center" wrapText="1"/>
    </xf>
    <xf numFmtId="164" fontId="0" fillId="2" borderId="10" xfId="0" applyNumberFormat="1" applyFill="1" applyBorder="1"/>
    <xf numFmtId="1" fontId="5" fillId="3" borderId="23" xfId="2" applyNumberFormat="1" applyFont="1" applyFill="1" applyBorder="1" applyAlignment="1">
      <alignment horizontal="center"/>
    </xf>
    <xf numFmtId="1" fontId="9" fillId="3" borderId="8" xfId="2" applyNumberFormat="1" applyFont="1" applyFill="1" applyBorder="1" applyAlignment="1">
      <alignment horizontal="center" wrapText="1"/>
    </xf>
    <xf numFmtId="164" fontId="0" fillId="2" borderId="16" xfId="0" applyNumberFormat="1" applyFill="1" applyBorder="1"/>
    <xf numFmtId="0" fontId="4" fillId="0" borderId="29" xfId="0" applyFont="1" applyBorder="1" applyAlignment="1">
      <alignment horizontal="center"/>
    </xf>
    <xf numFmtId="0" fontId="7" fillId="3" borderId="23" xfId="0" applyFont="1" applyFill="1" applyBorder="1" applyAlignment="1">
      <alignment horizontal="center"/>
    </xf>
    <xf numFmtId="0" fontId="3" fillId="2" borderId="0" xfId="0" applyFont="1" applyFill="1"/>
    <xf numFmtId="164" fontId="0" fillId="0" borderId="0" xfId="1" applyNumberFormat="1" applyFont="1"/>
    <xf numFmtId="164" fontId="2" fillId="4" borderId="27" xfId="1" applyNumberFormat="1" applyFont="1" applyFill="1" applyBorder="1" applyAlignment="1">
      <alignment horizontal="right" wrapText="1" readingOrder="1"/>
    </xf>
    <xf numFmtId="0" fontId="10" fillId="0" borderId="0" xfId="0" applyFont="1"/>
    <xf numFmtId="1" fontId="5" fillId="3" borderId="33" xfId="2" applyNumberFormat="1" applyFont="1" applyFill="1" applyBorder="1" applyAlignment="1">
      <alignment horizontal="center" wrapText="1"/>
    </xf>
    <xf numFmtId="0" fontId="2" fillId="0" borderId="6" xfId="0" applyFont="1" applyBorder="1"/>
    <xf numFmtId="164" fontId="0" fillId="0" borderId="12" xfId="1" applyNumberFormat="1" applyFont="1" applyBorder="1"/>
    <xf numFmtId="164" fontId="2" fillId="4" borderId="12" xfId="1" applyNumberFormat="1" applyFont="1" applyFill="1" applyBorder="1" applyAlignment="1">
      <alignment horizontal="right" wrapText="1" readingOrder="1"/>
    </xf>
    <xf numFmtId="0" fontId="0" fillId="0" borderId="12" xfId="0" applyBorder="1"/>
    <xf numFmtId="164" fontId="0" fillId="0" borderId="13" xfId="1" applyNumberFormat="1" applyFont="1" applyBorder="1"/>
    <xf numFmtId="1" fontId="5" fillId="3" borderId="8" xfId="2" applyNumberFormat="1" applyFont="1" applyFill="1" applyBorder="1" applyAlignment="1">
      <alignment horizontal="center" wrapText="1"/>
    </xf>
    <xf numFmtId="164" fontId="11" fillId="4" borderId="12" xfId="1" applyNumberFormat="1" applyFont="1" applyFill="1" applyBorder="1" applyAlignment="1">
      <alignment horizontal="right" wrapText="1" readingOrder="1"/>
    </xf>
    <xf numFmtId="164" fontId="12" fillId="0" borderId="12" xfId="0" applyNumberFormat="1" applyFont="1" applyBorder="1"/>
    <xf numFmtId="0" fontId="10" fillId="5" borderId="0" xfId="0" applyFont="1" applyFill="1"/>
    <xf numFmtId="0" fontId="13" fillId="5" borderId="0" xfId="0" applyFont="1" applyFill="1"/>
    <xf numFmtId="0" fontId="7" fillId="3" borderId="9" xfId="2" applyFont="1" applyFill="1" applyBorder="1" applyAlignment="1">
      <alignment horizontal="center" vertical="center" wrapText="1"/>
    </xf>
    <xf numFmtId="0" fontId="7" fillId="3" borderId="23" xfId="2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 vertical="center" wrapText="1" readingOrder="1"/>
    </xf>
    <xf numFmtId="0" fontId="7" fillId="3" borderId="8" xfId="2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 vertical="center"/>
    </xf>
    <xf numFmtId="0" fontId="7" fillId="3" borderId="30" xfId="2" applyFont="1" applyFill="1" applyBorder="1" applyAlignment="1">
      <alignment horizontal="center" vertical="center" wrapText="1"/>
    </xf>
    <xf numFmtId="0" fontId="7" fillId="3" borderId="31" xfId="2" applyFont="1" applyFill="1" applyBorder="1" applyAlignment="1">
      <alignment horizontal="center" vertical="center" wrapText="1"/>
    </xf>
    <xf numFmtId="0" fontId="7" fillId="3" borderId="32" xfId="2" applyFont="1" applyFill="1" applyBorder="1" applyAlignment="1">
      <alignment horizontal="center" vertical="center" wrapText="1"/>
    </xf>
    <xf numFmtId="0" fontId="7" fillId="3" borderId="23" xfId="2" applyFont="1" applyFill="1" applyBorder="1" applyAlignment="1">
      <alignment horizontal="center" vertical="center" wrapText="1" readingOrder="1"/>
    </xf>
    <xf numFmtId="1" fontId="7" fillId="3" borderId="0" xfId="2" applyNumberFormat="1" applyFont="1" applyFill="1" applyAlignment="1">
      <alignment horizontal="center" vertical="center" wrapText="1"/>
    </xf>
    <xf numFmtId="1" fontId="7" fillId="3" borderId="22" xfId="2" applyNumberFormat="1" applyFont="1" applyFill="1" applyBorder="1" applyAlignment="1">
      <alignment horizontal="center" vertical="center" textRotation="90" wrapText="1"/>
    </xf>
    <xf numFmtId="1" fontId="9" fillId="3" borderId="8" xfId="2" applyNumberFormat="1" applyFont="1" applyFill="1" applyBorder="1" applyAlignment="1">
      <alignment horizontal="center" wrapText="1"/>
    </xf>
    <xf numFmtId="0" fontId="7" fillId="3" borderId="30" xfId="2" applyFont="1" applyFill="1" applyBorder="1" applyAlignment="1">
      <alignment horizontal="center" vertical="center" wrapText="1" readingOrder="1"/>
    </xf>
    <xf numFmtId="0" fontId="7" fillId="3" borderId="31" xfId="2" applyFont="1" applyFill="1" applyBorder="1" applyAlignment="1">
      <alignment horizontal="center" vertical="center" wrapText="1" readingOrder="1"/>
    </xf>
    <xf numFmtId="0" fontId="7" fillId="3" borderId="32" xfId="2" applyFont="1" applyFill="1" applyBorder="1" applyAlignment="1">
      <alignment horizontal="center" vertical="center" wrapText="1" readingOrder="1"/>
    </xf>
    <xf numFmtId="0" fontId="0" fillId="0" borderId="0" xfId="0" applyAlignment="1">
      <alignment horizontal="center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116"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4019675004287E-2"/>
          <c:y val="2.3676850902956199E-2"/>
          <c:w val="0.91981526409165104"/>
          <c:h val="0.74137677970735205"/>
        </c:manualLayout>
      </c:layout>
      <c:areaChart>
        <c:grouping val="stacked"/>
        <c:varyColors val="0"/>
        <c:ser>
          <c:idx val="4"/>
          <c:order val="4"/>
          <c:tx>
            <c:strRef>
              <c:f>Reference!$Y$9</c:f>
              <c:strCache>
                <c:ptCount val="1"/>
                <c:pt idx="0">
                  <c:v>CO2 to HC</c:v>
                </c:pt>
              </c:strCache>
            </c:strRef>
          </c:tx>
          <c:spPr>
            <a:pattFill prst="wdDnDiag">
              <a:fgClr>
                <a:schemeClr val="accent6">
                  <a:lumMod val="75000"/>
                </a:schemeClr>
              </a:fgClr>
              <a:bgClr>
                <a:prstClr val="white"/>
              </a:bgClr>
            </a:pattFill>
          </c:spPr>
          <c:val>
            <c:numRef>
              <c:f>Reference!$Z$9:$BA$9</c:f>
              <c:numCache>
                <c:formatCode>0.0</c:formatCode>
                <c:ptCount val="23"/>
                <c:pt idx="0">
                  <c:v>55.717199999999991</c:v>
                </c:pt>
                <c:pt idx="1">
                  <c:v>39.368099999999998</c:v>
                </c:pt>
                <c:pt idx="2">
                  <c:v>20.857900000000001</c:v>
                </c:pt>
                <c:pt idx="3">
                  <c:v>26.403999999999996</c:v>
                </c:pt>
                <c:pt idx="4">
                  <c:v>42.828000000000003</c:v>
                </c:pt>
                <c:pt idx="5">
                  <c:v>33.055000000000007</c:v>
                </c:pt>
                <c:pt idx="6">
                  <c:v>81.503999999999991</c:v>
                </c:pt>
                <c:pt idx="7">
                  <c:v>18.724800000000002</c:v>
                </c:pt>
                <c:pt idx="8">
                  <c:v>1.0567445946738003</c:v>
                </c:pt>
                <c:pt idx="9">
                  <c:v>2.4919121658672285</c:v>
                </c:pt>
                <c:pt idx="10">
                  <c:v>4.5812769333004919</c:v>
                </c:pt>
                <c:pt idx="11">
                  <c:v>6.9409338672136753</c:v>
                </c:pt>
                <c:pt idx="12">
                  <c:v>7.4791135203033994</c:v>
                </c:pt>
                <c:pt idx="13">
                  <c:v>5.7102383138712138</c:v>
                </c:pt>
                <c:pt idx="14">
                  <c:v>4.8419470290786135</c:v>
                </c:pt>
                <c:pt idx="15">
                  <c:v>4.8767408832230021</c:v>
                </c:pt>
                <c:pt idx="16">
                  <c:v>4.0443076271345726</c:v>
                </c:pt>
                <c:pt idx="17">
                  <c:v>6.0218474988027948</c:v>
                </c:pt>
                <c:pt idx="18">
                  <c:v>7.6495811476126789</c:v>
                </c:pt>
                <c:pt idx="19">
                  <c:v>5.1677846488012653</c:v>
                </c:pt>
                <c:pt idx="20">
                  <c:v>8.6819301666540625</c:v>
                </c:pt>
                <c:pt idx="21">
                  <c:v>8.7462428244146118</c:v>
                </c:pt>
                <c:pt idx="22">
                  <c:v>7.3996423699348215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98-456C-9520-D234F9636132}"/>
            </c:ext>
          </c:extLst>
        </c:ser>
        <c:ser>
          <c:idx val="5"/>
          <c:order val="5"/>
          <c:tx>
            <c:strRef>
              <c:f>Reference!$Y$10</c:f>
              <c:strCache>
                <c:ptCount val="1"/>
                <c:pt idx="0">
                  <c:v>CO2 to CO</c:v>
                </c:pt>
              </c:strCache>
            </c:strRef>
          </c:tx>
          <c:spPr>
            <a:pattFill prst="wdDnDiag">
              <a:fgClr>
                <a:schemeClr val="accent1"/>
              </a:fgClr>
              <a:bgClr>
                <a:prstClr val="white"/>
              </a:bgClr>
            </a:pattFill>
          </c:spPr>
          <c:val>
            <c:numRef>
              <c:f>Reference!$Z$10:$BA$10</c:f>
              <c:numCache>
                <c:formatCode>0.0</c:formatCode>
                <c:ptCount val="23"/>
                <c:pt idx="0">
                  <c:v>4.582800000000006</c:v>
                </c:pt>
                <c:pt idx="1">
                  <c:v>7.3319000000000045</c:v>
                </c:pt>
                <c:pt idx="2">
                  <c:v>15.042099999999998</c:v>
                </c:pt>
                <c:pt idx="3">
                  <c:v>14.596000000000004</c:v>
                </c:pt>
                <c:pt idx="4">
                  <c:v>6.9719999999999942</c:v>
                </c:pt>
                <c:pt idx="5">
                  <c:v>21.944999999999993</c:v>
                </c:pt>
                <c:pt idx="6">
                  <c:v>3.396000000000015</c:v>
                </c:pt>
                <c:pt idx="7">
                  <c:v>6.1751999999999967</c:v>
                </c:pt>
                <c:pt idx="8">
                  <c:v>67.243255405326195</c:v>
                </c:pt>
                <c:pt idx="9">
                  <c:v>66.808087834132763</c:v>
                </c:pt>
                <c:pt idx="10">
                  <c:v>65.718723066699511</c:v>
                </c:pt>
                <c:pt idx="11">
                  <c:v>64.359066132786324</c:v>
                </c:pt>
                <c:pt idx="12">
                  <c:v>64.820886479696597</c:v>
                </c:pt>
                <c:pt idx="13">
                  <c:v>67.589761686128782</c:v>
                </c:pt>
                <c:pt idx="14">
                  <c:v>69.458052970921386</c:v>
                </c:pt>
                <c:pt idx="15">
                  <c:v>70.42325911677699</c:v>
                </c:pt>
                <c:pt idx="16">
                  <c:v>72.255692372865425</c:v>
                </c:pt>
                <c:pt idx="17">
                  <c:v>71.278152501197198</c:v>
                </c:pt>
                <c:pt idx="18">
                  <c:v>70.650418852387318</c:v>
                </c:pt>
                <c:pt idx="19">
                  <c:v>74.132215351198738</c:v>
                </c:pt>
                <c:pt idx="20">
                  <c:v>71.618069833345942</c:v>
                </c:pt>
                <c:pt idx="21">
                  <c:v>72.553757175585389</c:v>
                </c:pt>
                <c:pt idx="22">
                  <c:v>74.900357630065173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98-456C-9520-D234F9636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3693528"/>
        <c:axId val="2143749800"/>
      </c:areaChart>
      <c:barChart>
        <c:barDir val="col"/>
        <c:grouping val="percentStacked"/>
        <c:varyColors val="0"/>
        <c:ser>
          <c:idx val="0"/>
          <c:order val="0"/>
          <c:tx>
            <c:strRef>
              <c:f>Reference!$Y$4</c:f>
              <c:strCache>
                <c:ptCount val="1"/>
                <c:pt idx="0">
                  <c:v>C1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Reference!$Z$2:$BA$3</c:f>
              <c:multiLvlStrCache>
                <c:ptCount val="23"/>
                <c:lvl>
                  <c:pt idx="0">
                    <c:v>Undoped</c:v>
                  </c:pt>
                  <c:pt idx="1">
                    <c:v>Li</c:v>
                  </c:pt>
                  <c:pt idx="2">
                    <c:v>Na</c:v>
                  </c:pt>
                  <c:pt idx="3">
                    <c:v>Cs</c:v>
                  </c:pt>
                  <c:pt idx="4">
                    <c:v>Co</c:v>
                  </c:pt>
                  <c:pt idx="5">
                    <c:v>Pd</c:v>
                  </c:pt>
                  <c:pt idx="6">
                    <c:v>Ru</c:v>
                  </c:pt>
                  <c:pt idx="7">
                    <c:v>In</c:v>
                  </c:pt>
                  <c:pt idx="8">
                    <c:v>2</c:v>
                  </c:pt>
                  <c:pt idx="9">
                    <c:v>4</c:v>
                  </c:pt>
                  <c:pt idx="10">
                    <c:v>8*</c:v>
                  </c:pt>
                  <c:pt idx="11">
                    <c:v>12</c:v>
                  </c:pt>
                  <c:pt idx="12">
                    <c:v>16</c:v>
                  </c:pt>
                  <c:pt idx="13">
                    <c:v>1</c:v>
                  </c:pt>
                  <c:pt idx="14">
                    <c:v>5*</c:v>
                  </c:pt>
                  <c:pt idx="15">
                    <c:v>10</c:v>
                  </c:pt>
                  <c:pt idx="16">
                    <c:v>15</c:v>
                  </c:pt>
                  <c:pt idx="17">
                    <c:v>1</c:v>
                  </c:pt>
                  <c:pt idx="18">
                    <c:v>2.5</c:v>
                  </c:pt>
                  <c:pt idx="19">
                    <c:v>5</c:v>
                  </c:pt>
                  <c:pt idx="20">
                    <c:v>7.5*</c:v>
                  </c:pt>
                  <c:pt idx="21">
                    <c:v>10</c:v>
                  </c:pt>
                  <c:pt idx="22">
                    <c:v>12.5</c:v>
                  </c:pt>
                </c:lvl>
                <c:lvl>
                  <c:pt idx="0">
                    <c:v>Co-dopant (0.5 wt. %)</c:v>
                  </c:pt>
                  <c:pt idx="8">
                    <c:v>Reaction Pressure 
(bar)</c:v>
                  </c:pt>
                  <c:pt idx="13">
                    <c:v>Fe@CNT vs Fe@NCNT</c:v>
                  </c:pt>
                  <c:pt idx="17">
                    <c:v>Reaction pressure
(bar)</c:v>
                  </c:pt>
                </c:lvl>
              </c:multiLvlStrCache>
            </c:multiLvlStrRef>
          </c:cat>
          <c:val>
            <c:numRef>
              <c:f>Reference!$Z$4:$BA$4</c:f>
              <c:numCache>
                <c:formatCode>0.0</c:formatCode>
                <c:ptCount val="23"/>
                <c:pt idx="0">
                  <c:v>49</c:v>
                </c:pt>
                <c:pt idx="1">
                  <c:v>40.5</c:v>
                </c:pt>
                <c:pt idx="2">
                  <c:v>21.9</c:v>
                </c:pt>
                <c:pt idx="3">
                  <c:v>27.3</c:v>
                </c:pt>
                <c:pt idx="4">
                  <c:v>47.7</c:v>
                </c:pt>
                <c:pt idx="5">
                  <c:v>34.700000000000003</c:v>
                </c:pt>
                <c:pt idx="6">
                  <c:v>91.3</c:v>
                </c:pt>
                <c:pt idx="7">
                  <c:v>56.4</c:v>
                </c:pt>
                <c:pt idx="8">
                  <c:v>1.4806595385815866</c:v>
                </c:pt>
                <c:pt idx="9">
                  <c:v>3.4185051803041535</c:v>
                </c:pt>
                <c:pt idx="10">
                  <c:v>5.9509761359259938</c:v>
                </c:pt>
                <c:pt idx="11">
                  <c:v>9.343268683250475</c:v>
                </c:pt>
                <c:pt idx="12">
                  <c:v>9.9212847912677304</c:v>
                </c:pt>
                <c:pt idx="13">
                  <c:v>7.467530451200469</c:v>
                </c:pt>
                <c:pt idx="14">
                  <c:v>5.9509761359259938</c:v>
                </c:pt>
                <c:pt idx="15">
                  <c:v>6.1265141886126999</c:v>
                </c:pt>
                <c:pt idx="16">
                  <c:v>4.8090341940757497</c:v>
                </c:pt>
                <c:pt idx="17">
                  <c:v>7.467530451200469</c:v>
                </c:pt>
                <c:pt idx="18">
                  <c:v>8.606559878275192</c:v>
                </c:pt>
                <c:pt idx="19">
                  <c:v>5.9509761359259938</c:v>
                </c:pt>
                <c:pt idx="20">
                  <c:v>9.0933434288646922</c:v>
                </c:pt>
                <c:pt idx="21">
                  <c:v>10.144761262827176</c:v>
                </c:pt>
                <c:pt idx="22">
                  <c:v>8.3181421988832245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98-456C-9520-D234F9636132}"/>
            </c:ext>
          </c:extLst>
        </c:ser>
        <c:ser>
          <c:idx val="1"/>
          <c:order val="1"/>
          <c:tx>
            <c:strRef>
              <c:f>Reference!$Y$5</c:f>
              <c:strCache>
                <c:ptCount val="1"/>
                <c:pt idx="0">
                  <c:v>C2-C4 =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Reference!$Z$2:$BA$3</c:f>
              <c:multiLvlStrCache>
                <c:ptCount val="23"/>
                <c:lvl>
                  <c:pt idx="0">
                    <c:v>Undoped</c:v>
                  </c:pt>
                  <c:pt idx="1">
                    <c:v>Li</c:v>
                  </c:pt>
                  <c:pt idx="2">
                    <c:v>Na</c:v>
                  </c:pt>
                  <c:pt idx="3">
                    <c:v>Cs</c:v>
                  </c:pt>
                  <c:pt idx="4">
                    <c:v>Co</c:v>
                  </c:pt>
                  <c:pt idx="5">
                    <c:v>Pd</c:v>
                  </c:pt>
                  <c:pt idx="6">
                    <c:v>Ru</c:v>
                  </c:pt>
                  <c:pt idx="7">
                    <c:v>In</c:v>
                  </c:pt>
                  <c:pt idx="8">
                    <c:v>2</c:v>
                  </c:pt>
                  <c:pt idx="9">
                    <c:v>4</c:v>
                  </c:pt>
                  <c:pt idx="10">
                    <c:v>8*</c:v>
                  </c:pt>
                  <c:pt idx="11">
                    <c:v>12</c:v>
                  </c:pt>
                  <c:pt idx="12">
                    <c:v>16</c:v>
                  </c:pt>
                  <c:pt idx="13">
                    <c:v>1</c:v>
                  </c:pt>
                  <c:pt idx="14">
                    <c:v>5*</c:v>
                  </c:pt>
                  <c:pt idx="15">
                    <c:v>10</c:v>
                  </c:pt>
                  <c:pt idx="16">
                    <c:v>15</c:v>
                  </c:pt>
                  <c:pt idx="17">
                    <c:v>1</c:v>
                  </c:pt>
                  <c:pt idx="18">
                    <c:v>2.5</c:v>
                  </c:pt>
                  <c:pt idx="19">
                    <c:v>5</c:v>
                  </c:pt>
                  <c:pt idx="20">
                    <c:v>7.5*</c:v>
                  </c:pt>
                  <c:pt idx="21">
                    <c:v>10</c:v>
                  </c:pt>
                  <c:pt idx="22">
                    <c:v>12.5</c:v>
                  </c:pt>
                </c:lvl>
                <c:lvl>
                  <c:pt idx="0">
                    <c:v>Co-dopant (0.5 wt. %)</c:v>
                  </c:pt>
                  <c:pt idx="8">
                    <c:v>Reaction Pressure 
(bar)</c:v>
                  </c:pt>
                  <c:pt idx="13">
                    <c:v>Fe@CNT vs Fe@NCNT</c:v>
                  </c:pt>
                  <c:pt idx="17">
                    <c:v>Reaction pressure
(bar)</c:v>
                  </c:pt>
                </c:lvl>
              </c:multiLvlStrCache>
            </c:multiLvlStrRef>
          </c:cat>
          <c:val>
            <c:numRef>
              <c:f>Reference!$Z$5:$BA$5</c:f>
              <c:numCache>
                <c:formatCode>0.0</c:formatCode>
                <c:ptCount val="23"/>
                <c:pt idx="0">
                  <c:v>4.3100000000000005</c:v>
                </c:pt>
                <c:pt idx="1">
                  <c:v>13.02</c:v>
                </c:pt>
                <c:pt idx="2">
                  <c:v>29.52</c:v>
                </c:pt>
                <c:pt idx="3">
                  <c:v>8.6999999999999993</c:v>
                </c:pt>
                <c:pt idx="4">
                  <c:v>3.78</c:v>
                </c:pt>
                <c:pt idx="5">
                  <c:v>0</c:v>
                </c:pt>
                <c:pt idx="6">
                  <c:v>0</c:v>
                </c:pt>
                <c:pt idx="7">
                  <c:v>1.8100000000000003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98-456C-9520-D234F9636132}"/>
            </c:ext>
          </c:extLst>
        </c:ser>
        <c:ser>
          <c:idx val="3"/>
          <c:order val="2"/>
          <c:tx>
            <c:strRef>
              <c:f>Reference!$Y$6</c:f>
              <c:strCache>
                <c:ptCount val="1"/>
                <c:pt idx="0">
                  <c:v>C2-C4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Reference!$Z$6:$AV$6</c:f>
              <c:numCache>
                <c:formatCode>0.0</c:formatCode>
                <c:ptCount val="23"/>
                <c:pt idx="0">
                  <c:v>38.79</c:v>
                </c:pt>
                <c:pt idx="1">
                  <c:v>30.38</c:v>
                </c:pt>
                <c:pt idx="2">
                  <c:v>3.2799999999999976</c:v>
                </c:pt>
                <c:pt idx="3">
                  <c:v>20.3</c:v>
                </c:pt>
                <c:pt idx="4">
                  <c:v>34.019999999999996</c:v>
                </c:pt>
                <c:pt idx="5">
                  <c:v>20.7</c:v>
                </c:pt>
                <c:pt idx="6">
                  <c:v>4.5999999999999996</c:v>
                </c:pt>
                <c:pt idx="7">
                  <c:v>16.290000000000003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98-456C-9520-D234F9636132}"/>
            </c:ext>
          </c:extLst>
        </c:ser>
        <c:ser>
          <c:idx val="2"/>
          <c:order val="3"/>
          <c:tx>
            <c:strRef>
              <c:f>Reference!$Y$7</c:f>
              <c:strCache>
                <c:ptCount val="1"/>
                <c:pt idx="0">
                  <c:v>C5+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Reference!$Z$2:$BA$3</c:f>
              <c:multiLvlStrCache>
                <c:ptCount val="23"/>
                <c:lvl>
                  <c:pt idx="0">
                    <c:v>Undoped</c:v>
                  </c:pt>
                  <c:pt idx="1">
                    <c:v>Li</c:v>
                  </c:pt>
                  <c:pt idx="2">
                    <c:v>Na</c:v>
                  </c:pt>
                  <c:pt idx="3">
                    <c:v>Cs</c:v>
                  </c:pt>
                  <c:pt idx="4">
                    <c:v>Co</c:v>
                  </c:pt>
                  <c:pt idx="5">
                    <c:v>Pd</c:v>
                  </c:pt>
                  <c:pt idx="6">
                    <c:v>Ru</c:v>
                  </c:pt>
                  <c:pt idx="7">
                    <c:v>In</c:v>
                  </c:pt>
                  <c:pt idx="8">
                    <c:v>2</c:v>
                  </c:pt>
                  <c:pt idx="9">
                    <c:v>4</c:v>
                  </c:pt>
                  <c:pt idx="10">
                    <c:v>8*</c:v>
                  </c:pt>
                  <c:pt idx="11">
                    <c:v>12</c:v>
                  </c:pt>
                  <c:pt idx="12">
                    <c:v>16</c:v>
                  </c:pt>
                  <c:pt idx="13">
                    <c:v>1</c:v>
                  </c:pt>
                  <c:pt idx="14">
                    <c:v>5*</c:v>
                  </c:pt>
                  <c:pt idx="15">
                    <c:v>10</c:v>
                  </c:pt>
                  <c:pt idx="16">
                    <c:v>15</c:v>
                  </c:pt>
                  <c:pt idx="17">
                    <c:v>1</c:v>
                  </c:pt>
                  <c:pt idx="18">
                    <c:v>2.5</c:v>
                  </c:pt>
                  <c:pt idx="19">
                    <c:v>5</c:v>
                  </c:pt>
                  <c:pt idx="20">
                    <c:v>7.5*</c:v>
                  </c:pt>
                  <c:pt idx="21">
                    <c:v>10</c:v>
                  </c:pt>
                  <c:pt idx="22">
                    <c:v>12.5</c:v>
                  </c:pt>
                </c:lvl>
                <c:lvl>
                  <c:pt idx="0">
                    <c:v>Co-dopant (0.5 wt. %)</c:v>
                  </c:pt>
                  <c:pt idx="8">
                    <c:v>Reaction Pressure 
(bar)</c:v>
                  </c:pt>
                  <c:pt idx="13">
                    <c:v>Fe@CNT vs Fe@NCNT</c:v>
                  </c:pt>
                  <c:pt idx="17">
                    <c:v>Reaction pressure
(bar)</c:v>
                  </c:pt>
                </c:lvl>
              </c:multiLvlStrCache>
            </c:multiLvlStrRef>
          </c:cat>
          <c:val>
            <c:numRef>
              <c:f>Reference!$Z$7:$BA$7</c:f>
              <c:numCache>
                <c:formatCode>0.0</c:formatCode>
                <c:ptCount val="23"/>
                <c:pt idx="0">
                  <c:v>0.3</c:v>
                </c:pt>
                <c:pt idx="1">
                  <c:v>0.4</c:v>
                </c:pt>
                <c:pt idx="2">
                  <c:v>3.4</c:v>
                </c:pt>
                <c:pt idx="3">
                  <c:v>8.1</c:v>
                </c:pt>
                <c:pt idx="4">
                  <c:v>0.5</c:v>
                </c:pt>
                <c:pt idx="5">
                  <c:v>4.7</c:v>
                </c:pt>
                <c:pt idx="6">
                  <c:v>0.1</c:v>
                </c:pt>
                <c:pt idx="7">
                  <c:v>0.7</c:v>
                </c:pt>
                <c:pt idx="8">
                  <c:v>6.6550702522074165E-2</c:v>
                </c:pt>
                <c:pt idx="9">
                  <c:v>0.17732767087510862</c:v>
                </c:pt>
                <c:pt idx="10">
                  <c:v>0.56577625852705227</c:v>
                </c:pt>
                <c:pt idx="11">
                  <c:v>0.39156142504359975</c:v>
                </c:pt>
                <c:pt idx="12">
                  <c:v>0.4232705618490043</c:v>
                </c:pt>
                <c:pt idx="13">
                  <c:v>0.32269917208904564</c:v>
                </c:pt>
                <c:pt idx="14">
                  <c:v>0.56577625852705227</c:v>
                </c:pt>
                <c:pt idx="15">
                  <c:v>0.34990132695569531</c:v>
                </c:pt>
                <c:pt idx="16">
                  <c:v>0.49150004856458096</c:v>
                </c:pt>
                <c:pt idx="17">
                  <c:v>0.32269917208904564</c:v>
                </c:pt>
                <c:pt idx="18">
                  <c:v>1.1630201314472604</c:v>
                </c:pt>
                <c:pt idx="19">
                  <c:v>0.56577625852705227</c:v>
                </c:pt>
                <c:pt idx="20">
                  <c:v>1.7185247736932943</c:v>
                </c:pt>
                <c:pt idx="21">
                  <c:v>0.61322499106533479</c:v>
                </c:pt>
                <c:pt idx="22">
                  <c:v>0.67291778888691223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98-456C-9520-D234F9636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40321400"/>
        <c:axId val="-2094758392"/>
      </c:barChart>
      <c:lineChart>
        <c:grouping val="standard"/>
        <c:varyColors val="0"/>
        <c:ser>
          <c:idx val="6"/>
          <c:order val="6"/>
          <c:tx>
            <c:strRef>
              <c:f>Reference!$Y$8</c:f>
              <c:strCache>
                <c:ptCount val="1"/>
                <c:pt idx="0">
                  <c:v>% CO2 Conversion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Reference!$Z$8:$BA$8</c:f>
              <c:numCache>
                <c:formatCode>0.0</c:formatCode>
                <c:ptCount val="23"/>
                <c:pt idx="0">
                  <c:v>60.3</c:v>
                </c:pt>
                <c:pt idx="1">
                  <c:v>46.7</c:v>
                </c:pt>
                <c:pt idx="2">
                  <c:v>35.9</c:v>
                </c:pt>
                <c:pt idx="3">
                  <c:v>41</c:v>
                </c:pt>
                <c:pt idx="4">
                  <c:v>49.8</c:v>
                </c:pt>
                <c:pt idx="5">
                  <c:v>55</c:v>
                </c:pt>
                <c:pt idx="6">
                  <c:v>84.9</c:v>
                </c:pt>
                <c:pt idx="7">
                  <c:v>24.9</c:v>
                </c:pt>
                <c:pt idx="8">
                  <c:v>68.3</c:v>
                </c:pt>
                <c:pt idx="9">
                  <c:v>69.3</c:v>
                </c:pt>
                <c:pt idx="10">
                  <c:v>70.3</c:v>
                </c:pt>
                <c:pt idx="11">
                  <c:v>71.3</c:v>
                </c:pt>
                <c:pt idx="12">
                  <c:v>72.3</c:v>
                </c:pt>
                <c:pt idx="13">
                  <c:v>73.3</c:v>
                </c:pt>
                <c:pt idx="14">
                  <c:v>74.3</c:v>
                </c:pt>
                <c:pt idx="15">
                  <c:v>75.3</c:v>
                </c:pt>
                <c:pt idx="16">
                  <c:v>76.3</c:v>
                </c:pt>
                <c:pt idx="17">
                  <c:v>77.3</c:v>
                </c:pt>
                <c:pt idx="18">
                  <c:v>78.3</c:v>
                </c:pt>
                <c:pt idx="19">
                  <c:v>79.3</c:v>
                </c:pt>
                <c:pt idx="20">
                  <c:v>80.3</c:v>
                </c:pt>
                <c:pt idx="21">
                  <c:v>81.3</c:v>
                </c:pt>
                <c:pt idx="22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98-456C-9520-D234F9636132}"/>
            </c:ext>
          </c:extLst>
        </c:ser>
        <c:ser>
          <c:idx val="7"/>
          <c:order val="7"/>
          <c:tx>
            <c:strRef>
              <c:f>Reference!$Y$9</c:f>
              <c:strCache>
                <c:ptCount val="1"/>
                <c:pt idx="0">
                  <c:v>CO2 to HC</c:v>
                </c:pt>
              </c:strCache>
            </c:strRef>
          </c:tx>
          <c:spPr>
            <a:ln w="41275">
              <a:solidFill>
                <a:schemeClr val="tx1"/>
              </a:solidFill>
              <a:prstDash val="sysDash"/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Reference!$Z$9:$BA$9</c:f>
              <c:numCache>
                <c:formatCode>0.0</c:formatCode>
                <c:ptCount val="23"/>
                <c:pt idx="0">
                  <c:v>55.717199999999991</c:v>
                </c:pt>
                <c:pt idx="1">
                  <c:v>39.368099999999998</c:v>
                </c:pt>
                <c:pt idx="2">
                  <c:v>20.857900000000001</c:v>
                </c:pt>
                <c:pt idx="3">
                  <c:v>26.403999999999996</c:v>
                </c:pt>
                <c:pt idx="4">
                  <c:v>42.828000000000003</c:v>
                </c:pt>
                <c:pt idx="5">
                  <c:v>33.055000000000007</c:v>
                </c:pt>
                <c:pt idx="6">
                  <c:v>81.503999999999991</c:v>
                </c:pt>
                <c:pt idx="7">
                  <c:v>18.724800000000002</c:v>
                </c:pt>
                <c:pt idx="8">
                  <c:v>1.0567445946738003</c:v>
                </c:pt>
                <c:pt idx="9">
                  <c:v>2.4919121658672285</c:v>
                </c:pt>
                <c:pt idx="10">
                  <c:v>4.5812769333004919</c:v>
                </c:pt>
                <c:pt idx="11">
                  <c:v>6.9409338672136753</c:v>
                </c:pt>
                <c:pt idx="12">
                  <c:v>7.4791135203033994</c:v>
                </c:pt>
                <c:pt idx="13">
                  <c:v>5.7102383138712138</c:v>
                </c:pt>
                <c:pt idx="14">
                  <c:v>4.8419470290786135</c:v>
                </c:pt>
                <c:pt idx="15">
                  <c:v>4.8767408832230021</c:v>
                </c:pt>
                <c:pt idx="16">
                  <c:v>4.0443076271345726</c:v>
                </c:pt>
                <c:pt idx="17">
                  <c:v>6.0218474988027948</c:v>
                </c:pt>
                <c:pt idx="18">
                  <c:v>7.6495811476126789</c:v>
                </c:pt>
                <c:pt idx="19">
                  <c:v>5.1677846488012653</c:v>
                </c:pt>
                <c:pt idx="20">
                  <c:v>8.6819301666540625</c:v>
                </c:pt>
                <c:pt idx="21">
                  <c:v>8.7462428244146118</c:v>
                </c:pt>
                <c:pt idx="22">
                  <c:v>7.3996423699348215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98-456C-9520-D234F9636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3693528"/>
        <c:axId val="2143749800"/>
      </c:lineChart>
      <c:catAx>
        <c:axId val="2140321400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nextTo"/>
        <c:crossAx val="-2094758392"/>
        <c:crosses val="autoZero"/>
        <c:auto val="0"/>
        <c:lblAlgn val="ctr"/>
        <c:lblOffset val="100"/>
        <c:noMultiLvlLbl val="0"/>
      </c:catAx>
      <c:valAx>
        <c:axId val="-2094758392"/>
        <c:scaling>
          <c:orientation val="minMax"/>
          <c:max val="1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2140321400"/>
        <c:crosses val="autoZero"/>
        <c:crossBetween val="between"/>
      </c:valAx>
      <c:valAx>
        <c:axId val="2143749800"/>
        <c:scaling>
          <c:orientation val="minMax"/>
          <c:max val="1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crossAx val="2143693528"/>
        <c:crosses val="max"/>
        <c:crossBetween val="between"/>
      </c:valAx>
      <c:catAx>
        <c:axId val="2143693528"/>
        <c:scaling>
          <c:orientation val="minMax"/>
        </c:scaling>
        <c:delete val="1"/>
        <c:axPos val="b"/>
        <c:majorTickMark val="out"/>
        <c:minorTickMark val="none"/>
        <c:tickLblPos val="nextTo"/>
        <c:crossAx val="214374980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3.5340179588464152E-2"/>
          <c:y val="0.91678735030968839"/>
          <c:w val="0.92207823644366982"/>
          <c:h val="6.8003103131413986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3153028303417098E-2"/>
          <c:y val="7.4480478502864197E-2"/>
          <c:w val="0.95395500810786005"/>
          <c:h val="0.83136488675219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'Doping synergies'!$Y$22</c:f>
              <c:strCache>
                <c:ptCount val="1"/>
                <c:pt idx="0">
                  <c:v>Methane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'Doping synergies'!$Z$22:$AE$22</c:f>
              <c:numCache>
                <c:formatCode>0.0</c:formatCode>
                <c:ptCount val="6"/>
                <c:pt idx="0">
                  <c:v>34</c:v>
                </c:pt>
                <c:pt idx="1">
                  <c:v>49</c:v>
                </c:pt>
                <c:pt idx="2">
                  <c:v>91</c:v>
                </c:pt>
                <c:pt idx="3">
                  <c:v>87</c:v>
                </c:pt>
                <c:pt idx="4">
                  <c:v>22</c:v>
                </c:pt>
                <c:pt idx="5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EA-425C-A063-8724C2D73A91}"/>
            </c:ext>
          </c:extLst>
        </c:ser>
        <c:ser>
          <c:idx val="2"/>
          <c:order val="1"/>
          <c:tx>
            <c:strRef>
              <c:f>'Doping synergies'!$Y$23</c:f>
              <c:strCache>
                <c:ptCount val="1"/>
                <c:pt idx="0">
                  <c:v>Total C2+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'Doping synergies'!$Z$23:$AE$23</c:f>
              <c:numCache>
                <c:formatCode>0.0</c:formatCode>
                <c:ptCount val="6"/>
                <c:pt idx="0">
                  <c:v>-28.828563423238386</c:v>
                </c:pt>
                <c:pt idx="1">
                  <c:v>-43.828563423238386</c:v>
                </c:pt>
                <c:pt idx="2">
                  <c:v>-85.828563423238379</c:v>
                </c:pt>
                <c:pt idx="3">
                  <c:v>-78.590383990021905</c:v>
                </c:pt>
                <c:pt idx="4">
                  <c:v>-13.444739602671174</c:v>
                </c:pt>
                <c:pt idx="5">
                  <c:v>-8.212965337938499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EA-425C-A063-8724C2D73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43497864"/>
        <c:axId val="2143500840"/>
      </c:barChart>
      <c:catAx>
        <c:axId val="2143497864"/>
        <c:scaling>
          <c:orientation val="minMax"/>
        </c:scaling>
        <c:delete val="1"/>
        <c:axPos val="b"/>
        <c:majorTickMark val="out"/>
        <c:minorTickMark val="none"/>
        <c:tickLblPos val="nextTo"/>
        <c:crossAx val="2143500840"/>
        <c:crosses val="autoZero"/>
        <c:auto val="1"/>
        <c:lblAlgn val="ctr"/>
        <c:lblOffset val="100"/>
        <c:noMultiLvlLbl val="0"/>
      </c:catAx>
      <c:valAx>
        <c:axId val="2143500840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600">
                <a:latin typeface="Times New Roman"/>
                <a:cs typeface="Times New Roman"/>
              </a:defRPr>
            </a:pPr>
            <a:endParaRPr lang="en-US"/>
          </a:p>
        </c:txPr>
        <c:crossAx val="21434978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01969486749557"/>
          <c:y val="0.1148964308997832"/>
          <c:w val="0.83981330320935543"/>
          <c:h val="0.84812305361887441"/>
        </c:manualLayout>
      </c:layout>
      <c:areaChart>
        <c:grouping val="stacked"/>
        <c:varyColors val="0"/>
        <c:ser>
          <c:idx val="4"/>
          <c:order val="4"/>
          <c:tx>
            <c:strRef>
              <c:f>'Doping synergies minimal'!$Y$9</c:f>
              <c:strCache>
                <c:ptCount val="1"/>
                <c:pt idx="0">
                  <c:v>CO2 to HC</c:v>
                </c:pt>
              </c:strCache>
            </c:strRef>
          </c:tx>
          <c:spPr>
            <a:pattFill prst="wdDnDiag">
              <a:fgClr>
                <a:schemeClr val="accent6">
                  <a:lumMod val="75000"/>
                </a:schemeClr>
              </a:fgClr>
              <a:bgClr>
                <a:prstClr val="white"/>
              </a:bgClr>
            </a:pattFill>
          </c:spPr>
          <c:val>
            <c:numRef>
              <c:f>'Doping synergies minimal'!$Z$9:$AB$9</c:f>
              <c:numCache>
                <c:formatCode>0.0</c:formatCode>
                <c:ptCount val="3"/>
                <c:pt idx="0">
                  <c:v>23.04</c:v>
                </c:pt>
                <c:pt idx="1">
                  <c:v>55.717199999999991</c:v>
                </c:pt>
                <c:pt idx="2">
                  <c:v>38.4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18-4E57-B8B0-E297A6109306}"/>
            </c:ext>
          </c:extLst>
        </c:ser>
        <c:ser>
          <c:idx val="5"/>
          <c:order val="5"/>
          <c:tx>
            <c:strRef>
              <c:f>'Doping synergies minimal'!$Y$10</c:f>
              <c:strCache>
                <c:ptCount val="1"/>
                <c:pt idx="0">
                  <c:v>CO2 to CO</c:v>
                </c:pt>
              </c:strCache>
            </c:strRef>
          </c:tx>
          <c:spPr>
            <a:pattFill prst="wdDnDiag">
              <a:fgClr>
                <a:schemeClr val="accent1"/>
              </a:fgClr>
              <a:bgClr>
                <a:prstClr val="white"/>
              </a:bgClr>
            </a:pattFill>
          </c:spPr>
          <c:val>
            <c:numRef>
              <c:f>'Doping synergies minimal'!$Z$10:$AB$10</c:f>
              <c:numCache>
                <c:formatCode>0.0</c:formatCode>
                <c:ptCount val="3"/>
                <c:pt idx="0">
                  <c:v>24.96</c:v>
                </c:pt>
                <c:pt idx="1">
                  <c:v>4.582800000000006</c:v>
                </c:pt>
                <c:pt idx="2">
                  <c:v>9.6000000000000014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18-4E57-B8B0-E297A6109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3693528"/>
        <c:axId val="2143749800"/>
      </c:areaChart>
      <c:barChart>
        <c:barDir val="col"/>
        <c:grouping val="percentStacked"/>
        <c:varyColors val="0"/>
        <c:ser>
          <c:idx val="0"/>
          <c:order val="0"/>
          <c:tx>
            <c:strRef>
              <c:f>'Doping synergies minimal'!$Y$4</c:f>
              <c:strCache>
                <c:ptCount val="1"/>
                <c:pt idx="0">
                  <c:v>C1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'Doping synergies minimal'!$Z$2:$AB$3</c:f>
              <c:strCache>
                <c:ptCount val="3"/>
                <c:pt idx="0">
                  <c:v>Fe@CNTs</c:v>
                </c:pt>
                <c:pt idx="1">
                  <c:v>Fe@NCNTs</c:v>
                </c:pt>
                <c:pt idx="2">
                  <c:v>Na-Fe@NCNTs</c:v>
                </c:pt>
              </c:strCache>
            </c:strRef>
          </c:cat>
          <c:val>
            <c:numRef>
              <c:f>'Doping synergies minimal'!$Z$4:$AB$4</c:f>
              <c:numCache>
                <c:formatCode>0.0</c:formatCode>
                <c:ptCount val="3"/>
                <c:pt idx="0">
                  <c:v>34</c:v>
                </c:pt>
                <c:pt idx="1">
                  <c:v>49</c:v>
                </c:pt>
                <c:pt idx="2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18-4E57-B8B0-E297A6109306}"/>
            </c:ext>
          </c:extLst>
        </c:ser>
        <c:ser>
          <c:idx val="1"/>
          <c:order val="1"/>
          <c:tx>
            <c:strRef>
              <c:f>'Doping synergies minimal'!$Y$5</c:f>
              <c:strCache>
                <c:ptCount val="1"/>
                <c:pt idx="0">
                  <c:v>C2-C4 =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'Doping synergies minimal'!$Z$2:$AB$3</c:f>
              <c:strCache>
                <c:ptCount val="3"/>
                <c:pt idx="0">
                  <c:v>Fe@CNTs</c:v>
                </c:pt>
                <c:pt idx="1">
                  <c:v>Fe@NCNTs</c:v>
                </c:pt>
                <c:pt idx="2">
                  <c:v>Na-Fe@NCNTs</c:v>
                </c:pt>
              </c:strCache>
            </c:strRef>
          </c:cat>
          <c:val>
            <c:numRef>
              <c:f>'Doping synergies minimal'!$Z$5:$AB$5</c:f>
              <c:numCache>
                <c:formatCode>0.0</c:formatCode>
                <c:ptCount val="3"/>
                <c:pt idx="0">
                  <c:v>31.25</c:v>
                </c:pt>
                <c:pt idx="1">
                  <c:v>2.1550000000000002</c:v>
                </c:pt>
                <c:pt idx="2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18-4E57-B8B0-E297A6109306}"/>
            </c:ext>
          </c:extLst>
        </c:ser>
        <c:ser>
          <c:idx val="3"/>
          <c:order val="2"/>
          <c:tx>
            <c:strRef>
              <c:f>'Doping synergies minimal'!$Y$6</c:f>
              <c:strCache>
                <c:ptCount val="1"/>
                <c:pt idx="0">
                  <c:v>C2-C4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'Doping synergies minimal'!$Z$6:$AB$6</c:f>
              <c:numCache>
                <c:formatCode>0.0</c:formatCode>
                <c:ptCount val="3"/>
                <c:pt idx="0">
                  <c:v>31.25</c:v>
                </c:pt>
                <c:pt idx="1">
                  <c:v>40.945</c:v>
                </c:pt>
                <c:pt idx="2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18-4E57-B8B0-E297A6109306}"/>
            </c:ext>
          </c:extLst>
        </c:ser>
        <c:ser>
          <c:idx val="2"/>
          <c:order val="3"/>
          <c:tx>
            <c:strRef>
              <c:f>'Doping synergies minimal'!$Y$7</c:f>
              <c:strCache>
                <c:ptCount val="1"/>
                <c:pt idx="0">
                  <c:v>C5+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'Doping synergies minimal'!$Z$2:$AB$3</c:f>
              <c:strCache>
                <c:ptCount val="3"/>
                <c:pt idx="0">
                  <c:v>Fe@CNTs</c:v>
                </c:pt>
                <c:pt idx="1">
                  <c:v>Fe@NCNTs</c:v>
                </c:pt>
                <c:pt idx="2">
                  <c:v>Na-Fe@NCNTs</c:v>
                </c:pt>
              </c:strCache>
            </c:strRef>
          </c:cat>
          <c:val>
            <c:numRef>
              <c:f>'Doping synergies minimal'!$Z$7:$AB$7</c:f>
              <c:numCache>
                <c:formatCode>0.0</c:formatCode>
                <c:ptCount val="3"/>
                <c:pt idx="0">
                  <c:v>3.5</c:v>
                </c:pt>
                <c:pt idx="1">
                  <c:v>0.3</c:v>
                </c:pt>
                <c:pt idx="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C18-4E57-B8B0-E297A6109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40321400"/>
        <c:axId val="-2094758392"/>
      </c:barChart>
      <c:lineChart>
        <c:grouping val="standard"/>
        <c:varyColors val="0"/>
        <c:ser>
          <c:idx val="6"/>
          <c:order val="6"/>
          <c:tx>
            <c:strRef>
              <c:f>'Doping synergies minimal'!$Y$8</c:f>
              <c:strCache>
                <c:ptCount val="1"/>
                <c:pt idx="0">
                  <c:v>CO2 Conversion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'Doping synergies minimal'!$Z$8:$AB$8</c:f>
              <c:numCache>
                <c:formatCode>0.0</c:formatCode>
                <c:ptCount val="3"/>
                <c:pt idx="0">
                  <c:v>48</c:v>
                </c:pt>
                <c:pt idx="1">
                  <c:v>60.3</c:v>
                </c:pt>
                <c:pt idx="2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C18-4E57-B8B0-E297A6109306}"/>
            </c:ext>
          </c:extLst>
        </c:ser>
        <c:ser>
          <c:idx val="7"/>
          <c:order val="7"/>
          <c:tx>
            <c:strRef>
              <c:f>'Doping synergies minimal'!$Y$9</c:f>
              <c:strCache>
                <c:ptCount val="1"/>
                <c:pt idx="0">
                  <c:v>CO2 to HC</c:v>
                </c:pt>
              </c:strCache>
            </c:strRef>
          </c:tx>
          <c:spPr>
            <a:ln w="41275">
              <a:solidFill>
                <a:schemeClr val="tx1"/>
              </a:solidFill>
              <a:prstDash val="sysDash"/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'Doping synergies minimal'!$Z$9:$AB$9</c:f>
              <c:numCache>
                <c:formatCode>0.0</c:formatCode>
                <c:ptCount val="3"/>
                <c:pt idx="0">
                  <c:v>23.04</c:v>
                </c:pt>
                <c:pt idx="1">
                  <c:v>55.717199999999991</c:v>
                </c:pt>
                <c:pt idx="2">
                  <c:v>38.4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C18-4E57-B8B0-E297A6109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3693528"/>
        <c:axId val="2143749800"/>
      </c:lineChart>
      <c:catAx>
        <c:axId val="2140321400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nextTo"/>
        <c:crossAx val="-2094758392"/>
        <c:crosses val="autoZero"/>
        <c:auto val="0"/>
        <c:lblAlgn val="ctr"/>
        <c:lblOffset val="100"/>
        <c:noMultiLvlLbl val="0"/>
      </c:catAx>
      <c:valAx>
        <c:axId val="-2094758392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Conversion and HC selectivty</a:t>
                </a:r>
              </a:p>
            </c:rich>
          </c:tx>
          <c:layout>
            <c:manualLayout>
              <c:xMode val="edge"/>
              <c:yMode val="edge"/>
              <c:x val="1.0630219688974839E-3"/>
              <c:y val="0.34896434614577432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crossAx val="2140321400"/>
        <c:crosses val="autoZero"/>
        <c:crossBetween val="between"/>
      </c:valAx>
      <c:valAx>
        <c:axId val="2143749800"/>
        <c:scaling>
          <c:orientation val="minMax"/>
          <c:max val="1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>
                <a:noFill/>
              </a:defRPr>
            </a:pPr>
            <a:endParaRPr lang="en-US"/>
          </a:p>
        </c:txPr>
        <c:crossAx val="2143693528"/>
        <c:crosses val="max"/>
        <c:crossBetween val="between"/>
      </c:valAx>
      <c:catAx>
        <c:axId val="2143693528"/>
        <c:scaling>
          <c:orientation val="minMax"/>
        </c:scaling>
        <c:delete val="1"/>
        <c:axPos val="b"/>
        <c:majorTickMark val="out"/>
        <c:minorTickMark val="none"/>
        <c:tickLblPos val="nextTo"/>
        <c:crossAx val="214374980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"/>
          <c:y val="9.4109409045910197E-3"/>
          <c:w val="0.99852017480682309"/>
          <c:h val="8.547067847227972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3153028303417098E-2"/>
          <c:y val="7.4480478502864197E-2"/>
          <c:w val="0.95395500810786005"/>
          <c:h val="0.83136488675219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'Doping synergies minimal'!$Y$22</c:f>
              <c:strCache>
                <c:ptCount val="1"/>
                <c:pt idx="0">
                  <c:v>Methane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'Doping synergies minimal'!$Z$22:$AB$22</c:f>
              <c:numCache>
                <c:formatCode>0.0</c:formatCode>
                <c:ptCount val="3"/>
                <c:pt idx="0">
                  <c:v>34</c:v>
                </c:pt>
                <c:pt idx="1">
                  <c:v>49</c:v>
                </c:pt>
                <c:pt idx="2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A6-4548-A6AD-A2DA75AB895F}"/>
            </c:ext>
          </c:extLst>
        </c:ser>
        <c:ser>
          <c:idx val="2"/>
          <c:order val="1"/>
          <c:tx>
            <c:strRef>
              <c:f>'Doping synergies minimal'!$Y$23</c:f>
              <c:strCache>
                <c:ptCount val="1"/>
                <c:pt idx="0">
                  <c:v>Total C2+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'Doping synergies minimal'!$Z$23:$AB$23</c:f>
              <c:numCache>
                <c:formatCode>0.0</c:formatCode>
                <c:ptCount val="3"/>
                <c:pt idx="0">
                  <c:v>-28.828563423238386</c:v>
                </c:pt>
                <c:pt idx="1">
                  <c:v>-43.828563423238386</c:v>
                </c:pt>
                <c:pt idx="2">
                  <c:v>-13.444739602671174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A6-4548-A6AD-A2DA75AB8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43497864"/>
        <c:axId val="2143500840"/>
      </c:barChart>
      <c:catAx>
        <c:axId val="2143497864"/>
        <c:scaling>
          <c:orientation val="minMax"/>
        </c:scaling>
        <c:delete val="1"/>
        <c:axPos val="b"/>
        <c:majorTickMark val="out"/>
        <c:minorTickMark val="none"/>
        <c:tickLblPos val="nextTo"/>
        <c:crossAx val="2143500840"/>
        <c:crosses val="autoZero"/>
        <c:auto val="1"/>
        <c:lblAlgn val="ctr"/>
        <c:lblOffset val="100"/>
        <c:noMultiLvlLbl val="0"/>
      </c:catAx>
      <c:valAx>
        <c:axId val="2143500840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600">
                <a:latin typeface="Times New Roman"/>
                <a:cs typeface="Times New Roman"/>
              </a:defRPr>
            </a:pPr>
            <a:endParaRPr lang="en-US"/>
          </a:p>
        </c:txPr>
        <c:crossAx val="21434978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3153028303417098E-2"/>
          <c:y val="7.4480478502864197E-2"/>
          <c:w val="0.95395500810786005"/>
          <c:h val="0.83136488675219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Reference!$Y$22</c:f>
              <c:strCache>
                <c:ptCount val="1"/>
                <c:pt idx="0">
                  <c:v>Methane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Reference!$Z$22:$BA$22</c:f>
              <c:numCache>
                <c:formatCode>0.0</c:formatCode>
                <c:ptCount val="23"/>
                <c:pt idx="0">
                  <c:v>49</c:v>
                </c:pt>
                <c:pt idx="1">
                  <c:v>40.5</c:v>
                </c:pt>
                <c:pt idx="2">
                  <c:v>21.9</c:v>
                </c:pt>
                <c:pt idx="3">
                  <c:v>27.3</c:v>
                </c:pt>
                <c:pt idx="4">
                  <c:v>47.7</c:v>
                </c:pt>
                <c:pt idx="5">
                  <c:v>34.700000000000003</c:v>
                </c:pt>
                <c:pt idx="6">
                  <c:v>91.3</c:v>
                </c:pt>
                <c:pt idx="7">
                  <c:v>56.4</c:v>
                </c:pt>
                <c:pt idx="8">
                  <c:v>1.4806595385815866</c:v>
                </c:pt>
                <c:pt idx="9">
                  <c:v>3.4185051803041535</c:v>
                </c:pt>
                <c:pt idx="10">
                  <c:v>5.9509761359259938</c:v>
                </c:pt>
                <c:pt idx="11">
                  <c:v>9.343268683250475</c:v>
                </c:pt>
                <c:pt idx="12">
                  <c:v>9.9212847912677304</c:v>
                </c:pt>
                <c:pt idx="13">
                  <c:v>7.467530451200469</c:v>
                </c:pt>
                <c:pt idx="14">
                  <c:v>5.9509761359259938</c:v>
                </c:pt>
                <c:pt idx="15">
                  <c:v>6.1265141886126999</c:v>
                </c:pt>
                <c:pt idx="16">
                  <c:v>4.8090341940757497</c:v>
                </c:pt>
                <c:pt idx="17">
                  <c:v>7.467530451200469</c:v>
                </c:pt>
                <c:pt idx="18">
                  <c:v>8.606559878275192</c:v>
                </c:pt>
                <c:pt idx="19">
                  <c:v>5.9509761359259938</c:v>
                </c:pt>
                <c:pt idx="20">
                  <c:v>9.0933434288646922</c:v>
                </c:pt>
                <c:pt idx="21">
                  <c:v>10.144761262827176</c:v>
                </c:pt>
                <c:pt idx="22">
                  <c:v>8.3181421988832245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94-4DE3-98F0-80A6ED7CEFF3}"/>
            </c:ext>
          </c:extLst>
        </c:ser>
        <c:ser>
          <c:idx val="2"/>
          <c:order val="1"/>
          <c:tx>
            <c:strRef>
              <c:f>Reference!$Y$23</c:f>
              <c:strCache>
                <c:ptCount val="1"/>
                <c:pt idx="0">
                  <c:v>Total C2+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Reference!$Z$23:$BA$23</c:f>
              <c:numCache>
                <c:formatCode>0.0</c:formatCode>
                <c:ptCount val="23"/>
                <c:pt idx="0">
                  <c:v>-43.828563423238386</c:v>
                </c:pt>
                <c:pt idx="1">
                  <c:v>-35.328563423238386</c:v>
                </c:pt>
                <c:pt idx="2">
                  <c:v>-13.490383990021899</c:v>
                </c:pt>
                <c:pt idx="3">
                  <c:v>-18.744739602671174</c:v>
                </c:pt>
                <c:pt idx="4">
                  <c:v>-34.912965337938502</c:v>
                </c:pt>
                <c:pt idx="5">
                  <c:v>-20.248768239553439</c:v>
                </c:pt>
                <c:pt idx="6">
                  <c:v>-75.660130315586059</c:v>
                </c:pt>
                <c:pt idx="7">
                  <c:v>-40.760130315586068</c:v>
                </c:pt>
                <c:pt idx="8">
                  <c:v>1.1762068699157382</c:v>
                </c:pt>
                <c:pt idx="9">
                  <c:v>2.859716972730868</c:v>
                </c:pt>
                <c:pt idx="10">
                  <c:v>6.8360585261355071</c:v>
                </c:pt>
                <c:pt idx="11">
                  <c:v>6.4794205534481488</c:v>
                </c:pt>
                <c:pt idx="12">
                  <c:v>6.9875708557914393</c:v>
                </c:pt>
                <c:pt idx="13">
                  <c:v>6.0955550166268075</c:v>
                </c:pt>
                <c:pt idx="14">
                  <c:v>6.8360585261355071</c:v>
                </c:pt>
                <c:pt idx="15">
                  <c:v>6.1571776393053854</c:v>
                </c:pt>
                <c:pt idx="16">
                  <c:v>4.8717758632754187</c:v>
                </c:pt>
                <c:pt idx="17">
                  <c:v>6.0955550166268075</c:v>
                </c:pt>
                <c:pt idx="18">
                  <c:v>12.47410013142829</c:v>
                </c:pt>
                <c:pt idx="19">
                  <c:v>6.8360585261355071</c:v>
                </c:pt>
                <c:pt idx="20">
                  <c:v>11.053906811094912</c:v>
                </c:pt>
                <c:pt idx="21">
                  <c:v>8.0732135742115663</c:v>
                </c:pt>
                <c:pt idx="22">
                  <c:v>8.1138413369771758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94-4DE3-98F0-80A6ED7CE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43497864"/>
        <c:axId val="2143500840"/>
      </c:barChart>
      <c:catAx>
        <c:axId val="2143497864"/>
        <c:scaling>
          <c:orientation val="minMax"/>
        </c:scaling>
        <c:delete val="1"/>
        <c:axPos val="b"/>
        <c:majorTickMark val="out"/>
        <c:minorTickMark val="none"/>
        <c:tickLblPos val="nextTo"/>
        <c:crossAx val="2143500840"/>
        <c:crosses val="autoZero"/>
        <c:auto val="1"/>
        <c:lblAlgn val="ctr"/>
        <c:lblOffset val="100"/>
        <c:noMultiLvlLbl val="0"/>
      </c:catAx>
      <c:valAx>
        <c:axId val="2143500840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600">
                <a:latin typeface="Times New Roman"/>
                <a:cs typeface="Times New Roman"/>
              </a:defRPr>
            </a:pPr>
            <a:endParaRPr lang="en-US"/>
          </a:p>
        </c:txPr>
        <c:crossAx val="21434978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4019675004287E-2"/>
          <c:y val="2.3676850902956199E-2"/>
          <c:w val="0.92683334806249051"/>
          <c:h val="0.74137677970735205"/>
        </c:manualLayout>
      </c:layout>
      <c:areaChart>
        <c:grouping val="stacked"/>
        <c:varyColors val="0"/>
        <c:ser>
          <c:idx val="4"/>
          <c:order val="4"/>
          <c:tx>
            <c:strRef>
              <c:f>'Co-dopants'!$Y$9</c:f>
              <c:strCache>
                <c:ptCount val="1"/>
                <c:pt idx="0">
                  <c:v>CO2 to HC</c:v>
                </c:pt>
              </c:strCache>
            </c:strRef>
          </c:tx>
          <c:spPr>
            <a:pattFill prst="wdDnDiag">
              <a:fgClr>
                <a:schemeClr val="accent6">
                  <a:lumMod val="75000"/>
                </a:schemeClr>
              </a:fgClr>
              <a:bgClr>
                <a:prstClr val="white"/>
              </a:bgClr>
            </a:pattFill>
          </c:spPr>
          <c:val>
            <c:numRef>
              <c:f>'Co-dopants'!$Z$9:$AG$9</c:f>
              <c:numCache>
                <c:formatCode>0.0</c:formatCode>
                <c:ptCount val="8"/>
                <c:pt idx="0">
                  <c:v>23.04</c:v>
                </c:pt>
                <c:pt idx="1">
                  <c:v>55.717199999999991</c:v>
                </c:pt>
                <c:pt idx="2">
                  <c:v>65.319999999999993</c:v>
                </c:pt>
                <c:pt idx="3">
                  <c:v>58.59</c:v>
                </c:pt>
                <c:pt idx="4">
                  <c:v>44.5</c:v>
                </c:pt>
                <c:pt idx="5">
                  <c:v>39.950000000000003</c:v>
                </c:pt>
                <c:pt idx="6">
                  <c:v>42.33</c:v>
                </c:pt>
                <c:pt idx="7">
                  <c:v>47.6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59-4B94-83FB-7C941517FD30}"/>
            </c:ext>
          </c:extLst>
        </c:ser>
        <c:ser>
          <c:idx val="5"/>
          <c:order val="5"/>
          <c:tx>
            <c:strRef>
              <c:f>'Co-dopants'!$Y$10</c:f>
              <c:strCache>
                <c:ptCount val="1"/>
                <c:pt idx="0">
                  <c:v>CO2 to CO</c:v>
                </c:pt>
              </c:strCache>
            </c:strRef>
          </c:tx>
          <c:spPr>
            <a:pattFill prst="wdDnDiag">
              <a:fgClr>
                <a:schemeClr val="accent1"/>
              </a:fgClr>
              <a:bgClr>
                <a:prstClr val="white"/>
              </a:bgClr>
            </a:pattFill>
          </c:spPr>
          <c:val>
            <c:numRef>
              <c:f>'Co-dopants'!$Z$10:$AG$10</c:f>
              <c:numCache>
                <c:formatCode>0.0</c:formatCode>
                <c:ptCount val="8"/>
                <c:pt idx="0">
                  <c:v>24.96</c:v>
                </c:pt>
                <c:pt idx="1">
                  <c:v>4.582800000000006</c:v>
                </c:pt>
                <c:pt idx="2">
                  <c:v>5.6800000000000068</c:v>
                </c:pt>
                <c:pt idx="3">
                  <c:v>4.4099999999999966</c:v>
                </c:pt>
                <c:pt idx="4">
                  <c:v>5.5</c:v>
                </c:pt>
                <c:pt idx="5">
                  <c:v>7.0499999999999972</c:v>
                </c:pt>
                <c:pt idx="6">
                  <c:v>8.6700000000000017</c:v>
                </c:pt>
                <c:pt idx="7">
                  <c:v>8.3999999999999986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59-4B94-83FB-7C941517F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3693528"/>
        <c:axId val="2143749800"/>
      </c:areaChart>
      <c:barChart>
        <c:barDir val="col"/>
        <c:grouping val="percentStacked"/>
        <c:varyColors val="0"/>
        <c:ser>
          <c:idx val="0"/>
          <c:order val="0"/>
          <c:tx>
            <c:strRef>
              <c:f>'Co-dopants'!$Y$4</c:f>
              <c:strCache>
                <c:ptCount val="1"/>
                <c:pt idx="0">
                  <c:v>C1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'Co-dopants'!$Z$2:$AG$3</c:f>
              <c:strCache>
                <c:ptCount val="8"/>
                <c:pt idx="0">
                  <c:v>Fe@CNTs</c:v>
                </c:pt>
                <c:pt idx="1">
                  <c:v>Fe@NCNTs</c:v>
                </c:pt>
                <c:pt idx="2">
                  <c:v>Ru-Fe@NCNTs</c:v>
                </c:pt>
                <c:pt idx="3">
                  <c:v>Ru-Fe@CNTs (no N)</c:v>
                </c:pt>
                <c:pt idx="4">
                  <c:v>Ru-Fe@NCNTs (not activated; no Fe)</c:v>
                </c:pt>
                <c:pt idx="5">
                  <c:v>Ru-Fe@CNTs (not activated; no N, no Fe)</c:v>
                </c:pt>
                <c:pt idx="6">
                  <c:v>Ru,Fe@NCNTs-0.05/0.95</c:v>
                </c:pt>
                <c:pt idx="7">
                  <c:v>Ru,Fe@NCNTs-0.2/1.0</c:v>
                </c:pt>
              </c:strCache>
            </c:strRef>
          </c:cat>
          <c:val>
            <c:numRef>
              <c:f>'Co-dopants'!$Z$4:$AG$4</c:f>
              <c:numCache>
                <c:formatCode>0.0</c:formatCode>
                <c:ptCount val="8"/>
                <c:pt idx="0">
                  <c:v>34</c:v>
                </c:pt>
                <c:pt idx="1">
                  <c:v>49</c:v>
                </c:pt>
                <c:pt idx="2">
                  <c:v>91</c:v>
                </c:pt>
                <c:pt idx="3">
                  <c:v>87</c:v>
                </c:pt>
                <c:pt idx="4">
                  <c:v>86</c:v>
                </c:pt>
                <c:pt idx="5">
                  <c:v>74</c:v>
                </c:pt>
                <c:pt idx="6">
                  <c:v>37</c:v>
                </c:pt>
                <c:pt idx="7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59-4B94-83FB-7C941517FD30}"/>
            </c:ext>
          </c:extLst>
        </c:ser>
        <c:ser>
          <c:idx val="1"/>
          <c:order val="1"/>
          <c:tx>
            <c:strRef>
              <c:f>'Co-dopants'!$Y$5</c:f>
              <c:strCache>
                <c:ptCount val="1"/>
                <c:pt idx="0">
                  <c:v>C2-C4 =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'Co-dopants'!$Z$2:$AG$3</c:f>
              <c:strCache>
                <c:ptCount val="8"/>
                <c:pt idx="0">
                  <c:v>Fe@CNTs</c:v>
                </c:pt>
                <c:pt idx="1">
                  <c:v>Fe@NCNTs</c:v>
                </c:pt>
                <c:pt idx="2">
                  <c:v>Ru-Fe@NCNTs</c:v>
                </c:pt>
                <c:pt idx="3">
                  <c:v>Ru-Fe@CNTs (no N)</c:v>
                </c:pt>
                <c:pt idx="4">
                  <c:v>Ru-Fe@NCNTs (not activated; no Fe)</c:v>
                </c:pt>
                <c:pt idx="5">
                  <c:v>Ru-Fe@CNTs (not activated; no N, no Fe)</c:v>
                </c:pt>
                <c:pt idx="6">
                  <c:v>Ru,Fe@NCNTs-0.05/0.95</c:v>
                </c:pt>
                <c:pt idx="7">
                  <c:v>Ru,Fe@NCNTs-0.2/1.0</c:v>
                </c:pt>
              </c:strCache>
            </c:strRef>
          </c:cat>
          <c:val>
            <c:numRef>
              <c:f>'Co-dopants'!$Z$5:$AG$5</c:f>
              <c:numCache>
                <c:formatCode>0.0</c:formatCode>
                <c:ptCount val="8"/>
                <c:pt idx="0">
                  <c:v>31.25</c:v>
                </c:pt>
                <c:pt idx="1">
                  <c:v>2.1550000000000002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3.9000000000000004</c:v>
                </c:pt>
                <c:pt idx="7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59-4B94-83FB-7C941517FD30}"/>
            </c:ext>
          </c:extLst>
        </c:ser>
        <c:ser>
          <c:idx val="3"/>
          <c:order val="2"/>
          <c:tx>
            <c:strRef>
              <c:f>'Co-dopants'!$Y$6</c:f>
              <c:strCache>
                <c:ptCount val="1"/>
                <c:pt idx="0">
                  <c:v>C2-C4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'Co-dopants'!$Z$6:$AG$6</c:f>
              <c:numCache>
                <c:formatCode>0.0</c:formatCode>
                <c:ptCount val="8"/>
                <c:pt idx="0">
                  <c:v>31.25</c:v>
                </c:pt>
                <c:pt idx="1">
                  <c:v>40.945</c:v>
                </c:pt>
                <c:pt idx="2">
                  <c:v>1</c:v>
                </c:pt>
                <c:pt idx="3">
                  <c:v>6</c:v>
                </c:pt>
                <c:pt idx="4">
                  <c:v>3</c:v>
                </c:pt>
                <c:pt idx="5">
                  <c:v>11</c:v>
                </c:pt>
                <c:pt idx="6">
                  <c:v>35.1</c:v>
                </c:pt>
                <c:pt idx="7">
                  <c:v>32.4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59-4B94-83FB-7C941517FD30}"/>
            </c:ext>
          </c:extLst>
        </c:ser>
        <c:ser>
          <c:idx val="2"/>
          <c:order val="3"/>
          <c:tx>
            <c:strRef>
              <c:f>'Co-dopants'!$Y$7</c:f>
              <c:strCache>
                <c:ptCount val="1"/>
                <c:pt idx="0">
                  <c:v>C5+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'Co-dopants'!$Z$2:$AG$3</c:f>
              <c:strCache>
                <c:ptCount val="8"/>
                <c:pt idx="0">
                  <c:v>Fe@CNTs</c:v>
                </c:pt>
                <c:pt idx="1">
                  <c:v>Fe@NCNTs</c:v>
                </c:pt>
                <c:pt idx="2">
                  <c:v>Ru-Fe@NCNTs</c:v>
                </c:pt>
                <c:pt idx="3">
                  <c:v>Ru-Fe@CNTs (no N)</c:v>
                </c:pt>
                <c:pt idx="4">
                  <c:v>Ru-Fe@NCNTs (not activated; no Fe)</c:v>
                </c:pt>
                <c:pt idx="5">
                  <c:v>Ru-Fe@CNTs (not activated; no N, no Fe)</c:v>
                </c:pt>
                <c:pt idx="6">
                  <c:v>Ru,Fe@NCNTs-0.05/0.95</c:v>
                </c:pt>
                <c:pt idx="7">
                  <c:v>Ru,Fe@NCNTs-0.2/1.0</c:v>
                </c:pt>
              </c:strCache>
            </c:strRef>
          </c:cat>
          <c:val>
            <c:numRef>
              <c:f>'Co-dopants'!$Z$7:$AG$7</c:f>
              <c:numCache>
                <c:formatCode>0.0</c:formatCode>
                <c:ptCount val="8"/>
                <c:pt idx="0">
                  <c:v>3.5</c:v>
                </c:pt>
                <c:pt idx="1">
                  <c:v>0.3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</c:v>
                </c:pt>
                <c:pt idx="7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459-4B94-83FB-7C941517F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40321400"/>
        <c:axId val="-2094758392"/>
      </c:barChart>
      <c:lineChart>
        <c:grouping val="standard"/>
        <c:varyColors val="0"/>
        <c:ser>
          <c:idx val="6"/>
          <c:order val="6"/>
          <c:tx>
            <c:strRef>
              <c:f>'Co-dopants'!$Y$8</c:f>
              <c:strCache>
                <c:ptCount val="1"/>
                <c:pt idx="0">
                  <c:v>% CO2 Conversion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'Co-dopants'!$Z$8:$AG$8</c:f>
              <c:numCache>
                <c:formatCode>0.0</c:formatCode>
                <c:ptCount val="8"/>
                <c:pt idx="0">
                  <c:v>48</c:v>
                </c:pt>
                <c:pt idx="1">
                  <c:v>60.3</c:v>
                </c:pt>
                <c:pt idx="2">
                  <c:v>71</c:v>
                </c:pt>
                <c:pt idx="3">
                  <c:v>63</c:v>
                </c:pt>
                <c:pt idx="4">
                  <c:v>50</c:v>
                </c:pt>
                <c:pt idx="5">
                  <c:v>47</c:v>
                </c:pt>
                <c:pt idx="6">
                  <c:v>51</c:v>
                </c:pt>
                <c:pt idx="7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459-4B94-83FB-7C941517FD30}"/>
            </c:ext>
          </c:extLst>
        </c:ser>
        <c:ser>
          <c:idx val="7"/>
          <c:order val="7"/>
          <c:tx>
            <c:strRef>
              <c:f>'Co-dopants'!$Y$9</c:f>
              <c:strCache>
                <c:ptCount val="1"/>
                <c:pt idx="0">
                  <c:v>CO2 to HC</c:v>
                </c:pt>
              </c:strCache>
            </c:strRef>
          </c:tx>
          <c:spPr>
            <a:ln w="41275">
              <a:solidFill>
                <a:schemeClr val="tx1"/>
              </a:solidFill>
              <a:prstDash val="sysDash"/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'Co-dopants'!$Z$9:$AG$9</c:f>
              <c:numCache>
                <c:formatCode>0.0</c:formatCode>
                <c:ptCount val="8"/>
                <c:pt idx="0">
                  <c:v>23.04</c:v>
                </c:pt>
                <c:pt idx="1">
                  <c:v>55.717199999999991</c:v>
                </c:pt>
                <c:pt idx="2">
                  <c:v>65.319999999999993</c:v>
                </c:pt>
                <c:pt idx="3">
                  <c:v>58.59</c:v>
                </c:pt>
                <c:pt idx="4">
                  <c:v>44.5</c:v>
                </c:pt>
                <c:pt idx="5">
                  <c:v>39.950000000000003</c:v>
                </c:pt>
                <c:pt idx="6">
                  <c:v>42.33</c:v>
                </c:pt>
                <c:pt idx="7">
                  <c:v>47.6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459-4B94-83FB-7C941517F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3693528"/>
        <c:axId val="2143749800"/>
      </c:lineChart>
      <c:catAx>
        <c:axId val="2140321400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nextTo"/>
        <c:crossAx val="-2094758392"/>
        <c:crosses val="autoZero"/>
        <c:auto val="0"/>
        <c:lblAlgn val="ctr"/>
        <c:lblOffset val="100"/>
        <c:noMultiLvlLbl val="0"/>
      </c:catAx>
      <c:valAx>
        <c:axId val="-2094758392"/>
        <c:scaling>
          <c:orientation val="minMax"/>
          <c:max val="1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2140321400"/>
        <c:crosses val="autoZero"/>
        <c:crossBetween val="between"/>
      </c:valAx>
      <c:valAx>
        <c:axId val="2143749800"/>
        <c:scaling>
          <c:orientation val="minMax"/>
          <c:max val="1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>
                <a:noFill/>
              </a:defRPr>
            </a:pPr>
            <a:endParaRPr lang="en-US"/>
          </a:p>
        </c:txPr>
        <c:crossAx val="2143693528"/>
        <c:crosses val="max"/>
        <c:crossBetween val="between"/>
      </c:valAx>
      <c:catAx>
        <c:axId val="2143693528"/>
        <c:scaling>
          <c:orientation val="minMax"/>
        </c:scaling>
        <c:delete val="1"/>
        <c:axPos val="b"/>
        <c:majorTickMark val="out"/>
        <c:minorTickMark val="none"/>
        <c:tickLblPos val="nextTo"/>
        <c:crossAx val="214374980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4.3080746916443341E-2"/>
          <c:y val="0.85367690404713292"/>
          <c:w val="0.92207823644366982"/>
          <c:h val="6.8003103131413986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3153028303417098E-2"/>
          <c:y val="7.4480478502864197E-2"/>
          <c:w val="0.95395500810786005"/>
          <c:h val="0.83136488675219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'Co-dopants'!$Y$22</c:f>
              <c:strCache>
                <c:ptCount val="1"/>
                <c:pt idx="0">
                  <c:v>Methane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'Co-dopants'!$Z$22:$AG$22</c:f>
              <c:numCache>
                <c:formatCode>0.0</c:formatCode>
                <c:ptCount val="8"/>
                <c:pt idx="0">
                  <c:v>34</c:v>
                </c:pt>
                <c:pt idx="1">
                  <c:v>49</c:v>
                </c:pt>
                <c:pt idx="2">
                  <c:v>91</c:v>
                </c:pt>
                <c:pt idx="3">
                  <c:v>87</c:v>
                </c:pt>
                <c:pt idx="4">
                  <c:v>86</c:v>
                </c:pt>
                <c:pt idx="5">
                  <c:v>74</c:v>
                </c:pt>
                <c:pt idx="6">
                  <c:v>37</c:v>
                </c:pt>
                <c:pt idx="7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B4-4B8A-BC5F-EDF3A8C23A80}"/>
            </c:ext>
          </c:extLst>
        </c:ser>
        <c:ser>
          <c:idx val="2"/>
          <c:order val="1"/>
          <c:tx>
            <c:strRef>
              <c:f>'Co-dopants'!$Y$23</c:f>
              <c:strCache>
                <c:ptCount val="1"/>
                <c:pt idx="0">
                  <c:v>Total C2+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'Co-dopants'!$Z$23:$AG$23</c:f>
              <c:numCache>
                <c:formatCode>0.0</c:formatCode>
                <c:ptCount val="8"/>
                <c:pt idx="0">
                  <c:v>-28.828563423238386</c:v>
                </c:pt>
                <c:pt idx="1">
                  <c:v>-43.828563423238386</c:v>
                </c:pt>
                <c:pt idx="2">
                  <c:v>-85.828563423238379</c:v>
                </c:pt>
                <c:pt idx="3">
                  <c:v>-78.590383990021905</c:v>
                </c:pt>
                <c:pt idx="4">
                  <c:v>-77.444739602671177</c:v>
                </c:pt>
                <c:pt idx="5">
                  <c:v>-61.212965337938499</c:v>
                </c:pt>
                <c:pt idx="6">
                  <c:v>-21.360130315586066</c:v>
                </c:pt>
                <c:pt idx="7">
                  <c:v>-21.360130315586066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B4-4B8A-BC5F-EDF3A8C23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43497864"/>
        <c:axId val="2143500840"/>
      </c:barChart>
      <c:catAx>
        <c:axId val="2143497864"/>
        <c:scaling>
          <c:orientation val="minMax"/>
        </c:scaling>
        <c:delete val="1"/>
        <c:axPos val="b"/>
        <c:majorTickMark val="out"/>
        <c:minorTickMark val="none"/>
        <c:tickLblPos val="nextTo"/>
        <c:crossAx val="2143500840"/>
        <c:crosses val="autoZero"/>
        <c:auto val="1"/>
        <c:lblAlgn val="ctr"/>
        <c:lblOffset val="100"/>
        <c:noMultiLvlLbl val="0"/>
      </c:catAx>
      <c:valAx>
        <c:axId val="2143500840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600">
                <a:latin typeface="Times New Roman"/>
                <a:cs typeface="Times New Roman"/>
              </a:defRPr>
            </a:pPr>
            <a:endParaRPr lang="en-US"/>
          </a:p>
        </c:txPr>
        <c:crossAx val="21434978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109384472462342E-2"/>
          <c:y val="0.10733232826073091"/>
          <c:w val="0.92683334806249051"/>
          <c:h val="0.85350930819019821"/>
        </c:manualLayout>
      </c:layout>
      <c:areaChart>
        <c:grouping val="stacked"/>
        <c:varyColors val="0"/>
        <c:ser>
          <c:idx val="4"/>
          <c:order val="4"/>
          <c:tx>
            <c:strRef>
              <c:f>'CNT vs NCNT'!$Y$9</c:f>
              <c:strCache>
                <c:ptCount val="1"/>
                <c:pt idx="0">
                  <c:v>CO2 to HC</c:v>
                </c:pt>
              </c:strCache>
            </c:strRef>
          </c:tx>
          <c:spPr>
            <a:pattFill prst="wdDnDiag">
              <a:fgClr>
                <a:schemeClr val="accent6">
                  <a:lumMod val="75000"/>
                </a:schemeClr>
              </a:fgClr>
              <a:bgClr>
                <a:prstClr val="white"/>
              </a:bgClr>
            </a:pattFill>
          </c:spPr>
          <c:val>
            <c:numRef>
              <c:f>'CNT vs NCNT'!$Z$9:$AA$9</c:f>
              <c:numCache>
                <c:formatCode>0.0</c:formatCode>
                <c:ptCount val="2"/>
                <c:pt idx="0">
                  <c:v>23.04</c:v>
                </c:pt>
                <c:pt idx="1">
                  <c:v>55.717199999999991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7F-495A-9303-061FA5415AF4}"/>
            </c:ext>
          </c:extLst>
        </c:ser>
        <c:ser>
          <c:idx val="5"/>
          <c:order val="5"/>
          <c:tx>
            <c:strRef>
              <c:f>'CNT vs NCNT'!$Y$10</c:f>
              <c:strCache>
                <c:ptCount val="1"/>
                <c:pt idx="0">
                  <c:v>CO2 to CO</c:v>
                </c:pt>
              </c:strCache>
            </c:strRef>
          </c:tx>
          <c:spPr>
            <a:pattFill prst="wdDnDiag">
              <a:fgClr>
                <a:schemeClr val="accent1"/>
              </a:fgClr>
              <a:bgClr>
                <a:prstClr val="white"/>
              </a:bgClr>
            </a:pattFill>
          </c:spPr>
          <c:val>
            <c:numRef>
              <c:f>'CNT vs NCNT'!$Z$10:$AA$10</c:f>
              <c:numCache>
                <c:formatCode>0.0</c:formatCode>
                <c:ptCount val="2"/>
                <c:pt idx="0">
                  <c:v>24.96</c:v>
                </c:pt>
                <c:pt idx="1">
                  <c:v>4.582800000000006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7F-495A-9303-061FA5415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3693528"/>
        <c:axId val="2143749800"/>
      </c:areaChart>
      <c:barChart>
        <c:barDir val="col"/>
        <c:grouping val="percentStacked"/>
        <c:varyColors val="0"/>
        <c:ser>
          <c:idx val="0"/>
          <c:order val="0"/>
          <c:tx>
            <c:strRef>
              <c:f>'CNT vs NCNT'!$Y$4</c:f>
              <c:strCache>
                <c:ptCount val="1"/>
                <c:pt idx="0">
                  <c:v>C1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'CNT vs NCNT'!$Z$2:$AA$3</c:f>
              <c:strCache>
                <c:ptCount val="2"/>
                <c:pt idx="0">
                  <c:v>Fe@CNTs</c:v>
                </c:pt>
                <c:pt idx="1">
                  <c:v>Fe@NCNTs</c:v>
                </c:pt>
              </c:strCache>
            </c:strRef>
          </c:cat>
          <c:val>
            <c:numRef>
              <c:f>'CNT vs NCNT'!$Z$4:$AA$4</c:f>
              <c:numCache>
                <c:formatCode>0.0</c:formatCode>
                <c:ptCount val="2"/>
                <c:pt idx="0">
                  <c:v>34</c:v>
                </c:pt>
                <c:pt idx="1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7F-495A-9303-061FA5415AF4}"/>
            </c:ext>
          </c:extLst>
        </c:ser>
        <c:ser>
          <c:idx val="1"/>
          <c:order val="1"/>
          <c:tx>
            <c:strRef>
              <c:f>'CNT vs NCNT'!$Y$5</c:f>
              <c:strCache>
                <c:ptCount val="1"/>
                <c:pt idx="0">
                  <c:v>C2-C4 =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'CNT vs NCNT'!$Z$2:$AA$3</c:f>
              <c:strCache>
                <c:ptCount val="2"/>
                <c:pt idx="0">
                  <c:v>Fe@CNTs</c:v>
                </c:pt>
                <c:pt idx="1">
                  <c:v>Fe@NCNTs</c:v>
                </c:pt>
              </c:strCache>
            </c:strRef>
          </c:cat>
          <c:val>
            <c:numRef>
              <c:f>'CNT vs NCNT'!$Z$5:$AA$5</c:f>
              <c:numCache>
                <c:formatCode>0.0</c:formatCode>
                <c:ptCount val="2"/>
                <c:pt idx="0">
                  <c:v>31.25</c:v>
                </c:pt>
                <c:pt idx="1">
                  <c:v>2.1550000000000002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7F-495A-9303-061FA5415AF4}"/>
            </c:ext>
          </c:extLst>
        </c:ser>
        <c:ser>
          <c:idx val="3"/>
          <c:order val="2"/>
          <c:tx>
            <c:strRef>
              <c:f>'CNT vs NCNT'!$Y$6</c:f>
              <c:strCache>
                <c:ptCount val="1"/>
                <c:pt idx="0">
                  <c:v>C2-C4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'CNT vs NCNT'!$Z$6:$AA$6</c:f>
              <c:numCache>
                <c:formatCode>0.0</c:formatCode>
                <c:ptCount val="2"/>
                <c:pt idx="0">
                  <c:v>31.25</c:v>
                </c:pt>
                <c:pt idx="1">
                  <c:v>40.945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7F-495A-9303-061FA5415AF4}"/>
            </c:ext>
          </c:extLst>
        </c:ser>
        <c:ser>
          <c:idx val="2"/>
          <c:order val="3"/>
          <c:tx>
            <c:strRef>
              <c:f>'CNT vs NCNT'!$Y$7</c:f>
              <c:strCache>
                <c:ptCount val="1"/>
                <c:pt idx="0">
                  <c:v>C5+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'CNT vs NCNT'!$Z$2:$AA$3</c:f>
              <c:strCache>
                <c:ptCount val="2"/>
                <c:pt idx="0">
                  <c:v>Fe@CNTs</c:v>
                </c:pt>
                <c:pt idx="1">
                  <c:v>Fe@NCNTs</c:v>
                </c:pt>
              </c:strCache>
            </c:strRef>
          </c:cat>
          <c:val>
            <c:numRef>
              <c:f>'CNT vs NCNT'!$Z$7:$AA$7</c:f>
              <c:numCache>
                <c:formatCode>0.0</c:formatCode>
                <c:ptCount val="2"/>
                <c:pt idx="0">
                  <c:v>3.5</c:v>
                </c:pt>
                <c:pt idx="1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97F-495A-9303-061FA5415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40321400"/>
        <c:axId val="-2094758392"/>
      </c:barChart>
      <c:lineChart>
        <c:grouping val="standard"/>
        <c:varyColors val="0"/>
        <c:ser>
          <c:idx val="6"/>
          <c:order val="6"/>
          <c:tx>
            <c:strRef>
              <c:f>'CNT vs NCNT'!$Y$8</c:f>
              <c:strCache>
                <c:ptCount val="1"/>
                <c:pt idx="0">
                  <c:v>% CO2 Conversion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'CNT vs NCNT'!$Z$8:$AA$8</c:f>
              <c:numCache>
                <c:formatCode>0.0</c:formatCode>
                <c:ptCount val="2"/>
                <c:pt idx="0">
                  <c:v>48</c:v>
                </c:pt>
                <c:pt idx="1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97F-495A-9303-061FA5415AF4}"/>
            </c:ext>
          </c:extLst>
        </c:ser>
        <c:ser>
          <c:idx val="7"/>
          <c:order val="7"/>
          <c:tx>
            <c:strRef>
              <c:f>'CNT vs NCNT'!$Y$9</c:f>
              <c:strCache>
                <c:ptCount val="1"/>
                <c:pt idx="0">
                  <c:v>CO2 to HC</c:v>
                </c:pt>
              </c:strCache>
            </c:strRef>
          </c:tx>
          <c:spPr>
            <a:ln w="41275">
              <a:solidFill>
                <a:schemeClr val="tx1"/>
              </a:solidFill>
              <a:prstDash val="sysDash"/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'CNT vs NCNT'!$Z$9:$AA$9</c:f>
              <c:numCache>
                <c:formatCode>0.0</c:formatCode>
                <c:ptCount val="2"/>
                <c:pt idx="0">
                  <c:v>23.04</c:v>
                </c:pt>
                <c:pt idx="1">
                  <c:v>55.717199999999991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97F-495A-9303-061FA5415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3693528"/>
        <c:axId val="2143749800"/>
      </c:lineChart>
      <c:catAx>
        <c:axId val="2140321400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nextTo"/>
        <c:txPr>
          <a:bodyPr/>
          <a:lstStyle/>
          <a:p>
            <a:pPr>
              <a:defRPr sz="1200" baseline="0"/>
            </a:pPr>
            <a:endParaRPr lang="en-US"/>
          </a:p>
        </c:txPr>
        <c:crossAx val="-2094758392"/>
        <c:crosses val="autoZero"/>
        <c:auto val="0"/>
        <c:lblAlgn val="ctr"/>
        <c:lblOffset val="100"/>
        <c:noMultiLvlLbl val="0"/>
      </c:catAx>
      <c:valAx>
        <c:axId val="-2094758392"/>
        <c:scaling>
          <c:orientation val="minMax"/>
          <c:max val="1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2140321400"/>
        <c:crosses val="autoZero"/>
        <c:crossBetween val="between"/>
      </c:valAx>
      <c:valAx>
        <c:axId val="2143749800"/>
        <c:scaling>
          <c:orientation val="minMax"/>
          <c:max val="1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>
                <a:noFill/>
              </a:defRPr>
            </a:pPr>
            <a:endParaRPr lang="en-US"/>
          </a:p>
        </c:txPr>
        <c:crossAx val="2143693528"/>
        <c:crosses val="max"/>
        <c:crossBetween val="between"/>
      </c:valAx>
      <c:catAx>
        <c:axId val="2143693528"/>
        <c:scaling>
          <c:orientation val="minMax"/>
        </c:scaling>
        <c:delete val="1"/>
        <c:axPos val="b"/>
        <c:majorTickMark val="out"/>
        <c:minorTickMark val="none"/>
        <c:tickLblPos val="nextTo"/>
        <c:crossAx val="214374980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11339553998132154"/>
          <c:y val="9.0276680289491553E-4"/>
          <c:w val="0.81225950135994529"/>
          <c:h val="9.519858167201730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3153028303417098E-2"/>
          <c:y val="7.4480478502864197E-2"/>
          <c:w val="0.95395500810786005"/>
          <c:h val="0.83136488675219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'CNT vs NCNT'!$Y$22</c:f>
              <c:strCache>
                <c:ptCount val="1"/>
                <c:pt idx="0">
                  <c:v>Methane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'CNT vs NCNT'!$Z$22:$AA$22</c:f>
              <c:numCache>
                <c:formatCode>0.0</c:formatCode>
                <c:ptCount val="2"/>
                <c:pt idx="0">
                  <c:v>34</c:v>
                </c:pt>
                <c:pt idx="1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47-468A-8801-EFAE0E9576C4}"/>
            </c:ext>
          </c:extLst>
        </c:ser>
        <c:ser>
          <c:idx val="2"/>
          <c:order val="1"/>
          <c:tx>
            <c:strRef>
              <c:f>'CNT vs NCNT'!$Y$23</c:f>
              <c:strCache>
                <c:ptCount val="1"/>
                <c:pt idx="0">
                  <c:v>Total C2+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'CNT vs NCNT'!$Z$23:$AA$23</c:f>
              <c:numCache>
                <c:formatCode>0.0</c:formatCode>
                <c:ptCount val="2"/>
                <c:pt idx="0">
                  <c:v>-28.828563423238386</c:v>
                </c:pt>
                <c:pt idx="1">
                  <c:v>-43.828563423238386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47-468A-8801-EFAE0E957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43497864"/>
        <c:axId val="2143500840"/>
      </c:barChart>
      <c:catAx>
        <c:axId val="2143497864"/>
        <c:scaling>
          <c:orientation val="minMax"/>
        </c:scaling>
        <c:delete val="1"/>
        <c:axPos val="b"/>
        <c:majorTickMark val="out"/>
        <c:minorTickMark val="none"/>
        <c:tickLblPos val="nextTo"/>
        <c:crossAx val="2143500840"/>
        <c:crosses val="autoZero"/>
        <c:auto val="1"/>
        <c:lblAlgn val="ctr"/>
        <c:lblOffset val="100"/>
        <c:noMultiLvlLbl val="0"/>
      </c:catAx>
      <c:valAx>
        <c:axId val="2143500840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600">
                <a:latin typeface="Times New Roman"/>
                <a:cs typeface="Times New Roman"/>
              </a:defRPr>
            </a:pPr>
            <a:endParaRPr lang="en-US"/>
          </a:p>
        </c:txPr>
        <c:crossAx val="21434978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4019675004287E-2"/>
          <c:y val="2.3676850902956199E-2"/>
          <c:w val="0.92683334806249051"/>
          <c:h val="0.74137677970735205"/>
        </c:manualLayout>
      </c:layout>
      <c:areaChart>
        <c:grouping val="stacked"/>
        <c:varyColors val="0"/>
        <c:ser>
          <c:idx val="4"/>
          <c:order val="4"/>
          <c:tx>
            <c:strRef>
              <c:f>'NCNTs Pressure'!$Y$9</c:f>
              <c:strCache>
                <c:ptCount val="1"/>
                <c:pt idx="0">
                  <c:v>CO2 to HC</c:v>
                </c:pt>
              </c:strCache>
            </c:strRef>
          </c:tx>
          <c:spPr>
            <a:pattFill prst="wdDnDiag">
              <a:fgClr>
                <a:schemeClr val="accent6">
                  <a:lumMod val="75000"/>
                </a:schemeClr>
              </a:fgClr>
              <a:bgClr>
                <a:prstClr val="white"/>
              </a:bgClr>
            </a:pattFill>
          </c:spPr>
          <c:val>
            <c:numRef>
              <c:f>'NCNTs Pressure'!$Z$9:$AD$9</c:f>
              <c:numCache>
                <c:formatCode>0.0</c:formatCode>
                <c:ptCount val="5"/>
                <c:pt idx="0">
                  <c:v>15.84</c:v>
                </c:pt>
                <c:pt idx="1">
                  <c:v>37.24</c:v>
                </c:pt>
                <c:pt idx="2">
                  <c:v>44.675999999999995</c:v>
                </c:pt>
                <c:pt idx="3">
                  <c:v>55.717199999999991</c:v>
                </c:pt>
                <c:pt idx="4">
                  <c:v>54.373099999999994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D3-43AA-AAC6-A3EF85E44951}"/>
            </c:ext>
          </c:extLst>
        </c:ser>
        <c:ser>
          <c:idx val="5"/>
          <c:order val="5"/>
          <c:tx>
            <c:strRef>
              <c:f>'NCNTs Pressure'!$Y$10</c:f>
              <c:strCache>
                <c:ptCount val="1"/>
                <c:pt idx="0">
                  <c:v>CO2 to CO</c:v>
                </c:pt>
              </c:strCache>
            </c:strRef>
          </c:tx>
          <c:spPr>
            <a:pattFill prst="wdDnDiag">
              <a:fgClr>
                <a:schemeClr val="accent1"/>
              </a:fgClr>
              <a:bgClr>
                <a:prstClr val="white"/>
              </a:bgClr>
            </a:pattFill>
          </c:spPr>
          <c:val>
            <c:numRef>
              <c:f>'NCNTs Pressure'!$Z$10:$AD$10</c:f>
              <c:numCache>
                <c:formatCode>0.0</c:formatCode>
                <c:ptCount val="5"/>
                <c:pt idx="0">
                  <c:v>20.5</c:v>
                </c:pt>
                <c:pt idx="1">
                  <c:v>11.8</c:v>
                </c:pt>
                <c:pt idx="2">
                  <c:v>6.7</c:v>
                </c:pt>
                <c:pt idx="3">
                  <c:v>4.582800000000006</c:v>
                </c:pt>
                <c:pt idx="4">
                  <c:v>6.99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D3-43AA-AAC6-A3EF85E44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3693528"/>
        <c:axId val="2143749800"/>
      </c:areaChart>
      <c:barChart>
        <c:barDir val="col"/>
        <c:grouping val="percentStacked"/>
        <c:varyColors val="0"/>
        <c:ser>
          <c:idx val="0"/>
          <c:order val="0"/>
          <c:tx>
            <c:strRef>
              <c:f>'NCNTs Pressure'!$Y$4</c:f>
              <c:strCache>
                <c:ptCount val="1"/>
                <c:pt idx="0">
                  <c:v>C1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'NCNTs Pressure'!$Z$2:$AD$3</c:f>
              <c:strCache>
                <c:ptCount val="5"/>
                <c:pt idx="0">
                  <c:v>1 bar</c:v>
                </c:pt>
                <c:pt idx="1">
                  <c:v>5 bar</c:v>
                </c:pt>
                <c:pt idx="2">
                  <c:v>10 bar</c:v>
                </c:pt>
                <c:pt idx="3">
                  <c:v>15 bar</c:v>
                </c:pt>
                <c:pt idx="4">
                  <c:v>25 bar</c:v>
                </c:pt>
              </c:strCache>
            </c:strRef>
          </c:cat>
          <c:val>
            <c:numRef>
              <c:f>'NCNTs Pressure'!$Z$4:$AD$4</c:f>
              <c:numCache>
                <c:formatCode>0.0</c:formatCode>
                <c:ptCount val="5"/>
                <c:pt idx="0">
                  <c:v>23</c:v>
                </c:pt>
                <c:pt idx="1">
                  <c:v>37</c:v>
                </c:pt>
                <c:pt idx="2">
                  <c:v>39</c:v>
                </c:pt>
                <c:pt idx="3">
                  <c:v>49</c:v>
                </c:pt>
                <c:pt idx="4">
                  <c:v>44.3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D3-43AA-AAC6-A3EF85E44951}"/>
            </c:ext>
          </c:extLst>
        </c:ser>
        <c:ser>
          <c:idx val="1"/>
          <c:order val="1"/>
          <c:tx>
            <c:strRef>
              <c:f>'NCNTs Pressure'!$Y$5</c:f>
              <c:strCache>
                <c:ptCount val="1"/>
                <c:pt idx="0">
                  <c:v>C2-C4 =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'NCNTs Pressure'!$Z$2:$AD$3</c:f>
              <c:strCache>
                <c:ptCount val="5"/>
                <c:pt idx="0">
                  <c:v>1 bar</c:v>
                </c:pt>
                <c:pt idx="1">
                  <c:v>5 bar</c:v>
                </c:pt>
                <c:pt idx="2">
                  <c:v>10 bar</c:v>
                </c:pt>
                <c:pt idx="3">
                  <c:v>15 bar</c:v>
                </c:pt>
                <c:pt idx="4">
                  <c:v>25 bar</c:v>
                </c:pt>
              </c:strCache>
            </c:strRef>
          </c:cat>
          <c:val>
            <c:numRef>
              <c:f>'NCNTs Pressure'!$Z$5:$AD$5</c:f>
              <c:numCache>
                <c:formatCode>0.0</c:formatCode>
                <c:ptCount val="5"/>
                <c:pt idx="0">
                  <c:v>6.6499999999999995</c:v>
                </c:pt>
                <c:pt idx="1">
                  <c:v>1.75</c:v>
                </c:pt>
                <c:pt idx="2">
                  <c:v>4.8000000000000007</c:v>
                </c:pt>
                <c:pt idx="3">
                  <c:v>2.1550000000000002</c:v>
                </c:pt>
                <c:pt idx="4">
                  <c:v>4.3899999999999997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D3-43AA-AAC6-A3EF85E44951}"/>
            </c:ext>
          </c:extLst>
        </c:ser>
        <c:ser>
          <c:idx val="3"/>
          <c:order val="2"/>
          <c:tx>
            <c:strRef>
              <c:f>'NCNTs Pressure'!$Y$6</c:f>
              <c:strCache>
                <c:ptCount val="1"/>
                <c:pt idx="0">
                  <c:v>C2-C4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'NCNTs Pressure'!$Z$6:$AD$6</c:f>
              <c:numCache>
                <c:formatCode>0.0</c:formatCode>
                <c:ptCount val="5"/>
                <c:pt idx="0">
                  <c:v>12.350000000000001</c:v>
                </c:pt>
                <c:pt idx="1">
                  <c:v>33.25</c:v>
                </c:pt>
                <c:pt idx="2">
                  <c:v>43.2</c:v>
                </c:pt>
                <c:pt idx="3">
                  <c:v>40.945</c:v>
                </c:pt>
                <c:pt idx="4">
                  <c:v>39.51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1D3-43AA-AAC6-A3EF85E44951}"/>
            </c:ext>
          </c:extLst>
        </c:ser>
        <c:ser>
          <c:idx val="2"/>
          <c:order val="3"/>
          <c:tx>
            <c:strRef>
              <c:f>'NCNTs Pressure'!$Y$7</c:f>
              <c:strCache>
                <c:ptCount val="1"/>
                <c:pt idx="0">
                  <c:v>C5+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'NCNTs Pressure'!$Z$2:$AD$3</c:f>
              <c:strCache>
                <c:ptCount val="5"/>
                <c:pt idx="0">
                  <c:v>1 bar</c:v>
                </c:pt>
                <c:pt idx="1">
                  <c:v>5 bar</c:v>
                </c:pt>
                <c:pt idx="2">
                  <c:v>10 bar</c:v>
                </c:pt>
                <c:pt idx="3">
                  <c:v>15 bar</c:v>
                </c:pt>
                <c:pt idx="4">
                  <c:v>25 bar</c:v>
                </c:pt>
              </c:strCache>
            </c:strRef>
          </c:cat>
          <c:val>
            <c:numRef>
              <c:f>'NCNTs Pressure'!$Z$7:$AD$7</c:f>
              <c:numCache>
                <c:formatCode>0.0</c:formatCode>
                <c:ptCount val="5"/>
                <c:pt idx="0">
                  <c:v>2</c:v>
                </c:pt>
                <c:pt idx="1">
                  <c:v>4</c:v>
                </c:pt>
                <c:pt idx="2">
                  <c:v>0.6</c:v>
                </c:pt>
                <c:pt idx="3">
                  <c:v>0.3</c:v>
                </c:pt>
                <c:pt idx="4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1D3-43AA-AAC6-A3EF85E44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40321400"/>
        <c:axId val="-2094758392"/>
      </c:barChart>
      <c:lineChart>
        <c:grouping val="standard"/>
        <c:varyColors val="0"/>
        <c:ser>
          <c:idx val="6"/>
          <c:order val="6"/>
          <c:tx>
            <c:strRef>
              <c:f>'NCNTs Pressure'!$Y$8</c:f>
              <c:strCache>
                <c:ptCount val="1"/>
                <c:pt idx="0">
                  <c:v>% CO2 Conversion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'NCNTs Pressure'!$Z$8:$AD$8</c:f>
              <c:numCache>
                <c:formatCode>0.0</c:formatCode>
                <c:ptCount val="5"/>
                <c:pt idx="0">
                  <c:v>36</c:v>
                </c:pt>
                <c:pt idx="1">
                  <c:v>49</c:v>
                </c:pt>
                <c:pt idx="2">
                  <c:v>51</c:v>
                </c:pt>
                <c:pt idx="3">
                  <c:v>60.3</c:v>
                </c:pt>
                <c:pt idx="4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1D3-43AA-AAC6-A3EF85E44951}"/>
            </c:ext>
          </c:extLst>
        </c:ser>
        <c:ser>
          <c:idx val="7"/>
          <c:order val="7"/>
          <c:tx>
            <c:strRef>
              <c:f>'NCNTs Pressure'!$Y$9</c:f>
              <c:strCache>
                <c:ptCount val="1"/>
                <c:pt idx="0">
                  <c:v>CO2 to HC</c:v>
                </c:pt>
              </c:strCache>
            </c:strRef>
          </c:tx>
          <c:spPr>
            <a:ln w="41275">
              <a:solidFill>
                <a:schemeClr val="tx1"/>
              </a:solidFill>
              <a:prstDash val="sysDash"/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'NCNTs Pressure'!$Z$9:$AD$9</c:f>
              <c:numCache>
                <c:formatCode>0.0</c:formatCode>
                <c:ptCount val="5"/>
                <c:pt idx="0">
                  <c:v>15.84</c:v>
                </c:pt>
                <c:pt idx="1">
                  <c:v>37.24</c:v>
                </c:pt>
                <c:pt idx="2">
                  <c:v>44.675999999999995</c:v>
                </c:pt>
                <c:pt idx="3">
                  <c:v>55.717199999999991</c:v>
                </c:pt>
                <c:pt idx="4">
                  <c:v>54.373099999999994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1D3-43AA-AAC6-A3EF85E44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3693528"/>
        <c:axId val="2143749800"/>
      </c:lineChart>
      <c:catAx>
        <c:axId val="2140321400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nextTo"/>
        <c:crossAx val="-2094758392"/>
        <c:crosses val="autoZero"/>
        <c:auto val="0"/>
        <c:lblAlgn val="ctr"/>
        <c:lblOffset val="100"/>
        <c:noMultiLvlLbl val="0"/>
      </c:catAx>
      <c:valAx>
        <c:axId val="-2094758392"/>
        <c:scaling>
          <c:orientation val="minMax"/>
          <c:max val="1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2140321400"/>
        <c:crosses val="autoZero"/>
        <c:crossBetween val="between"/>
      </c:valAx>
      <c:valAx>
        <c:axId val="2143749800"/>
        <c:scaling>
          <c:orientation val="minMax"/>
          <c:max val="1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>
                <a:noFill/>
              </a:defRPr>
            </a:pPr>
            <a:endParaRPr lang="en-US"/>
          </a:p>
        </c:txPr>
        <c:crossAx val="2143693528"/>
        <c:crosses val="max"/>
        <c:crossBetween val="between"/>
      </c:valAx>
      <c:catAx>
        <c:axId val="2143693528"/>
        <c:scaling>
          <c:orientation val="minMax"/>
        </c:scaling>
        <c:delete val="1"/>
        <c:axPos val="b"/>
        <c:majorTickMark val="out"/>
        <c:minorTickMark val="none"/>
        <c:tickLblPos val="nextTo"/>
        <c:crossAx val="214374980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4.3080746916443341E-2"/>
          <c:y val="0.85367690404713292"/>
          <c:w val="0.92207823644366982"/>
          <c:h val="6.8003103131413986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3153028303417098E-2"/>
          <c:y val="7.4480478502864197E-2"/>
          <c:w val="0.95395500810786005"/>
          <c:h val="0.83136488675219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'NCNTs Pressure'!$Y$22</c:f>
              <c:strCache>
                <c:ptCount val="1"/>
                <c:pt idx="0">
                  <c:v>Methane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'NCNTs Pressure'!$Z$22:$AD$22</c:f>
              <c:numCache>
                <c:formatCode>0.0</c:formatCode>
                <c:ptCount val="5"/>
                <c:pt idx="0">
                  <c:v>23</c:v>
                </c:pt>
                <c:pt idx="1">
                  <c:v>37</c:v>
                </c:pt>
                <c:pt idx="2">
                  <c:v>39</c:v>
                </c:pt>
                <c:pt idx="3">
                  <c:v>49</c:v>
                </c:pt>
                <c:pt idx="4">
                  <c:v>44.3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D1-4813-9CC1-8DF47F9E1535}"/>
            </c:ext>
          </c:extLst>
        </c:ser>
        <c:ser>
          <c:idx val="2"/>
          <c:order val="1"/>
          <c:tx>
            <c:strRef>
              <c:f>'NCNTs Pressure'!$Y$23</c:f>
              <c:strCache>
                <c:ptCount val="1"/>
                <c:pt idx="0">
                  <c:v>Total C2+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'NCNTs Pressure'!$Z$23:$AD$23</c:f>
              <c:numCache>
                <c:formatCode>0.0</c:formatCode>
                <c:ptCount val="5"/>
                <c:pt idx="0">
                  <c:v>-17.828563423238386</c:v>
                </c:pt>
                <c:pt idx="1">
                  <c:v>-31.828563423238386</c:v>
                </c:pt>
                <c:pt idx="2">
                  <c:v>-33.828563423238386</c:v>
                </c:pt>
                <c:pt idx="3">
                  <c:v>-43.828563423238386</c:v>
                </c:pt>
                <c:pt idx="4">
                  <c:v>-35.744739602671174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D1-4813-9CC1-8DF47F9E1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43497864"/>
        <c:axId val="2143500840"/>
      </c:barChart>
      <c:catAx>
        <c:axId val="2143497864"/>
        <c:scaling>
          <c:orientation val="minMax"/>
        </c:scaling>
        <c:delete val="1"/>
        <c:axPos val="b"/>
        <c:majorTickMark val="out"/>
        <c:minorTickMark val="none"/>
        <c:tickLblPos val="nextTo"/>
        <c:crossAx val="2143500840"/>
        <c:crosses val="autoZero"/>
        <c:auto val="1"/>
        <c:lblAlgn val="ctr"/>
        <c:lblOffset val="100"/>
        <c:noMultiLvlLbl val="0"/>
      </c:catAx>
      <c:valAx>
        <c:axId val="2143500840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600">
                <a:latin typeface="Times New Roman"/>
                <a:cs typeface="Times New Roman"/>
              </a:defRPr>
            </a:pPr>
            <a:endParaRPr lang="en-US"/>
          </a:p>
        </c:txPr>
        <c:crossAx val="21434978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4019675004287E-2"/>
          <c:y val="2.3676850902956199E-2"/>
          <c:w val="0.92683334806249051"/>
          <c:h val="0.74137677970735205"/>
        </c:manualLayout>
      </c:layout>
      <c:areaChart>
        <c:grouping val="stacked"/>
        <c:varyColors val="0"/>
        <c:ser>
          <c:idx val="4"/>
          <c:order val="4"/>
          <c:tx>
            <c:strRef>
              <c:f>'Doping synergies'!$Y$9</c:f>
              <c:strCache>
                <c:ptCount val="1"/>
                <c:pt idx="0">
                  <c:v>CO2 to HC</c:v>
                </c:pt>
              </c:strCache>
            </c:strRef>
          </c:tx>
          <c:spPr>
            <a:pattFill prst="wdDnDiag">
              <a:fgClr>
                <a:schemeClr val="accent6">
                  <a:lumMod val="75000"/>
                </a:schemeClr>
              </a:fgClr>
              <a:bgClr>
                <a:prstClr val="white"/>
              </a:bgClr>
            </a:pattFill>
          </c:spPr>
          <c:val>
            <c:numRef>
              <c:f>'Doping synergies'!$Z$9:$AE$9</c:f>
              <c:numCache>
                <c:formatCode>0.0</c:formatCode>
                <c:ptCount val="6"/>
                <c:pt idx="0">
                  <c:v>23.04</c:v>
                </c:pt>
                <c:pt idx="1">
                  <c:v>55.717199999999991</c:v>
                </c:pt>
                <c:pt idx="2">
                  <c:v>65.319999999999993</c:v>
                </c:pt>
                <c:pt idx="3">
                  <c:v>58.59</c:v>
                </c:pt>
                <c:pt idx="4">
                  <c:v>38.4</c:v>
                </c:pt>
                <c:pt idx="5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20-45F0-9700-6D91804E4258}"/>
            </c:ext>
          </c:extLst>
        </c:ser>
        <c:ser>
          <c:idx val="5"/>
          <c:order val="5"/>
          <c:tx>
            <c:strRef>
              <c:f>'Doping synergies'!$Y$10</c:f>
              <c:strCache>
                <c:ptCount val="1"/>
                <c:pt idx="0">
                  <c:v>CO2 to CO</c:v>
                </c:pt>
              </c:strCache>
            </c:strRef>
          </c:tx>
          <c:spPr>
            <a:pattFill prst="wdDnDiag">
              <a:fgClr>
                <a:schemeClr val="accent1"/>
              </a:fgClr>
              <a:bgClr>
                <a:prstClr val="white"/>
              </a:bgClr>
            </a:pattFill>
          </c:spPr>
          <c:val>
            <c:numRef>
              <c:f>'Doping synergies'!$Z$10:$AE$10</c:f>
              <c:numCache>
                <c:formatCode>0.0</c:formatCode>
                <c:ptCount val="6"/>
                <c:pt idx="0">
                  <c:v>24.96</c:v>
                </c:pt>
                <c:pt idx="1">
                  <c:v>4.582800000000006</c:v>
                </c:pt>
                <c:pt idx="2">
                  <c:v>5.6800000000000068</c:v>
                </c:pt>
                <c:pt idx="3">
                  <c:v>4.4099999999999966</c:v>
                </c:pt>
                <c:pt idx="4">
                  <c:v>9.6000000000000014</c:v>
                </c:pt>
                <c:pt idx="5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20-45F0-9700-6D91804E4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3693528"/>
        <c:axId val="2143749800"/>
      </c:areaChart>
      <c:barChart>
        <c:barDir val="col"/>
        <c:grouping val="percentStacked"/>
        <c:varyColors val="0"/>
        <c:ser>
          <c:idx val="0"/>
          <c:order val="0"/>
          <c:tx>
            <c:strRef>
              <c:f>'Doping synergies'!$Y$4</c:f>
              <c:strCache>
                <c:ptCount val="1"/>
                <c:pt idx="0">
                  <c:v>C1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'Doping synergies'!$Z$2:$AE$3</c:f>
              <c:strCache>
                <c:ptCount val="6"/>
                <c:pt idx="0">
                  <c:v>Fe@CNTs</c:v>
                </c:pt>
                <c:pt idx="1">
                  <c:v>Fe@NCNTs</c:v>
                </c:pt>
                <c:pt idx="2">
                  <c:v>Ru-Fe@NCNTs</c:v>
                </c:pt>
                <c:pt idx="3">
                  <c:v>Ru-Fe@CNTs</c:v>
                </c:pt>
                <c:pt idx="4">
                  <c:v>Na-Fe@NCNTs</c:v>
                </c:pt>
                <c:pt idx="5">
                  <c:v>Na-Fe@CNTs</c:v>
                </c:pt>
              </c:strCache>
            </c:strRef>
          </c:cat>
          <c:val>
            <c:numRef>
              <c:f>'Doping synergies'!$Z$4:$AE$4</c:f>
              <c:numCache>
                <c:formatCode>0.0</c:formatCode>
                <c:ptCount val="6"/>
                <c:pt idx="0">
                  <c:v>34</c:v>
                </c:pt>
                <c:pt idx="1">
                  <c:v>49</c:v>
                </c:pt>
                <c:pt idx="2">
                  <c:v>91</c:v>
                </c:pt>
                <c:pt idx="3">
                  <c:v>87</c:v>
                </c:pt>
                <c:pt idx="4">
                  <c:v>22</c:v>
                </c:pt>
                <c:pt idx="5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20-45F0-9700-6D91804E4258}"/>
            </c:ext>
          </c:extLst>
        </c:ser>
        <c:ser>
          <c:idx val="1"/>
          <c:order val="1"/>
          <c:tx>
            <c:strRef>
              <c:f>'Doping synergies'!$Y$5</c:f>
              <c:strCache>
                <c:ptCount val="1"/>
                <c:pt idx="0">
                  <c:v>C2-C4 =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'Doping synergies'!$Z$2:$AE$3</c:f>
              <c:strCache>
                <c:ptCount val="6"/>
                <c:pt idx="0">
                  <c:v>Fe@CNTs</c:v>
                </c:pt>
                <c:pt idx="1">
                  <c:v>Fe@NCNTs</c:v>
                </c:pt>
                <c:pt idx="2">
                  <c:v>Ru-Fe@NCNTs</c:v>
                </c:pt>
                <c:pt idx="3">
                  <c:v>Ru-Fe@CNTs</c:v>
                </c:pt>
                <c:pt idx="4">
                  <c:v>Na-Fe@NCNTs</c:v>
                </c:pt>
                <c:pt idx="5">
                  <c:v>Na-Fe@CNTs</c:v>
                </c:pt>
              </c:strCache>
            </c:strRef>
          </c:cat>
          <c:val>
            <c:numRef>
              <c:f>'Doping synergies'!$Z$5:$AE$5</c:f>
              <c:numCache>
                <c:formatCode>0.0</c:formatCode>
                <c:ptCount val="6"/>
                <c:pt idx="0">
                  <c:v>31.25</c:v>
                </c:pt>
                <c:pt idx="1">
                  <c:v>2.1550000000000002</c:v>
                </c:pt>
                <c:pt idx="2">
                  <c:v>0</c:v>
                </c:pt>
                <c:pt idx="3">
                  <c:v>0</c:v>
                </c:pt>
                <c:pt idx="4">
                  <c:v>21</c:v>
                </c:pt>
                <c:pt idx="5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20-45F0-9700-6D91804E4258}"/>
            </c:ext>
          </c:extLst>
        </c:ser>
        <c:ser>
          <c:idx val="3"/>
          <c:order val="2"/>
          <c:tx>
            <c:strRef>
              <c:f>'Doping synergies'!$Y$6</c:f>
              <c:strCache>
                <c:ptCount val="1"/>
                <c:pt idx="0">
                  <c:v>C2-C4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'Doping synergies'!$Z$6:$AE$6</c:f>
              <c:numCache>
                <c:formatCode>0.0</c:formatCode>
                <c:ptCount val="6"/>
                <c:pt idx="0">
                  <c:v>31.25</c:v>
                </c:pt>
                <c:pt idx="1">
                  <c:v>40.945</c:v>
                </c:pt>
                <c:pt idx="2">
                  <c:v>1</c:v>
                </c:pt>
                <c:pt idx="3">
                  <c:v>6</c:v>
                </c:pt>
                <c:pt idx="4">
                  <c:v>21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20-45F0-9700-6D91804E4258}"/>
            </c:ext>
          </c:extLst>
        </c:ser>
        <c:ser>
          <c:idx val="2"/>
          <c:order val="3"/>
          <c:tx>
            <c:strRef>
              <c:f>'Doping synergies'!$Y$7</c:f>
              <c:strCache>
                <c:ptCount val="1"/>
                <c:pt idx="0">
                  <c:v>C5+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'Doping synergies'!$Z$2:$AE$3</c:f>
              <c:strCache>
                <c:ptCount val="6"/>
                <c:pt idx="0">
                  <c:v>Fe@CNTs</c:v>
                </c:pt>
                <c:pt idx="1">
                  <c:v>Fe@NCNTs</c:v>
                </c:pt>
                <c:pt idx="2">
                  <c:v>Ru-Fe@NCNTs</c:v>
                </c:pt>
                <c:pt idx="3">
                  <c:v>Ru-Fe@CNTs</c:v>
                </c:pt>
                <c:pt idx="4">
                  <c:v>Na-Fe@NCNTs</c:v>
                </c:pt>
                <c:pt idx="5">
                  <c:v>Na-Fe@CNTs</c:v>
                </c:pt>
              </c:strCache>
            </c:strRef>
          </c:cat>
          <c:val>
            <c:numRef>
              <c:f>'Doping synergies'!$Z$7:$AE$7</c:f>
              <c:numCache>
                <c:formatCode>0.0</c:formatCode>
                <c:ptCount val="6"/>
                <c:pt idx="0">
                  <c:v>3.5</c:v>
                </c:pt>
                <c:pt idx="1">
                  <c:v>0.3</c:v>
                </c:pt>
                <c:pt idx="2">
                  <c:v>0</c:v>
                </c:pt>
                <c:pt idx="3">
                  <c:v>0</c:v>
                </c:pt>
                <c:pt idx="4">
                  <c:v>16</c:v>
                </c:pt>
                <c:pt idx="5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620-45F0-9700-6D91804E4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40321400"/>
        <c:axId val="-2094758392"/>
      </c:barChart>
      <c:lineChart>
        <c:grouping val="standard"/>
        <c:varyColors val="0"/>
        <c:ser>
          <c:idx val="6"/>
          <c:order val="6"/>
          <c:tx>
            <c:strRef>
              <c:f>'Doping synergies'!$Y$8</c:f>
              <c:strCache>
                <c:ptCount val="1"/>
                <c:pt idx="0">
                  <c:v>% CO2 Conversion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'Doping synergies'!$Z$8:$AE$8</c:f>
              <c:numCache>
                <c:formatCode>0.0</c:formatCode>
                <c:ptCount val="6"/>
                <c:pt idx="0">
                  <c:v>48</c:v>
                </c:pt>
                <c:pt idx="1">
                  <c:v>60.3</c:v>
                </c:pt>
                <c:pt idx="2">
                  <c:v>71</c:v>
                </c:pt>
                <c:pt idx="3">
                  <c:v>63</c:v>
                </c:pt>
                <c:pt idx="4">
                  <c:v>48</c:v>
                </c:pt>
                <c:pt idx="5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20-45F0-9700-6D91804E4258}"/>
            </c:ext>
          </c:extLst>
        </c:ser>
        <c:ser>
          <c:idx val="7"/>
          <c:order val="7"/>
          <c:tx>
            <c:strRef>
              <c:f>'Doping synergies'!$Y$9</c:f>
              <c:strCache>
                <c:ptCount val="1"/>
                <c:pt idx="0">
                  <c:v>CO2 to HC</c:v>
                </c:pt>
              </c:strCache>
            </c:strRef>
          </c:tx>
          <c:spPr>
            <a:ln w="41275">
              <a:solidFill>
                <a:schemeClr val="tx1"/>
              </a:solidFill>
              <a:prstDash val="sysDash"/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'Doping synergies'!$Z$9:$AE$9</c:f>
              <c:numCache>
                <c:formatCode>0.0</c:formatCode>
                <c:ptCount val="6"/>
                <c:pt idx="0">
                  <c:v>23.04</c:v>
                </c:pt>
                <c:pt idx="1">
                  <c:v>55.717199999999991</c:v>
                </c:pt>
                <c:pt idx="2">
                  <c:v>65.319999999999993</c:v>
                </c:pt>
                <c:pt idx="3">
                  <c:v>58.59</c:v>
                </c:pt>
                <c:pt idx="4">
                  <c:v>38.4</c:v>
                </c:pt>
                <c:pt idx="5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620-45F0-9700-6D91804E4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3693528"/>
        <c:axId val="2143749800"/>
      </c:lineChart>
      <c:catAx>
        <c:axId val="2140321400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nextTo"/>
        <c:crossAx val="-2094758392"/>
        <c:crosses val="autoZero"/>
        <c:auto val="0"/>
        <c:lblAlgn val="ctr"/>
        <c:lblOffset val="100"/>
        <c:noMultiLvlLbl val="0"/>
      </c:catAx>
      <c:valAx>
        <c:axId val="-2094758392"/>
        <c:scaling>
          <c:orientation val="minMax"/>
          <c:max val="1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2140321400"/>
        <c:crosses val="autoZero"/>
        <c:crossBetween val="between"/>
      </c:valAx>
      <c:valAx>
        <c:axId val="2143749800"/>
        <c:scaling>
          <c:orientation val="minMax"/>
          <c:max val="1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>
                <a:noFill/>
              </a:defRPr>
            </a:pPr>
            <a:endParaRPr lang="en-US"/>
          </a:p>
        </c:txPr>
        <c:crossAx val="2143693528"/>
        <c:crosses val="max"/>
        <c:crossBetween val="between"/>
      </c:valAx>
      <c:catAx>
        <c:axId val="2143693528"/>
        <c:scaling>
          <c:orientation val="minMax"/>
        </c:scaling>
        <c:delete val="1"/>
        <c:axPos val="b"/>
        <c:majorTickMark val="out"/>
        <c:minorTickMark val="none"/>
        <c:tickLblPos val="nextTo"/>
        <c:crossAx val="214374980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4.3080746916443341E-2"/>
          <c:y val="0.85367690404713292"/>
          <c:w val="0.92207823644366982"/>
          <c:h val="6.800310313141398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273656</xdr:colOff>
      <xdr:row>37</xdr:row>
      <xdr:rowOff>84667</xdr:rowOff>
    </xdr:from>
    <xdr:to>
      <xdr:col>41</xdr:col>
      <xdr:colOff>579822</xdr:colOff>
      <xdr:row>74</xdr:row>
      <xdr:rowOff>79375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A3CFCE1-F15F-40A6-A199-CE238B5978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303135</xdr:colOff>
      <xdr:row>27</xdr:row>
      <xdr:rowOff>114603</xdr:rowOff>
    </xdr:from>
    <xdr:to>
      <xdr:col>41</xdr:col>
      <xdr:colOff>609301</xdr:colOff>
      <xdr:row>36</xdr:row>
      <xdr:rowOff>121708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44F7AFB-A636-4D0E-8ADA-DB05EE2185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210911</xdr:colOff>
      <xdr:row>39</xdr:row>
      <xdr:rowOff>37042</xdr:rowOff>
    </xdr:from>
    <xdr:to>
      <xdr:col>33</xdr:col>
      <xdr:colOff>416719</xdr:colOff>
      <xdr:row>76</xdr:row>
      <xdr:rowOff>31750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547688</xdr:colOff>
      <xdr:row>28</xdr:row>
      <xdr:rowOff>257478</xdr:rowOff>
    </xdr:from>
    <xdr:to>
      <xdr:col>33</xdr:col>
      <xdr:colOff>71439</xdr:colOff>
      <xdr:row>38</xdr:row>
      <xdr:rowOff>145520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210910</xdr:colOff>
      <xdr:row>39</xdr:row>
      <xdr:rowOff>37042</xdr:rowOff>
    </xdr:from>
    <xdr:to>
      <xdr:col>25</xdr:col>
      <xdr:colOff>258536</xdr:colOff>
      <xdr:row>73</xdr:row>
      <xdr:rowOff>25653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282B451-53C6-4721-BF50-2A272630B1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547688</xdr:colOff>
      <xdr:row>28</xdr:row>
      <xdr:rowOff>257478</xdr:rowOff>
    </xdr:from>
    <xdr:to>
      <xdr:col>27</xdr:col>
      <xdr:colOff>71439</xdr:colOff>
      <xdr:row>38</xdr:row>
      <xdr:rowOff>145520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8FADB35-C7FF-46C4-8D4B-3863BCF09D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557892</xdr:colOff>
      <xdr:row>39</xdr:row>
      <xdr:rowOff>37042</xdr:rowOff>
    </xdr:from>
    <xdr:to>
      <xdr:col>30</xdr:col>
      <xdr:colOff>416719</xdr:colOff>
      <xdr:row>76</xdr:row>
      <xdr:rowOff>31750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B516313-04C2-425A-9A37-920B69AF0C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547688</xdr:colOff>
      <xdr:row>28</xdr:row>
      <xdr:rowOff>257478</xdr:rowOff>
    </xdr:from>
    <xdr:to>
      <xdr:col>30</xdr:col>
      <xdr:colOff>71439</xdr:colOff>
      <xdr:row>38</xdr:row>
      <xdr:rowOff>145520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70E7B2B-D051-49A6-A13C-CA32DA2B06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673553</xdr:colOff>
      <xdr:row>39</xdr:row>
      <xdr:rowOff>57453</xdr:rowOff>
    </xdr:from>
    <xdr:to>
      <xdr:col>31</xdr:col>
      <xdr:colOff>421821</xdr:colOff>
      <xdr:row>76</xdr:row>
      <xdr:rowOff>52161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02375F-EB25-4B8C-8D89-097B34B718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547688</xdr:colOff>
      <xdr:row>28</xdr:row>
      <xdr:rowOff>257478</xdr:rowOff>
    </xdr:from>
    <xdr:to>
      <xdr:col>31</xdr:col>
      <xdr:colOff>71439</xdr:colOff>
      <xdr:row>38</xdr:row>
      <xdr:rowOff>145520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BF9831F-F445-416B-A7CF-F2A70234D5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517072</xdr:colOff>
      <xdr:row>39</xdr:row>
      <xdr:rowOff>57454</xdr:rowOff>
    </xdr:from>
    <xdr:to>
      <xdr:col>28</xdr:col>
      <xdr:colOff>418012</xdr:colOff>
      <xdr:row>69</xdr:row>
      <xdr:rowOff>77834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0ED717-8BD6-4D8F-9365-553C058815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547688</xdr:colOff>
      <xdr:row>28</xdr:row>
      <xdr:rowOff>257478</xdr:rowOff>
    </xdr:from>
    <xdr:to>
      <xdr:col>28</xdr:col>
      <xdr:colOff>71439</xdr:colOff>
      <xdr:row>38</xdr:row>
      <xdr:rowOff>145520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E626DF6-D743-4737-8D0C-012F73585A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B29"/>
  <sheetViews>
    <sheetView topLeftCell="P3" zoomScale="80" zoomScaleNormal="80" zoomScalePageLayoutView="60" workbookViewId="0">
      <selection activeCell="AC20" sqref="AC20"/>
    </sheetView>
  </sheetViews>
  <sheetFormatPr defaultColWidth="8.83984375" defaultRowHeight="14.4" x14ac:dyDescent="0.55000000000000004"/>
  <cols>
    <col min="25" max="25" width="18.734375" customWidth="1"/>
    <col min="26" max="26" width="12.26171875" customWidth="1"/>
    <col min="27" max="27" width="7.578125" customWidth="1"/>
    <col min="28" max="28" width="12.26171875" customWidth="1"/>
    <col min="31" max="31" width="12.26171875" customWidth="1"/>
    <col min="32" max="33" width="13" customWidth="1"/>
    <col min="34" max="34" width="12.26171875" customWidth="1"/>
    <col min="35" max="35" width="12.734375" customWidth="1"/>
    <col min="37" max="37" width="11.41796875" customWidth="1"/>
    <col min="38" max="39" width="12.41796875" customWidth="1"/>
    <col min="41" max="41" width="11.41796875" customWidth="1"/>
    <col min="42" max="43" width="12.41796875" customWidth="1"/>
    <col min="45" max="45" width="11.41796875" customWidth="1"/>
    <col min="46" max="46" width="11.83984375" customWidth="1"/>
    <col min="47" max="47" width="12" customWidth="1"/>
    <col min="48" max="48" width="11.41796875" customWidth="1"/>
    <col min="49" max="49" width="12.26171875" hidden="1" customWidth="1"/>
    <col min="50" max="50" width="12.734375" hidden="1" customWidth="1"/>
    <col min="51" max="53" width="0" hidden="1" customWidth="1"/>
  </cols>
  <sheetData>
    <row r="1" spans="1:54" ht="20.25" customHeight="1" x14ac:dyDescent="0.95">
      <c r="A1" s="72" t="s">
        <v>37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48"/>
      <c r="T1" s="48"/>
      <c r="X1" s="73" t="s">
        <v>37</v>
      </c>
      <c r="Y1" s="44" t="s">
        <v>36</v>
      </c>
      <c r="Z1" s="47">
        <v>0</v>
      </c>
      <c r="AA1" s="47">
        <v>1</v>
      </c>
      <c r="AB1" s="18">
        <v>2</v>
      </c>
      <c r="AC1" s="18">
        <v>3</v>
      </c>
      <c r="AD1" s="18">
        <v>4</v>
      </c>
      <c r="AE1" s="18">
        <v>5</v>
      </c>
      <c r="AF1" s="18">
        <v>6</v>
      </c>
      <c r="AG1" s="18">
        <v>7</v>
      </c>
      <c r="AH1" s="18">
        <v>8</v>
      </c>
      <c r="AI1" s="18">
        <v>9</v>
      </c>
      <c r="AJ1" s="18">
        <v>10</v>
      </c>
      <c r="AK1" s="18">
        <v>11</v>
      </c>
      <c r="AL1" s="18">
        <v>12</v>
      </c>
      <c r="AM1" s="18">
        <v>13</v>
      </c>
      <c r="AN1" s="18">
        <v>14</v>
      </c>
      <c r="AO1" s="18">
        <v>15</v>
      </c>
      <c r="AP1" s="18">
        <v>16</v>
      </c>
      <c r="AQ1" s="18">
        <v>17</v>
      </c>
      <c r="AR1" s="18">
        <v>18</v>
      </c>
      <c r="AS1" s="18">
        <v>19</v>
      </c>
      <c r="AT1" s="18">
        <v>20</v>
      </c>
      <c r="AU1" s="18">
        <v>21</v>
      </c>
      <c r="AV1" s="18">
        <v>22</v>
      </c>
      <c r="AW1" s="18">
        <v>22</v>
      </c>
      <c r="AX1" s="18">
        <v>23</v>
      </c>
      <c r="AY1" s="18">
        <v>24</v>
      </c>
      <c r="AZ1" s="18">
        <v>25</v>
      </c>
      <c r="BA1" s="10">
        <v>26</v>
      </c>
    </row>
    <row r="2" spans="1:54" ht="152.25" customHeight="1" thickBot="1" x14ac:dyDescent="1">
      <c r="A2" s="74" t="s">
        <v>36</v>
      </c>
      <c r="B2" s="74"/>
      <c r="C2" s="74"/>
      <c r="D2" s="32" t="s">
        <v>35</v>
      </c>
      <c r="E2" s="32" t="s">
        <v>34</v>
      </c>
      <c r="F2" s="32" t="s">
        <v>33</v>
      </c>
      <c r="G2" s="32" t="s">
        <v>32</v>
      </c>
      <c r="H2" s="32" t="s">
        <v>26</v>
      </c>
      <c r="I2" s="32" t="s">
        <v>18</v>
      </c>
      <c r="J2" s="32" t="s">
        <v>17</v>
      </c>
      <c r="K2" s="32" t="s">
        <v>16</v>
      </c>
      <c r="L2" s="32" t="s">
        <v>14</v>
      </c>
      <c r="M2" s="32" t="s">
        <v>13</v>
      </c>
      <c r="N2" s="32" t="s">
        <v>12</v>
      </c>
      <c r="O2" s="32" t="s">
        <v>11</v>
      </c>
      <c r="P2" s="32" t="s">
        <v>9</v>
      </c>
      <c r="Q2" s="32" t="s">
        <v>8</v>
      </c>
      <c r="R2" s="32" t="s">
        <v>7</v>
      </c>
      <c r="S2" s="32" t="s">
        <v>31</v>
      </c>
      <c r="T2" s="41" t="s">
        <v>23</v>
      </c>
      <c r="X2" s="73"/>
      <c r="Y2" s="44"/>
      <c r="Z2" s="71" t="s">
        <v>43</v>
      </c>
      <c r="AA2" s="71"/>
      <c r="AB2" s="65"/>
      <c r="AC2" s="65"/>
      <c r="AD2" s="65"/>
      <c r="AE2" s="65"/>
      <c r="AF2" s="65"/>
      <c r="AG2" s="65"/>
      <c r="AH2" s="65" t="s">
        <v>50</v>
      </c>
      <c r="AI2" s="65"/>
      <c r="AJ2" s="65"/>
      <c r="AK2" s="65"/>
      <c r="AL2" s="65"/>
      <c r="AM2" s="63" t="s">
        <v>52</v>
      </c>
      <c r="AN2" s="63"/>
      <c r="AO2" s="63"/>
      <c r="AP2" s="64"/>
      <c r="AQ2" s="66" t="s">
        <v>39</v>
      </c>
      <c r="AR2" s="67"/>
      <c r="AS2" s="67"/>
      <c r="AT2" s="67"/>
      <c r="AU2" s="67"/>
      <c r="AV2" s="67"/>
      <c r="AW2" s="68" t="s">
        <v>40</v>
      </c>
      <c r="AX2" s="69"/>
      <c r="AY2" s="69"/>
      <c r="AZ2" s="69"/>
      <c r="BA2" s="70"/>
    </row>
    <row r="3" spans="1:54" ht="21" customHeight="1" x14ac:dyDescent="0.95">
      <c r="A3" s="47">
        <v>1</v>
      </c>
      <c r="B3" s="71" t="s">
        <v>30</v>
      </c>
      <c r="C3" s="43">
        <v>310</v>
      </c>
      <c r="D3" s="34">
        <v>6.5270011650615301E-4</v>
      </c>
      <c r="E3" s="36">
        <v>5.1714365767616153</v>
      </c>
      <c r="F3" s="46">
        <v>25</v>
      </c>
      <c r="G3" s="5">
        <f t="shared" ref="G3:G29" si="0">SUM(I3:R3)</f>
        <v>2.1039287852153188</v>
      </c>
      <c r="H3" s="14">
        <v>3.0675077915462969</v>
      </c>
      <c r="I3" s="13">
        <v>0</v>
      </c>
      <c r="J3" s="13">
        <v>1.1776015502004014</v>
      </c>
      <c r="K3" s="13">
        <v>0</v>
      </c>
      <c r="L3" s="13">
        <v>0.61406026960898874</v>
      </c>
      <c r="M3" s="13">
        <v>0</v>
      </c>
      <c r="N3" s="13">
        <v>0.21812585193519127</v>
      </c>
      <c r="O3" s="13">
        <v>8.4766164130654104E-2</v>
      </c>
      <c r="P3" s="13">
        <v>9.3749493400833786E-3</v>
      </c>
      <c r="Q3" s="13">
        <v>0</v>
      </c>
      <c r="R3" s="13">
        <v>0</v>
      </c>
      <c r="S3" s="12">
        <v>8.9582438290353004</v>
      </c>
      <c r="T3" s="45">
        <v>13.3</v>
      </c>
      <c r="V3" s="16"/>
      <c r="X3" s="73"/>
      <c r="Y3" s="44"/>
      <c r="Z3" s="43" t="s">
        <v>51</v>
      </c>
      <c r="AA3" s="43" t="s">
        <v>45</v>
      </c>
      <c r="AB3" s="30" t="s">
        <v>44</v>
      </c>
      <c r="AC3" s="30" t="s">
        <v>46</v>
      </c>
      <c r="AD3" s="30" t="s">
        <v>47</v>
      </c>
      <c r="AE3" s="30" t="s">
        <v>48</v>
      </c>
      <c r="AF3" s="30" t="s">
        <v>49</v>
      </c>
      <c r="AG3" s="30" t="s">
        <v>55</v>
      </c>
      <c r="AH3" s="30">
        <v>2</v>
      </c>
      <c r="AI3" s="30">
        <v>4</v>
      </c>
      <c r="AJ3" s="30" t="s">
        <v>29</v>
      </c>
      <c r="AK3" s="30">
        <v>12</v>
      </c>
      <c r="AL3" s="30">
        <v>16</v>
      </c>
      <c r="AM3" s="30">
        <v>1</v>
      </c>
      <c r="AN3" s="30" t="s">
        <v>28</v>
      </c>
      <c r="AO3" s="30">
        <v>10</v>
      </c>
      <c r="AP3" s="30">
        <v>15</v>
      </c>
      <c r="AQ3" s="30">
        <v>1</v>
      </c>
      <c r="AR3" s="26">
        <v>2.5</v>
      </c>
      <c r="AS3" s="30">
        <v>5</v>
      </c>
      <c r="AT3" s="26" t="s">
        <v>42</v>
      </c>
      <c r="AU3" s="30">
        <v>10</v>
      </c>
      <c r="AV3" s="26">
        <v>12.5</v>
      </c>
      <c r="AW3" s="9" t="s">
        <v>4</v>
      </c>
      <c r="AX3" s="9" t="s">
        <v>3</v>
      </c>
      <c r="AY3" s="9" t="s">
        <v>27</v>
      </c>
      <c r="AZ3" s="9" t="s">
        <v>1</v>
      </c>
      <c r="BA3" s="9" t="s">
        <v>0</v>
      </c>
    </row>
    <row r="4" spans="1:54" ht="20.100000000000001" thickBot="1" x14ac:dyDescent="0.7">
      <c r="A4" s="18">
        <v>2</v>
      </c>
      <c r="B4" s="65"/>
      <c r="C4" s="30">
        <v>330</v>
      </c>
      <c r="D4" s="17">
        <v>1.0207640919795476E-3</v>
      </c>
      <c r="E4" s="16">
        <v>8.4096160099780999</v>
      </c>
      <c r="F4" s="15">
        <v>23</v>
      </c>
      <c r="G4" s="5">
        <f t="shared" si="0"/>
        <v>3.8251603200795583</v>
      </c>
      <c r="H4" s="14">
        <v>4.5844556898985438</v>
      </c>
      <c r="I4" s="13">
        <v>0</v>
      </c>
      <c r="J4" s="13">
        <v>1.9644400797327999</v>
      </c>
      <c r="K4" s="13">
        <v>0.11454334130799829</v>
      </c>
      <c r="L4" s="13">
        <v>1.1103871792553521</v>
      </c>
      <c r="M4" s="13">
        <v>0</v>
      </c>
      <c r="N4" s="13">
        <v>0.40045596092449637</v>
      </c>
      <c r="O4" s="13">
        <v>0.16202588431991363</v>
      </c>
      <c r="P4" s="13">
        <v>7.3307874538997841E-2</v>
      </c>
      <c r="Q4" s="13">
        <v>0</v>
      </c>
      <c r="R4" s="13">
        <v>0</v>
      </c>
      <c r="S4" s="12">
        <v>13.352278235034111</v>
      </c>
      <c r="T4" s="42">
        <v>20.8</v>
      </c>
      <c r="W4" s="51" t="s">
        <v>56</v>
      </c>
      <c r="X4" s="73"/>
      <c r="Y4" s="32" t="s">
        <v>26</v>
      </c>
      <c r="Z4" s="14">
        <v>49</v>
      </c>
      <c r="AA4" s="14">
        <v>40.5</v>
      </c>
      <c r="AB4" s="14">
        <v>21.9</v>
      </c>
      <c r="AC4" s="14">
        <v>27.3</v>
      </c>
      <c r="AD4" s="14">
        <v>47.7</v>
      </c>
      <c r="AE4" s="14">
        <v>34.700000000000003</v>
      </c>
      <c r="AF4" s="4">
        <v>91.3</v>
      </c>
      <c r="AG4" s="4">
        <v>56.4</v>
      </c>
      <c r="AH4" s="22">
        <v>1.4806595385815866</v>
      </c>
      <c r="AI4" s="14">
        <v>3.4185051803041535</v>
      </c>
      <c r="AJ4" s="14">
        <v>5.9509761359259938</v>
      </c>
      <c r="AK4" s="14">
        <v>9.343268683250475</v>
      </c>
      <c r="AL4" s="4">
        <v>9.9212847912677304</v>
      </c>
      <c r="AM4" s="22">
        <v>7.467530451200469</v>
      </c>
      <c r="AN4" s="14">
        <v>5.9509761359259938</v>
      </c>
      <c r="AO4" s="14">
        <v>6.1265141886126999</v>
      </c>
      <c r="AP4" s="4">
        <v>4.8090341940757497</v>
      </c>
      <c r="AQ4" s="22">
        <v>7.467530451200469</v>
      </c>
      <c r="AR4" s="14">
        <v>8.606559878275192</v>
      </c>
      <c r="AS4" s="14">
        <v>5.9509761359259938</v>
      </c>
      <c r="AT4" s="14">
        <v>9.0933434288646922</v>
      </c>
      <c r="AU4" s="14">
        <v>10.144761262827176</v>
      </c>
      <c r="AV4" s="4">
        <v>8.3181421988832245</v>
      </c>
      <c r="AW4" s="22">
        <v>5.7526102647284603</v>
      </c>
      <c r="AX4" s="14">
        <v>8.3699377319181352</v>
      </c>
      <c r="AY4" s="14">
        <v>5.9509761359259938</v>
      </c>
      <c r="AZ4" s="14">
        <v>8.3699377319181352</v>
      </c>
      <c r="BA4" s="4">
        <v>4.7938418872737172</v>
      </c>
    </row>
    <row r="5" spans="1:54" ht="19.8" x14ac:dyDescent="0.65">
      <c r="A5" s="18">
        <v>3</v>
      </c>
      <c r="B5" s="65"/>
      <c r="C5" s="30">
        <v>350</v>
      </c>
      <c r="D5" s="17">
        <v>1.1090994460931623E-3</v>
      </c>
      <c r="E5" s="16">
        <v>8.5552603973288264</v>
      </c>
      <c r="F5" s="15">
        <v>22</v>
      </c>
      <c r="G5" s="5">
        <f t="shared" si="0"/>
        <v>4.2145113491872506</v>
      </c>
      <c r="H5" s="14">
        <v>4.3407490481415749</v>
      </c>
      <c r="I5" s="13">
        <v>0.1088858381201962</v>
      </c>
      <c r="J5" s="13">
        <v>1.8843100494372087</v>
      </c>
      <c r="K5" s="13">
        <v>0.34225330107173535</v>
      </c>
      <c r="L5" s="13">
        <v>1.0271369970268776</v>
      </c>
      <c r="M5" s="13">
        <v>9.6691289710401876E-2</v>
      </c>
      <c r="N5" s="13">
        <v>0.48345644855200937</v>
      </c>
      <c r="O5" s="13">
        <v>0.20805596509261631</v>
      </c>
      <c r="P5" s="13">
        <v>6.3721460176205821E-2</v>
      </c>
      <c r="Q5" s="13">
        <v>0</v>
      </c>
      <c r="R5" s="13">
        <v>0</v>
      </c>
      <c r="S5" s="12">
        <v>15.501871867049669</v>
      </c>
      <c r="T5" s="42">
        <v>22.6</v>
      </c>
      <c r="X5" s="73"/>
      <c r="Y5" s="32" t="s">
        <v>41</v>
      </c>
      <c r="Z5" s="16">
        <f>Z25*Z24</f>
        <v>4.3100000000000005</v>
      </c>
      <c r="AA5" s="16">
        <f t="shared" ref="AA5:AV5" si="1">AA25*AA24</f>
        <v>13.02</v>
      </c>
      <c r="AB5" s="16">
        <f t="shared" si="1"/>
        <v>29.52</v>
      </c>
      <c r="AC5" s="16">
        <f t="shared" si="1"/>
        <v>8.6999999999999993</v>
      </c>
      <c r="AD5" s="16">
        <f t="shared" si="1"/>
        <v>3.78</v>
      </c>
      <c r="AE5" s="16">
        <f t="shared" si="1"/>
        <v>0</v>
      </c>
      <c r="AF5" s="16">
        <f t="shared" si="1"/>
        <v>0</v>
      </c>
      <c r="AG5" s="16">
        <f t="shared" si="1"/>
        <v>1.8100000000000003</v>
      </c>
      <c r="AH5" s="16">
        <f t="shared" si="1"/>
        <v>0</v>
      </c>
      <c r="AI5" s="16">
        <f t="shared" si="1"/>
        <v>0</v>
      </c>
      <c r="AJ5" s="16">
        <f t="shared" si="1"/>
        <v>0</v>
      </c>
      <c r="AK5" s="16">
        <f t="shared" si="1"/>
        <v>0</v>
      </c>
      <c r="AL5" s="16">
        <f t="shared" si="1"/>
        <v>0</v>
      </c>
      <c r="AM5" s="16">
        <f t="shared" si="1"/>
        <v>0</v>
      </c>
      <c r="AN5" s="16">
        <f t="shared" si="1"/>
        <v>0</v>
      </c>
      <c r="AO5" s="16">
        <f t="shared" si="1"/>
        <v>0</v>
      </c>
      <c r="AP5" s="16">
        <f t="shared" si="1"/>
        <v>0</v>
      </c>
      <c r="AQ5" s="16">
        <f t="shared" si="1"/>
        <v>0</v>
      </c>
      <c r="AR5" s="16">
        <f t="shared" si="1"/>
        <v>0</v>
      </c>
      <c r="AS5" s="16">
        <f t="shared" si="1"/>
        <v>0</v>
      </c>
      <c r="AT5" s="16">
        <f t="shared" si="1"/>
        <v>0</v>
      </c>
      <c r="AU5" s="16">
        <f t="shared" si="1"/>
        <v>0</v>
      </c>
      <c r="AV5" s="16">
        <f t="shared" si="1"/>
        <v>0</v>
      </c>
      <c r="AW5" s="16">
        <f t="shared" ref="AW5:BA5" si="2">AW6*AW24</f>
        <v>0</v>
      </c>
      <c r="AX5" s="16">
        <f t="shared" si="2"/>
        <v>0</v>
      </c>
      <c r="AY5" s="16">
        <f t="shared" si="2"/>
        <v>0</v>
      </c>
      <c r="AZ5" s="16">
        <f t="shared" si="2"/>
        <v>0</v>
      </c>
      <c r="BA5" s="16">
        <f t="shared" si="2"/>
        <v>0</v>
      </c>
    </row>
    <row r="6" spans="1:54" ht="19.8" x14ac:dyDescent="0.65">
      <c r="A6" s="18"/>
      <c r="B6" s="65"/>
      <c r="C6" s="30"/>
      <c r="D6" s="17"/>
      <c r="E6" s="16"/>
      <c r="F6" s="15"/>
      <c r="G6" s="5"/>
      <c r="H6" s="14"/>
      <c r="I6" s="13"/>
      <c r="J6" s="13"/>
      <c r="K6" s="13"/>
      <c r="L6" s="13"/>
      <c r="M6" s="13"/>
      <c r="N6" s="13"/>
      <c r="O6" s="13"/>
      <c r="P6" s="13"/>
      <c r="Q6" s="13"/>
      <c r="R6" s="13"/>
      <c r="S6" s="12"/>
      <c r="T6" s="42"/>
      <c r="X6" s="73"/>
      <c r="Y6" s="32" t="s">
        <v>25</v>
      </c>
      <c r="Z6" s="16">
        <f>Z25-Z5</f>
        <v>38.79</v>
      </c>
      <c r="AA6" s="16">
        <f t="shared" ref="AA6:AV6" si="3">AA25-AA5</f>
        <v>30.38</v>
      </c>
      <c r="AB6" s="16">
        <f t="shared" si="3"/>
        <v>3.2799999999999976</v>
      </c>
      <c r="AC6" s="16">
        <f t="shared" si="3"/>
        <v>20.3</v>
      </c>
      <c r="AD6" s="16">
        <f t="shared" si="3"/>
        <v>34.019999999999996</v>
      </c>
      <c r="AE6" s="16">
        <f t="shared" si="3"/>
        <v>20.7</v>
      </c>
      <c r="AF6" s="16">
        <f t="shared" si="3"/>
        <v>4.5999999999999996</v>
      </c>
      <c r="AG6" s="16">
        <f t="shared" si="3"/>
        <v>16.290000000000003</v>
      </c>
      <c r="AH6" s="16">
        <f t="shared" si="3"/>
        <v>0</v>
      </c>
      <c r="AI6" s="16">
        <f t="shared" si="3"/>
        <v>0</v>
      </c>
      <c r="AJ6" s="16">
        <f t="shared" si="3"/>
        <v>0</v>
      </c>
      <c r="AK6" s="16">
        <f t="shared" si="3"/>
        <v>0</v>
      </c>
      <c r="AL6" s="16">
        <f t="shared" si="3"/>
        <v>0</v>
      </c>
      <c r="AM6" s="16">
        <f t="shared" si="3"/>
        <v>0</v>
      </c>
      <c r="AN6" s="16">
        <f t="shared" si="3"/>
        <v>0</v>
      </c>
      <c r="AO6" s="16">
        <f t="shared" si="3"/>
        <v>0</v>
      </c>
      <c r="AP6" s="16">
        <f t="shared" si="3"/>
        <v>0</v>
      </c>
      <c r="AQ6" s="16">
        <f t="shared" si="3"/>
        <v>0</v>
      </c>
      <c r="AR6" s="16">
        <f t="shared" si="3"/>
        <v>0</v>
      </c>
      <c r="AS6" s="16">
        <f t="shared" si="3"/>
        <v>0</v>
      </c>
      <c r="AT6" s="16">
        <f t="shared" si="3"/>
        <v>0</v>
      </c>
      <c r="AU6" s="16">
        <f t="shared" si="3"/>
        <v>0</v>
      </c>
      <c r="AV6" s="16">
        <f t="shared" si="3"/>
        <v>0</v>
      </c>
      <c r="AW6" s="16"/>
      <c r="AX6" s="16"/>
      <c r="AY6" s="16"/>
      <c r="AZ6" s="16"/>
      <c r="BA6" s="16"/>
    </row>
    <row r="7" spans="1:54" ht="19.8" x14ac:dyDescent="0.65">
      <c r="A7" s="18">
        <v>4</v>
      </c>
      <c r="B7" s="65"/>
      <c r="C7" s="30">
        <v>370</v>
      </c>
      <c r="D7" s="17">
        <v>1.9630078691914377E-3</v>
      </c>
      <c r="E7" s="16">
        <v>12.787034662061501</v>
      </c>
      <c r="F7" s="15">
        <v>17</v>
      </c>
      <c r="G7" s="5">
        <f t="shared" si="0"/>
        <v>6.8360585261355089</v>
      </c>
      <c r="H7" s="14">
        <v>5.9509761359259938</v>
      </c>
      <c r="I7" s="13">
        <v>0.16518711219245949</v>
      </c>
      <c r="J7" s="13">
        <v>2.7447855681362743</v>
      </c>
      <c r="K7" s="13">
        <v>0.68836142612979745</v>
      </c>
      <c r="L7" s="13">
        <v>1.67366050927262</v>
      </c>
      <c r="M7" s="13">
        <v>0.17113502603610953</v>
      </c>
      <c r="N7" s="13">
        <v>0.82715262584119598</v>
      </c>
      <c r="O7" s="13">
        <v>0.42489305328648674</v>
      </c>
      <c r="P7" s="13">
        <v>0.11278134544461209</v>
      </c>
      <c r="Q7" s="13">
        <v>2.8101859795953421E-2</v>
      </c>
      <c r="R7" s="13">
        <v>0</v>
      </c>
      <c r="S7" s="12">
        <v>31.505746288397891</v>
      </c>
      <c r="T7" s="42">
        <v>40</v>
      </c>
      <c r="W7" s="51" t="s">
        <v>56</v>
      </c>
      <c r="X7" s="73"/>
      <c r="Y7" s="32" t="s">
        <v>24</v>
      </c>
      <c r="Z7" s="16">
        <v>0.3</v>
      </c>
      <c r="AA7" s="16">
        <v>0.4</v>
      </c>
      <c r="AB7" s="16">
        <v>3.4</v>
      </c>
      <c r="AC7" s="16">
        <v>8.1</v>
      </c>
      <c r="AD7" s="16">
        <v>0.5</v>
      </c>
      <c r="AE7" s="16">
        <v>4.7</v>
      </c>
      <c r="AF7" s="16">
        <v>0.1</v>
      </c>
      <c r="AG7" s="16">
        <v>0.7</v>
      </c>
      <c r="AH7" s="16">
        <f t="shared" ref="AH7:BA7" si="4">SUM(AH18:AH21)</f>
        <v>6.6550702522074165E-2</v>
      </c>
      <c r="AI7" s="16">
        <f t="shared" si="4"/>
        <v>0.17732767087510862</v>
      </c>
      <c r="AJ7" s="16">
        <f t="shared" si="4"/>
        <v>0.56577625852705227</v>
      </c>
      <c r="AK7" s="16">
        <f t="shared" si="4"/>
        <v>0.39156142504359975</v>
      </c>
      <c r="AL7" s="16">
        <f t="shared" si="4"/>
        <v>0.4232705618490043</v>
      </c>
      <c r="AM7" s="16">
        <f t="shared" si="4"/>
        <v>0.32269917208904564</v>
      </c>
      <c r="AN7" s="16">
        <f t="shared" si="4"/>
        <v>0.56577625852705227</v>
      </c>
      <c r="AO7" s="16">
        <f t="shared" si="4"/>
        <v>0.34990132695569531</v>
      </c>
      <c r="AP7" s="16">
        <f t="shared" si="4"/>
        <v>0.49150004856458096</v>
      </c>
      <c r="AQ7" s="16">
        <f t="shared" si="4"/>
        <v>0.32269917208904564</v>
      </c>
      <c r="AR7" s="16">
        <f t="shared" si="4"/>
        <v>1.1630201314472604</v>
      </c>
      <c r="AS7" s="16">
        <f t="shared" si="4"/>
        <v>0.56577625852705227</v>
      </c>
      <c r="AT7" s="16">
        <f t="shared" si="4"/>
        <v>1.7185247736932943</v>
      </c>
      <c r="AU7" s="16">
        <f t="shared" si="4"/>
        <v>0.61322499106533479</v>
      </c>
      <c r="AV7" s="16">
        <f t="shared" si="4"/>
        <v>0.67291778888691223</v>
      </c>
      <c r="AW7" s="16">
        <f t="shared" si="4"/>
        <v>0.84516978684859023</v>
      </c>
      <c r="AX7" s="16">
        <f t="shared" si="4"/>
        <v>0.76718916195125519</v>
      </c>
      <c r="AY7" s="16">
        <f t="shared" si="4"/>
        <v>0.56577625852705227</v>
      </c>
      <c r="AZ7" s="16">
        <f t="shared" si="4"/>
        <v>0.76718916195125519</v>
      </c>
      <c r="BA7" s="16">
        <f t="shared" si="4"/>
        <v>0.39610881456457619</v>
      </c>
    </row>
    <row r="8" spans="1:54" ht="35.4" x14ac:dyDescent="0.65">
      <c r="A8" s="18">
        <v>5</v>
      </c>
      <c r="B8" s="65"/>
      <c r="C8" s="30">
        <v>390</v>
      </c>
      <c r="D8" s="17">
        <v>1.2906776739933703E-3</v>
      </c>
      <c r="E8" s="16">
        <v>14.451231760446564</v>
      </c>
      <c r="F8" s="15">
        <v>13</v>
      </c>
      <c r="G8" s="5">
        <f t="shared" si="0"/>
        <v>6.9155327201758308</v>
      </c>
      <c r="H8" s="14">
        <v>7.5356990402707309</v>
      </c>
      <c r="I8" s="13">
        <v>0.25342456128859819</v>
      </c>
      <c r="J8" s="13">
        <v>2.9496115019305287</v>
      </c>
      <c r="K8" s="13">
        <v>0.94140308637511105</v>
      </c>
      <c r="L8" s="13">
        <v>1.4988639828085011</v>
      </c>
      <c r="M8" s="13">
        <v>0.20628901263436039</v>
      </c>
      <c r="N8" s="13">
        <v>0.65637413110932852</v>
      </c>
      <c r="O8" s="13">
        <v>0.37248957671448668</v>
      </c>
      <c r="P8" s="13">
        <v>3.7076867314916218E-2</v>
      </c>
      <c r="Q8" s="13">
        <v>0</v>
      </c>
      <c r="R8" s="13">
        <v>0</v>
      </c>
      <c r="S8" s="12">
        <v>9.7248561634611068</v>
      </c>
      <c r="T8" s="42">
        <v>26.3</v>
      </c>
      <c r="W8" s="51" t="s">
        <v>56</v>
      </c>
      <c r="X8" s="73"/>
      <c r="Y8" s="41" t="s">
        <v>23</v>
      </c>
      <c r="Z8" s="49">
        <v>60.3</v>
      </c>
      <c r="AA8" s="49">
        <v>46.7</v>
      </c>
      <c r="AB8" s="49">
        <v>35.9</v>
      </c>
      <c r="AC8" s="49">
        <v>41</v>
      </c>
      <c r="AD8" s="49">
        <v>49.8</v>
      </c>
      <c r="AE8" s="49">
        <v>55</v>
      </c>
      <c r="AF8" s="49">
        <v>84.9</v>
      </c>
      <c r="AG8" s="49">
        <v>24.9</v>
      </c>
      <c r="AH8" s="49">
        <v>68.3</v>
      </c>
      <c r="AI8" s="49">
        <v>69.3</v>
      </c>
      <c r="AJ8" s="49">
        <v>70.3</v>
      </c>
      <c r="AK8" s="49">
        <v>71.3</v>
      </c>
      <c r="AL8" s="49">
        <v>72.3</v>
      </c>
      <c r="AM8" s="49">
        <v>73.3</v>
      </c>
      <c r="AN8" s="49">
        <v>74.3</v>
      </c>
      <c r="AO8" s="49">
        <v>75.3</v>
      </c>
      <c r="AP8" s="49">
        <v>76.3</v>
      </c>
      <c r="AQ8" s="49">
        <v>77.3</v>
      </c>
      <c r="AR8" s="49">
        <v>78.3</v>
      </c>
      <c r="AS8" s="49">
        <v>79.3</v>
      </c>
      <c r="AT8" s="49">
        <v>80.3</v>
      </c>
      <c r="AU8" s="49">
        <v>81.3</v>
      </c>
      <c r="AV8" s="49">
        <v>82.3</v>
      </c>
      <c r="AW8" s="39">
        <v>0.21</v>
      </c>
      <c r="AX8" s="39">
        <v>0.31</v>
      </c>
      <c r="AY8" s="39">
        <v>0.4</v>
      </c>
      <c r="AZ8" s="39">
        <v>0.31</v>
      </c>
      <c r="BA8" s="39">
        <v>0.35</v>
      </c>
    </row>
    <row r="9" spans="1:54" ht="20.100000000000001" thickBot="1" x14ac:dyDescent="0.7">
      <c r="A9" s="18">
        <v>6</v>
      </c>
      <c r="B9" s="65"/>
      <c r="C9" s="30">
        <v>410</v>
      </c>
      <c r="D9" s="8">
        <v>1.4673483822205994E-3</v>
      </c>
      <c r="E9" s="7">
        <v>15.639869684413934</v>
      </c>
      <c r="F9" s="6">
        <v>9</v>
      </c>
      <c r="G9" s="5">
        <f t="shared" si="0"/>
        <v>6.4842614126455702</v>
      </c>
      <c r="H9" s="4">
        <v>9.1556082717683633</v>
      </c>
      <c r="I9" s="3">
        <v>0.32927297697030256</v>
      </c>
      <c r="J9" s="3">
        <v>3.0003752780293933</v>
      </c>
      <c r="K9" s="3">
        <v>0.98793631878148513</v>
      </c>
      <c r="L9" s="3">
        <v>1.2726312518999259</v>
      </c>
      <c r="M9" s="3">
        <v>0.19188514794298778</v>
      </c>
      <c r="N9" s="3">
        <v>0.51169372784796752</v>
      </c>
      <c r="O9" s="3">
        <v>0.169390697243546</v>
      </c>
      <c r="P9" s="3">
        <v>2.1076013929961879E-2</v>
      </c>
      <c r="Q9" s="3">
        <v>0</v>
      </c>
      <c r="R9" s="3">
        <v>0</v>
      </c>
      <c r="S9" s="2">
        <v>12.782233165845687</v>
      </c>
      <c r="T9" s="40">
        <v>29.9</v>
      </c>
      <c r="X9" s="73"/>
      <c r="Y9" s="32" t="s">
        <v>22</v>
      </c>
      <c r="Z9" s="49">
        <f>SUM(Z4:Z7)*Z8/100</f>
        <v>55.717199999999991</v>
      </c>
      <c r="AA9" s="49">
        <f t="shared" ref="AA9:AV9" si="5">SUM(AA4:AA7)*AA8/100</f>
        <v>39.368099999999998</v>
      </c>
      <c r="AB9" s="49">
        <f t="shared" si="5"/>
        <v>20.857900000000001</v>
      </c>
      <c r="AC9" s="49">
        <f t="shared" si="5"/>
        <v>26.403999999999996</v>
      </c>
      <c r="AD9" s="49">
        <f t="shared" si="5"/>
        <v>42.828000000000003</v>
      </c>
      <c r="AE9" s="49">
        <f t="shared" si="5"/>
        <v>33.055000000000007</v>
      </c>
      <c r="AF9" s="49">
        <f t="shared" si="5"/>
        <v>81.503999999999991</v>
      </c>
      <c r="AG9" s="49">
        <f t="shared" si="5"/>
        <v>18.724800000000002</v>
      </c>
      <c r="AH9" s="49">
        <f t="shared" si="5"/>
        <v>1.0567445946738003</v>
      </c>
      <c r="AI9" s="49">
        <f t="shared" si="5"/>
        <v>2.4919121658672285</v>
      </c>
      <c r="AJ9" s="49">
        <f t="shared" si="5"/>
        <v>4.5812769333004919</v>
      </c>
      <c r="AK9" s="49">
        <f t="shared" si="5"/>
        <v>6.9409338672136753</v>
      </c>
      <c r="AL9" s="49">
        <f t="shared" si="5"/>
        <v>7.4791135203033994</v>
      </c>
      <c r="AM9" s="49">
        <f t="shared" si="5"/>
        <v>5.7102383138712138</v>
      </c>
      <c r="AN9" s="49">
        <f t="shared" si="5"/>
        <v>4.8419470290786135</v>
      </c>
      <c r="AO9" s="49">
        <f t="shared" si="5"/>
        <v>4.8767408832230021</v>
      </c>
      <c r="AP9" s="49">
        <f t="shared" si="5"/>
        <v>4.0443076271345726</v>
      </c>
      <c r="AQ9" s="49">
        <f t="shared" si="5"/>
        <v>6.0218474988027948</v>
      </c>
      <c r="AR9" s="49">
        <f t="shared" si="5"/>
        <v>7.6495811476126789</v>
      </c>
      <c r="AS9" s="49">
        <f t="shared" si="5"/>
        <v>5.1677846488012653</v>
      </c>
      <c r="AT9" s="49">
        <f t="shared" si="5"/>
        <v>8.6819301666540625</v>
      </c>
      <c r="AU9" s="49">
        <f t="shared" si="5"/>
        <v>8.7462428244146118</v>
      </c>
      <c r="AV9" s="49">
        <f t="shared" si="5"/>
        <v>7.3996423699348215</v>
      </c>
      <c r="AW9" s="39">
        <f t="shared" ref="AW9:BA9" si="6">AW8-AW10</f>
        <v>0.15443399999999999</v>
      </c>
      <c r="AX9" s="39">
        <f t="shared" si="6"/>
        <v>0.235538</v>
      </c>
      <c r="AY9" s="39">
        <f t="shared" si="6"/>
        <v>0.17080000000000001</v>
      </c>
      <c r="AZ9" s="39">
        <f t="shared" si="6"/>
        <v>0.2356</v>
      </c>
      <c r="BA9" s="39">
        <f t="shared" si="6"/>
        <v>0.13789999999999997</v>
      </c>
    </row>
    <row r="10" spans="1:54" ht="20.100000000000001" thickBot="1" x14ac:dyDescent="0.7">
      <c r="A10" s="18">
        <v>7</v>
      </c>
      <c r="B10" s="65" t="s">
        <v>21</v>
      </c>
      <c r="C10" s="30">
        <v>2</v>
      </c>
      <c r="D10" s="17">
        <v>7.6925370873939455E-4</v>
      </c>
      <c r="E10" s="16">
        <v>2.6568664084973248</v>
      </c>
      <c r="F10" s="15">
        <v>20</v>
      </c>
      <c r="G10" s="5">
        <f t="shared" si="0"/>
        <v>1.1762068699157382</v>
      </c>
      <c r="H10" s="22">
        <v>1.4806595385815866</v>
      </c>
      <c r="I10" s="21">
        <v>1.0788783265070009E-2</v>
      </c>
      <c r="J10" s="21">
        <v>0.57180551304871041</v>
      </c>
      <c r="K10" s="21">
        <v>6.4740392127507443E-2</v>
      </c>
      <c r="L10" s="21">
        <v>0.3505489150725421</v>
      </c>
      <c r="M10" s="21">
        <v>0</v>
      </c>
      <c r="N10" s="21">
        <v>0.11177256387983402</v>
      </c>
      <c r="O10" s="21">
        <v>5.5501655085547323E-2</v>
      </c>
      <c r="P10" s="21">
        <v>1.1049047436526838E-2</v>
      </c>
      <c r="Q10" s="21">
        <v>0</v>
      </c>
      <c r="R10" s="21">
        <v>0</v>
      </c>
      <c r="S10" s="20">
        <v>16.655673603124015</v>
      </c>
      <c r="T10" s="19">
        <v>62.7</v>
      </c>
      <c r="X10" s="73"/>
      <c r="Y10" s="32" t="s">
        <v>20</v>
      </c>
      <c r="Z10" s="50">
        <f>(Z8-Z9)</f>
        <v>4.582800000000006</v>
      </c>
      <c r="AA10" s="50">
        <f t="shared" ref="AA10:AV10" si="7">(AA8-AA9)</f>
        <v>7.3319000000000045</v>
      </c>
      <c r="AB10" s="50">
        <f t="shared" si="7"/>
        <v>15.042099999999998</v>
      </c>
      <c r="AC10" s="50">
        <f t="shared" si="7"/>
        <v>14.596000000000004</v>
      </c>
      <c r="AD10" s="50">
        <f t="shared" si="7"/>
        <v>6.9719999999999942</v>
      </c>
      <c r="AE10" s="50">
        <f t="shared" si="7"/>
        <v>21.944999999999993</v>
      </c>
      <c r="AF10" s="50">
        <f t="shared" si="7"/>
        <v>3.396000000000015</v>
      </c>
      <c r="AG10" s="50">
        <f t="shared" si="7"/>
        <v>6.1751999999999967</v>
      </c>
      <c r="AH10" s="50">
        <f t="shared" si="7"/>
        <v>67.243255405326195</v>
      </c>
      <c r="AI10" s="50">
        <f t="shared" si="7"/>
        <v>66.808087834132763</v>
      </c>
      <c r="AJ10" s="50">
        <f t="shared" si="7"/>
        <v>65.718723066699511</v>
      </c>
      <c r="AK10" s="50">
        <f t="shared" si="7"/>
        <v>64.359066132786324</v>
      </c>
      <c r="AL10" s="50">
        <f t="shared" si="7"/>
        <v>64.820886479696597</v>
      </c>
      <c r="AM10" s="50">
        <f t="shared" si="7"/>
        <v>67.589761686128782</v>
      </c>
      <c r="AN10" s="50">
        <f t="shared" si="7"/>
        <v>69.458052970921386</v>
      </c>
      <c r="AO10" s="50">
        <f t="shared" si="7"/>
        <v>70.42325911677699</v>
      </c>
      <c r="AP10" s="50">
        <f t="shared" si="7"/>
        <v>72.255692372865425</v>
      </c>
      <c r="AQ10" s="50">
        <f t="shared" si="7"/>
        <v>71.278152501197198</v>
      </c>
      <c r="AR10" s="50">
        <f t="shared" si="7"/>
        <v>70.650418852387318</v>
      </c>
      <c r="AS10" s="50">
        <f t="shared" si="7"/>
        <v>74.132215351198738</v>
      </c>
      <c r="AT10" s="50">
        <f t="shared" si="7"/>
        <v>71.618069833345942</v>
      </c>
      <c r="AU10" s="50">
        <f t="shared" si="7"/>
        <v>72.553757175585389</v>
      </c>
      <c r="AV10" s="50">
        <f t="shared" si="7"/>
        <v>74.900357630065173</v>
      </c>
      <c r="AW10" s="38">
        <f>26.46*AW8/100</f>
        <v>5.5565999999999997E-2</v>
      </c>
      <c r="AX10" s="38">
        <f>24.02*AX8/100</f>
        <v>7.4462E-2</v>
      </c>
      <c r="AY10" s="38">
        <f>57.3*AY8/100</f>
        <v>0.22920000000000001</v>
      </c>
      <c r="AZ10" s="38">
        <f>24*AZ8/100</f>
        <v>7.4399999999999994E-2</v>
      </c>
      <c r="BA10" s="38">
        <f>60.6*BA8/100</f>
        <v>0.21210000000000001</v>
      </c>
      <c r="BB10" s="37"/>
    </row>
    <row r="11" spans="1:54" ht="20.100000000000001" thickBot="1" x14ac:dyDescent="0.7">
      <c r="A11" s="18">
        <v>8</v>
      </c>
      <c r="B11" s="65"/>
      <c r="C11" s="30">
        <v>4</v>
      </c>
      <c r="D11" s="17">
        <v>6.4779259683317436E-4</v>
      </c>
      <c r="E11" s="16">
        <v>6.2782221530350215</v>
      </c>
      <c r="F11" s="15">
        <v>19</v>
      </c>
      <c r="G11" s="5">
        <f t="shared" si="0"/>
        <v>2.8597169727308689</v>
      </c>
      <c r="H11" s="14">
        <v>3.4185051803041535</v>
      </c>
      <c r="I11" s="13">
        <v>4.5426455852926352E-2</v>
      </c>
      <c r="J11" s="13">
        <v>1.3264525109054492</v>
      </c>
      <c r="K11" s="13">
        <v>0.19081378732317983</v>
      </c>
      <c r="L11" s="13">
        <v>0.78084919622270832</v>
      </c>
      <c r="M11" s="13">
        <v>3.7649705727944092E-2</v>
      </c>
      <c r="N11" s="13">
        <v>0.30119764582355274</v>
      </c>
      <c r="O11" s="13">
        <v>0.13086706041223789</v>
      </c>
      <c r="P11" s="13">
        <v>2.7913382997541491E-2</v>
      </c>
      <c r="Q11" s="13">
        <v>1.8547227465329257E-2</v>
      </c>
      <c r="R11" s="13">
        <v>0</v>
      </c>
      <c r="S11" s="12">
        <v>6.5865154413388884</v>
      </c>
      <c r="T11" s="11">
        <v>26.4</v>
      </c>
      <c r="X11" s="73"/>
      <c r="Y11" s="32" t="s">
        <v>19</v>
      </c>
      <c r="Z11" s="36">
        <v>5.1714365767616153</v>
      </c>
      <c r="AA11" s="36">
        <v>5.1714365767616153</v>
      </c>
      <c r="AB11" s="16">
        <v>8.4096160099780999</v>
      </c>
      <c r="AC11" s="16">
        <v>8.5552603973288264</v>
      </c>
      <c r="AD11" s="16">
        <v>12.787034662061501</v>
      </c>
      <c r="AE11" s="16">
        <v>14.451231760446564</v>
      </c>
      <c r="AF11" s="7">
        <v>15.639869684413934</v>
      </c>
      <c r="AG11" s="7">
        <v>15.639869684413934</v>
      </c>
      <c r="AH11" s="16">
        <v>2.6568664084973248</v>
      </c>
      <c r="AI11" s="16">
        <v>6.2782221530350215</v>
      </c>
      <c r="AJ11" s="16">
        <v>12.787034662061501</v>
      </c>
      <c r="AK11" s="16">
        <v>15.822689236698624</v>
      </c>
      <c r="AL11" s="7">
        <v>16.90885564705917</v>
      </c>
      <c r="AM11" s="16">
        <v>13.563085467827277</v>
      </c>
      <c r="AN11" s="16">
        <v>12.787034662061501</v>
      </c>
      <c r="AO11" s="16">
        <v>12.283691827918085</v>
      </c>
      <c r="AP11" s="7">
        <v>9.6808100573511684</v>
      </c>
      <c r="AQ11" s="16">
        <v>13.563085467827277</v>
      </c>
      <c r="AR11" s="16">
        <v>21.080660009703482</v>
      </c>
      <c r="AS11" s="16">
        <v>12.787034662061501</v>
      </c>
      <c r="AT11" s="16">
        <v>20.147250239959604</v>
      </c>
      <c r="AU11" s="16">
        <v>18.217974837038742</v>
      </c>
      <c r="AV11" s="16">
        <v>16.4319835358604</v>
      </c>
      <c r="AW11" s="23">
        <v>14.022685308229125</v>
      </c>
      <c r="AX11" s="16">
        <v>17.682841756474303</v>
      </c>
      <c r="AY11" s="16">
        <v>12.787034662061501</v>
      </c>
      <c r="AZ11" s="16">
        <v>17.663216585302063</v>
      </c>
      <c r="BA11" s="7">
        <v>10.363936015300471</v>
      </c>
    </row>
    <row r="12" spans="1:54" ht="20.100000000000001" thickBot="1" x14ac:dyDescent="0.7">
      <c r="A12" s="18">
        <v>9</v>
      </c>
      <c r="B12" s="65"/>
      <c r="C12" s="30">
        <v>8</v>
      </c>
      <c r="D12" s="17">
        <v>1.9630078691914377E-3</v>
      </c>
      <c r="E12" s="16">
        <v>12.602649332908349</v>
      </c>
      <c r="F12" s="15">
        <v>15</v>
      </c>
      <c r="G12" s="5">
        <f t="shared" si="0"/>
        <v>6.6516731969823573</v>
      </c>
      <c r="H12" s="14">
        <v>5.9509761359259938</v>
      </c>
      <c r="I12" s="13">
        <v>0.16518711219245949</v>
      </c>
      <c r="J12" s="13">
        <v>2.5604002389831222</v>
      </c>
      <c r="K12" s="13">
        <v>0.68836142612979745</v>
      </c>
      <c r="L12" s="13">
        <v>1.67366050927262</v>
      </c>
      <c r="M12" s="13">
        <v>0.17113502603610953</v>
      </c>
      <c r="N12" s="13">
        <v>0.82715262584119598</v>
      </c>
      <c r="O12" s="13">
        <v>0.42489305328648674</v>
      </c>
      <c r="P12" s="13">
        <v>0.11278134544461209</v>
      </c>
      <c r="Q12" s="13">
        <v>2.8101859795953421E-2</v>
      </c>
      <c r="R12" s="13">
        <v>0</v>
      </c>
      <c r="S12" s="12">
        <v>31.505746288397891</v>
      </c>
      <c r="T12" s="11">
        <v>40</v>
      </c>
      <c r="X12" s="73"/>
      <c r="Y12" s="32" t="s">
        <v>18</v>
      </c>
      <c r="Z12" s="13">
        <v>0</v>
      </c>
      <c r="AA12" s="13">
        <v>0</v>
      </c>
      <c r="AB12" s="13">
        <v>0</v>
      </c>
      <c r="AC12" s="13">
        <v>0.1088858381201962</v>
      </c>
      <c r="AD12" s="13">
        <v>0.16518711219245949</v>
      </c>
      <c r="AE12" s="13">
        <v>0.25342456128859819</v>
      </c>
      <c r="AF12" s="3">
        <v>0.32927297697030256</v>
      </c>
      <c r="AG12" s="3">
        <v>0.32927297697030256</v>
      </c>
      <c r="AH12" s="21">
        <v>1.0788783265070009E-2</v>
      </c>
      <c r="AI12" s="13">
        <v>4.5426455852926352E-2</v>
      </c>
      <c r="AJ12" s="13">
        <v>0.16518711219245949</v>
      </c>
      <c r="AK12" s="13">
        <v>2.1164598749658873E-2</v>
      </c>
      <c r="AL12" s="3">
        <v>2.5741658316658266E-2</v>
      </c>
      <c r="AM12" s="21">
        <v>0.35900665716494529</v>
      </c>
      <c r="AN12" s="13">
        <v>0.16518711219245949</v>
      </c>
      <c r="AO12" s="13">
        <v>0.16277813347298609</v>
      </c>
      <c r="AP12" s="3">
        <v>0.31502558854370288</v>
      </c>
      <c r="AQ12" s="21">
        <v>0.35900665716494529</v>
      </c>
      <c r="AR12" s="13">
        <v>0.10874818219336915</v>
      </c>
      <c r="AS12" s="13">
        <v>0.16518711219245949</v>
      </c>
      <c r="AT12" s="13">
        <v>0.1464659061439807</v>
      </c>
      <c r="AU12" s="13">
        <v>7.4540684376847341E-2</v>
      </c>
      <c r="AV12" s="3">
        <v>6.5524221169675601E-2</v>
      </c>
      <c r="AW12" s="21">
        <v>7.2269361584201025E-2</v>
      </c>
      <c r="AX12" s="13">
        <v>6.4010005974578038E-2</v>
      </c>
      <c r="AY12" s="13">
        <v>0.16518711219245949</v>
      </c>
      <c r="AZ12" s="13">
        <v>6.4010005974578038E-2</v>
      </c>
      <c r="BA12" s="3">
        <v>0</v>
      </c>
    </row>
    <row r="13" spans="1:54" ht="20.100000000000001" thickBot="1" x14ac:dyDescent="0.7">
      <c r="A13" s="18">
        <v>10</v>
      </c>
      <c r="B13" s="65"/>
      <c r="C13" s="30">
        <v>12</v>
      </c>
      <c r="D13" s="17">
        <v>1.5090622994409176E-3</v>
      </c>
      <c r="E13" s="16">
        <v>15.822689236698624</v>
      </c>
      <c r="F13" s="15">
        <v>8</v>
      </c>
      <c r="G13" s="5">
        <f t="shared" si="0"/>
        <v>6.4794205534481497</v>
      </c>
      <c r="H13" s="14">
        <v>9.343268683250475</v>
      </c>
      <c r="I13" s="13">
        <v>2.1164598749658873E-2</v>
      </c>
      <c r="J13" s="13">
        <v>3.3651712011957606</v>
      </c>
      <c r="K13" s="13">
        <v>0.38100804936284294</v>
      </c>
      <c r="L13" s="13">
        <v>1.5750083219264857</v>
      </c>
      <c r="M13" s="13">
        <v>8.7706700843506125E-2</v>
      </c>
      <c r="N13" s="13">
        <v>0.65780025632629591</v>
      </c>
      <c r="O13" s="13">
        <v>0.30486076573305421</v>
      </c>
      <c r="P13" s="13">
        <v>8.6700659310545533E-2</v>
      </c>
      <c r="Q13" s="13">
        <v>0</v>
      </c>
      <c r="R13" s="13">
        <v>0</v>
      </c>
      <c r="S13" s="12">
        <v>13.272414192304792</v>
      </c>
      <c r="T13" s="35">
        <v>20.5</v>
      </c>
      <c r="X13" s="73"/>
      <c r="Y13" s="32" t="s">
        <v>17</v>
      </c>
      <c r="Z13" s="13">
        <v>1.1776015502004014</v>
      </c>
      <c r="AA13" s="13">
        <v>1.1776015502004014</v>
      </c>
      <c r="AB13" s="13">
        <v>1.9644400797327999</v>
      </c>
      <c r="AC13" s="13">
        <v>1.8843100494372087</v>
      </c>
      <c r="AD13" s="13">
        <v>2.7447855681362743</v>
      </c>
      <c r="AE13" s="13">
        <v>2.9496115019305287</v>
      </c>
      <c r="AF13" s="3">
        <v>3.0003752780293933</v>
      </c>
      <c r="AG13" s="3">
        <v>3.0003752780293933</v>
      </c>
      <c r="AH13" s="21">
        <v>0.57180551304871041</v>
      </c>
      <c r="AI13" s="13">
        <v>1.3264525109054492</v>
      </c>
      <c r="AJ13" s="13">
        <v>2.7447855681362743</v>
      </c>
      <c r="AK13" s="13">
        <v>3.3651712011957606</v>
      </c>
      <c r="AL13" s="3">
        <v>3.4493822144322079</v>
      </c>
      <c r="AM13" s="21">
        <v>2.5978067280360739</v>
      </c>
      <c r="AN13" s="13">
        <v>2.7447855681362743</v>
      </c>
      <c r="AO13" s="13">
        <v>2.7602803253757524</v>
      </c>
      <c r="AP13" s="3">
        <v>1.8941233956888783</v>
      </c>
      <c r="AQ13" s="21">
        <v>2.5978067280360739</v>
      </c>
      <c r="AR13" s="13">
        <v>4.5232885609953248</v>
      </c>
      <c r="AS13" s="13">
        <v>2.7447855681362743</v>
      </c>
      <c r="AT13" s="13">
        <v>4.0150605235404146</v>
      </c>
      <c r="AU13" s="13">
        <v>3.7290715756346042</v>
      </c>
      <c r="AV13" s="3">
        <v>3.6877522229959929</v>
      </c>
      <c r="AW13" s="21">
        <v>3.0369724189378768</v>
      </c>
      <c r="AX13" s="13">
        <v>4.1171783522044105</v>
      </c>
      <c r="AY13" s="13">
        <v>2.7447855681362743</v>
      </c>
      <c r="AZ13" s="13">
        <v>4.1171783522044105</v>
      </c>
      <c r="BA13" s="3">
        <v>2.5566349445140291</v>
      </c>
    </row>
    <row r="14" spans="1:54" ht="20.100000000000001" thickBot="1" x14ac:dyDescent="0.7">
      <c r="A14" s="18">
        <v>11</v>
      </c>
      <c r="B14" s="65"/>
      <c r="C14" s="30">
        <v>16</v>
      </c>
      <c r="D14" s="17">
        <v>1.835412357693994E-3</v>
      </c>
      <c r="E14" s="7">
        <v>16.90885564705917</v>
      </c>
      <c r="F14" s="6">
        <v>6</v>
      </c>
      <c r="G14" s="5">
        <f t="shared" si="0"/>
        <v>6.9875708557914402</v>
      </c>
      <c r="H14" s="4">
        <v>9.9212847912677304</v>
      </c>
      <c r="I14" s="3">
        <v>2.5741658316658266E-2</v>
      </c>
      <c r="J14" s="3">
        <v>3.4493822144322079</v>
      </c>
      <c r="K14" s="3">
        <v>0.64361793343136053</v>
      </c>
      <c r="L14" s="3">
        <v>1.6188336994861028</v>
      </c>
      <c r="M14" s="3">
        <v>0.16001124934376237</v>
      </c>
      <c r="N14" s="3">
        <v>0.66671353893234331</v>
      </c>
      <c r="O14" s="3">
        <v>0.31782000385829201</v>
      </c>
      <c r="P14" s="3">
        <v>0.10545055799071229</v>
      </c>
      <c r="Q14" s="3">
        <v>0</v>
      </c>
      <c r="R14" s="3">
        <v>0</v>
      </c>
      <c r="S14" s="2">
        <v>20.306910554908466</v>
      </c>
      <c r="T14" s="1">
        <v>18.7</v>
      </c>
      <c r="X14" s="73"/>
      <c r="Y14" s="32" t="s">
        <v>16</v>
      </c>
      <c r="Z14" s="13">
        <v>0</v>
      </c>
      <c r="AA14" s="13">
        <v>0</v>
      </c>
      <c r="AB14" s="13">
        <v>0.11454334130799829</v>
      </c>
      <c r="AC14" s="13">
        <v>0.34225330107173535</v>
      </c>
      <c r="AD14" s="13">
        <v>0.68836142612979745</v>
      </c>
      <c r="AE14" s="13">
        <v>0.94140308637511105</v>
      </c>
      <c r="AF14" s="3">
        <v>0.98793631878148513</v>
      </c>
      <c r="AG14" s="3">
        <v>0.98793631878148513</v>
      </c>
      <c r="AH14" s="21">
        <v>6.4740392127507443E-2</v>
      </c>
      <c r="AI14" s="13">
        <v>0.19081378732317983</v>
      </c>
      <c r="AJ14" s="13">
        <v>0.68836142612979745</v>
      </c>
      <c r="AK14" s="13">
        <v>0.38100804936284294</v>
      </c>
      <c r="AL14" s="3">
        <v>0.64361793343136053</v>
      </c>
      <c r="AM14" s="21">
        <v>0.94250446465691873</v>
      </c>
      <c r="AN14" s="13">
        <v>0.68836142612979745</v>
      </c>
      <c r="AO14" s="13">
        <v>0.47359266117730059</v>
      </c>
      <c r="AP14" s="3">
        <v>0.67122122661916528</v>
      </c>
      <c r="AQ14" s="21">
        <v>0.94250446465691873</v>
      </c>
      <c r="AR14" s="13">
        <v>0.50030108451113675</v>
      </c>
      <c r="AS14" s="13">
        <v>0.68836142612979745</v>
      </c>
      <c r="AT14" s="13">
        <v>0.52315468385864605</v>
      </c>
      <c r="AU14" s="13">
        <v>2.4849847483285691E-2</v>
      </c>
      <c r="AV14" s="3">
        <v>0.19659602330267018</v>
      </c>
      <c r="AW14" s="21">
        <v>0.34693415876941791</v>
      </c>
      <c r="AX14" s="13">
        <v>0.34142726736037954</v>
      </c>
      <c r="AY14" s="13">
        <v>0.68836142612979745</v>
      </c>
      <c r="AZ14" s="13">
        <v>0.34142726736037954</v>
      </c>
      <c r="BA14" s="3">
        <v>0.2409264991454291</v>
      </c>
    </row>
    <row r="15" spans="1:54" ht="20.100000000000001" thickBot="1" x14ac:dyDescent="0.7">
      <c r="A15" s="18">
        <v>12</v>
      </c>
      <c r="B15" s="63" t="s">
        <v>15</v>
      </c>
      <c r="C15" s="30">
        <v>1</v>
      </c>
      <c r="D15" s="34">
        <v>1.5998514133910217E-3</v>
      </c>
      <c r="E15" s="16">
        <v>13.563085467827277</v>
      </c>
      <c r="F15" s="15">
        <v>11</v>
      </c>
      <c r="G15" s="5">
        <f t="shared" si="0"/>
        <v>6.0955550166268075</v>
      </c>
      <c r="H15" s="22">
        <v>7.467530451200469</v>
      </c>
      <c r="I15" s="21">
        <v>0.35900665716494529</v>
      </c>
      <c r="J15" s="21">
        <v>2.5978067280360739</v>
      </c>
      <c r="K15" s="21">
        <v>0.94250446465691873</v>
      </c>
      <c r="L15" s="21">
        <v>1.1994086046192489</v>
      </c>
      <c r="M15" s="21">
        <v>0.25570425140228698</v>
      </c>
      <c r="N15" s="21">
        <v>0.41842513865828784</v>
      </c>
      <c r="O15" s="21">
        <v>0.23085855895232446</v>
      </c>
      <c r="P15" s="21">
        <v>6.8937597403019135E-2</v>
      </c>
      <c r="Q15" s="21">
        <v>2.2903015733702039E-2</v>
      </c>
      <c r="R15" s="21">
        <v>0</v>
      </c>
      <c r="S15" s="20">
        <v>20.075703463908965</v>
      </c>
      <c r="T15" s="33">
        <v>32.6</v>
      </c>
      <c r="X15" s="73"/>
      <c r="Y15" s="32" t="s">
        <v>14</v>
      </c>
      <c r="Z15" s="13">
        <v>0.61406026960898874</v>
      </c>
      <c r="AA15" s="13">
        <v>0.61406026960898874</v>
      </c>
      <c r="AB15" s="13">
        <v>1.1103871792553521</v>
      </c>
      <c r="AC15" s="13">
        <v>1.0271369970268776</v>
      </c>
      <c r="AD15" s="13">
        <v>1.67366050927262</v>
      </c>
      <c r="AE15" s="13">
        <v>1.4988639828085011</v>
      </c>
      <c r="AF15" s="3">
        <v>1.2726312518999259</v>
      </c>
      <c r="AG15" s="3">
        <v>1.2726312518999259</v>
      </c>
      <c r="AH15" s="21">
        <v>0.3505489150725421</v>
      </c>
      <c r="AI15" s="13">
        <v>0.78084919622270832</v>
      </c>
      <c r="AJ15" s="13">
        <v>1.67366050927262</v>
      </c>
      <c r="AK15" s="13">
        <v>1.5750083219264857</v>
      </c>
      <c r="AL15" s="3">
        <v>1.6188336994861028</v>
      </c>
      <c r="AM15" s="21">
        <v>1.1994086046192489</v>
      </c>
      <c r="AN15" s="13">
        <v>1.67366050927262</v>
      </c>
      <c r="AO15" s="13">
        <v>1.6440828882035776</v>
      </c>
      <c r="AP15" s="3">
        <v>0.86135803796185673</v>
      </c>
      <c r="AQ15" s="21">
        <v>1.1994086046192489</v>
      </c>
      <c r="AR15" s="13">
        <v>4.3085215627499114</v>
      </c>
      <c r="AS15" s="13">
        <v>1.67366050927262</v>
      </c>
      <c r="AT15" s="13">
        <v>2.8948555567280896</v>
      </c>
      <c r="AU15" s="13">
        <v>2.3959315876707867</v>
      </c>
      <c r="AV15" s="3">
        <v>2.5067394558709046</v>
      </c>
      <c r="AW15" s="21">
        <v>2.6360153021043762</v>
      </c>
      <c r="AX15" s="13">
        <v>2.8515373713266752</v>
      </c>
      <c r="AY15" s="13">
        <v>1.67366050927262</v>
      </c>
      <c r="AZ15" s="13">
        <v>2.8319122001544339</v>
      </c>
      <c r="BA15" s="3">
        <v>1.6776225134886045</v>
      </c>
    </row>
    <row r="16" spans="1:54" ht="20.100000000000001" thickBot="1" x14ac:dyDescent="0.7">
      <c r="A16" s="18">
        <v>13</v>
      </c>
      <c r="B16" s="63"/>
      <c r="C16" s="30">
        <v>5</v>
      </c>
      <c r="D16" s="17">
        <v>4.9075196729785938E-5</v>
      </c>
      <c r="E16" s="16">
        <v>14.809050162210003</v>
      </c>
      <c r="F16" s="15">
        <v>7</v>
      </c>
      <c r="G16" s="5">
        <f t="shared" si="0"/>
        <v>8.26297641269141</v>
      </c>
      <c r="H16" s="14">
        <v>6.5460737495185937</v>
      </c>
      <c r="I16" s="13">
        <v>9.2917750608258465E-2</v>
      </c>
      <c r="J16" s="13">
        <v>2.6695253186873762</v>
      </c>
      <c r="K16" s="13">
        <v>0.44605820413210878</v>
      </c>
      <c r="L16" s="13">
        <v>1.9672725037872563</v>
      </c>
      <c r="M16" s="13">
        <v>0.21177959471968555</v>
      </c>
      <c r="N16" s="13">
        <v>1.3861937108924873</v>
      </c>
      <c r="O16" s="13">
        <v>1.1089708690777302</v>
      </c>
      <c r="P16" s="13">
        <v>0.26644592861289595</v>
      </c>
      <c r="Q16" s="13">
        <v>0.11381253217361137</v>
      </c>
      <c r="R16" s="13">
        <v>0</v>
      </c>
      <c r="S16" s="12">
        <v>9.9465785402638378</v>
      </c>
      <c r="T16" s="11">
        <v>34</v>
      </c>
      <c r="X16" s="73"/>
      <c r="Y16" s="32" t="s">
        <v>13</v>
      </c>
      <c r="Z16" s="13">
        <v>0</v>
      </c>
      <c r="AA16" s="13">
        <v>0</v>
      </c>
      <c r="AB16" s="13">
        <v>0</v>
      </c>
      <c r="AC16" s="13">
        <v>9.6691289710401876E-2</v>
      </c>
      <c r="AD16" s="13">
        <v>0.17113502603610953</v>
      </c>
      <c r="AE16" s="13">
        <v>0.20628901263436039</v>
      </c>
      <c r="AF16" s="3">
        <v>0.19188514794298778</v>
      </c>
      <c r="AG16" s="3">
        <v>0.19188514794298778</v>
      </c>
      <c r="AH16" s="21">
        <v>0</v>
      </c>
      <c r="AI16" s="13">
        <v>3.7649705727944092E-2</v>
      </c>
      <c r="AJ16" s="13">
        <v>0.17113502603610953</v>
      </c>
      <c r="AK16" s="13">
        <v>8.7706700843506125E-2</v>
      </c>
      <c r="AL16" s="3">
        <v>0.16001124934376237</v>
      </c>
      <c r="AM16" s="21">
        <v>0.25570425140228698</v>
      </c>
      <c r="AN16" s="13">
        <v>0.17113502603610953</v>
      </c>
      <c r="AO16" s="13">
        <v>0.16863930690641624</v>
      </c>
      <c r="AP16" s="3">
        <v>0.17027935090592894</v>
      </c>
      <c r="AQ16" s="21">
        <v>0.25570425140228698</v>
      </c>
      <c r="AR16" s="13">
        <v>0.22532778428087755</v>
      </c>
      <c r="AS16" s="13">
        <v>0.17113502603610953</v>
      </c>
      <c r="AT16" s="13">
        <v>0.23844813627697931</v>
      </c>
      <c r="AU16" s="13">
        <v>0.12870780083132405</v>
      </c>
      <c r="AV16" s="3">
        <v>0</v>
      </c>
      <c r="AW16" s="21">
        <v>0.29948629556319167</v>
      </c>
      <c r="AX16" s="13">
        <v>0</v>
      </c>
      <c r="AY16" s="13">
        <v>0.17113502603610953</v>
      </c>
      <c r="AZ16" s="13">
        <v>0</v>
      </c>
      <c r="BA16" s="3">
        <v>0</v>
      </c>
    </row>
    <row r="17" spans="1:53" ht="20.100000000000001" thickBot="1" x14ac:dyDescent="0.7">
      <c r="A17" s="18">
        <v>14</v>
      </c>
      <c r="B17" s="63"/>
      <c r="C17" s="30">
        <v>10</v>
      </c>
      <c r="D17" s="17">
        <v>1.0551167296903976E-3</v>
      </c>
      <c r="E17" s="16">
        <v>12.283691827918085</v>
      </c>
      <c r="F17" s="15">
        <v>11</v>
      </c>
      <c r="G17" s="5">
        <f t="shared" si="0"/>
        <v>6.1571776393053863</v>
      </c>
      <c r="H17" s="14">
        <v>6.1265141886126999</v>
      </c>
      <c r="I17" s="13">
        <v>0.16277813347298609</v>
      </c>
      <c r="J17" s="13">
        <v>2.7602803253757524</v>
      </c>
      <c r="K17" s="13">
        <v>0.47359266117730059</v>
      </c>
      <c r="L17" s="13">
        <v>1.6440828882035776</v>
      </c>
      <c r="M17" s="13">
        <v>0.16863930690641624</v>
      </c>
      <c r="N17" s="13">
        <v>0.59790299721365758</v>
      </c>
      <c r="O17" s="13">
        <v>0.28928135377921632</v>
      </c>
      <c r="P17" s="13">
        <v>6.0619973176478978E-2</v>
      </c>
      <c r="Q17" s="13">
        <v>0</v>
      </c>
      <c r="R17" s="13">
        <v>0</v>
      </c>
      <c r="S17" s="12">
        <v>7.1520243428679855</v>
      </c>
      <c r="T17" s="11">
        <v>21.5</v>
      </c>
      <c r="X17" s="73"/>
      <c r="Y17" s="32" t="s">
        <v>12</v>
      </c>
      <c r="Z17" s="13">
        <v>0.21812585193519127</v>
      </c>
      <c r="AA17" s="13">
        <v>0.21812585193519127</v>
      </c>
      <c r="AB17" s="13">
        <v>0.40045596092449637</v>
      </c>
      <c r="AC17" s="13">
        <v>0.48345644855200937</v>
      </c>
      <c r="AD17" s="13">
        <v>0.82715262584119598</v>
      </c>
      <c r="AE17" s="13">
        <v>0.65637413110932852</v>
      </c>
      <c r="AF17" s="3">
        <v>0.51169372784796752</v>
      </c>
      <c r="AG17" s="3">
        <v>0.51169372784796752</v>
      </c>
      <c r="AH17" s="21">
        <v>0.11177256387983402</v>
      </c>
      <c r="AI17" s="13">
        <v>0.30119764582355274</v>
      </c>
      <c r="AJ17" s="13">
        <v>0.82715262584119598</v>
      </c>
      <c r="AK17" s="13">
        <v>0.65780025632629591</v>
      </c>
      <c r="AL17" s="3">
        <v>0.66671353893234331</v>
      </c>
      <c r="AM17" s="21">
        <v>0.41842513865828784</v>
      </c>
      <c r="AN17" s="13">
        <v>0.82715262584119598</v>
      </c>
      <c r="AO17" s="13">
        <v>0.59790299721365758</v>
      </c>
      <c r="AP17" s="3">
        <v>0.46826821499130455</v>
      </c>
      <c r="AQ17" s="21">
        <v>0.41842513865828784</v>
      </c>
      <c r="AR17" s="13">
        <v>1.6448928252504058</v>
      </c>
      <c r="AS17" s="13">
        <v>0.82715262584119598</v>
      </c>
      <c r="AT17" s="13">
        <v>1.5173972308535044</v>
      </c>
      <c r="AU17" s="13">
        <v>1.1068870871493866</v>
      </c>
      <c r="AV17" s="3">
        <v>0.9843116247510233</v>
      </c>
      <c r="AW17" s="21">
        <v>1.0332277196930111</v>
      </c>
      <c r="AX17" s="13">
        <v>1.1715618657388664</v>
      </c>
      <c r="AY17" s="13">
        <v>0.82715262584119598</v>
      </c>
      <c r="AZ17" s="13">
        <v>1.1715618657388664</v>
      </c>
      <c r="BA17" s="3">
        <v>0.69880135631411366</v>
      </c>
    </row>
    <row r="18" spans="1:53" ht="20.100000000000001" thickBot="1" x14ac:dyDescent="0.7">
      <c r="A18" s="18">
        <v>15</v>
      </c>
      <c r="B18" s="64"/>
      <c r="C18" s="30">
        <v>15</v>
      </c>
      <c r="D18" s="8">
        <v>9.7659641492273998E-4</v>
      </c>
      <c r="E18" s="7">
        <v>9.6808100573511684</v>
      </c>
      <c r="F18" s="6">
        <v>12</v>
      </c>
      <c r="G18" s="5">
        <f t="shared" si="0"/>
        <v>4.8717758632754187</v>
      </c>
      <c r="H18" s="4">
        <v>4.8090341940757497</v>
      </c>
      <c r="I18" s="3">
        <v>0.31502558854370288</v>
      </c>
      <c r="J18" s="3">
        <v>1.8941233956888783</v>
      </c>
      <c r="K18" s="3">
        <v>0.67122122661916528</v>
      </c>
      <c r="L18" s="3">
        <v>0.86135803796185673</v>
      </c>
      <c r="M18" s="3">
        <v>0.17027935090592894</v>
      </c>
      <c r="N18" s="3">
        <v>0.46826821499130455</v>
      </c>
      <c r="O18" s="3">
        <v>0.23956886654469736</v>
      </c>
      <c r="P18" s="3">
        <v>8.4163079038041738E-2</v>
      </c>
      <c r="Q18" s="3">
        <v>0.16776810298184189</v>
      </c>
      <c r="R18" s="3">
        <v>0</v>
      </c>
      <c r="S18" s="2">
        <v>9.6561263504410402</v>
      </c>
      <c r="T18" s="1">
        <v>19.899999999999999</v>
      </c>
      <c r="X18" s="73"/>
      <c r="Y18" s="32" t="s">
        <v>11</v>
      </c>
      <c r="Z18" s="13">
        <v>8.4766164130654104E-2</v>
      </c>
      <c r="AA18" s="13">
        <v>8.4766164130654104E-2</v>
      </c>
      <c r="AB18" s="13">
        <v>0.16202588431991363</v>
      </c>
      <c r="AC18" s="13">
        <v>0.20805596509261631</v>
      </c>
      <c r="AD18" s="13">
        <v>0.42489305328648674</v>
      </c>
      <c r="AE18" s="13">
        <v>0.37248957671448668</v>
      </c>
      <c r="AF18" s="3">
        <v>0.169390697243546</v>
      </c>
      <c r="AG18" s="3">
        <v>0.169390697243546</v>
      </c>
      <c r="AH18" s="21">
        <v>5.5501655085547323E-2</v>
      </c>
      <c r="AI18" s="13">
        <v>0.13086706041223789</v>
      </c>
      <c r="AJ18" s="13">
        <v>0.42489305328648674</v>
      </c>
      <c r="AK18" s="13">
        <v>0.30486076573305421</v>
      </c>
      <c r="AL18" s="3">
        <v>0.31782000385829201</v>
      </c>
      <c r="AM18" s="21">
        <v>0.23085855895232446</v>
      </c>
      <c r="AN18" s="13">
        <v>0.42489305328648674</v>
      </c>
      <c r="AO18" s="13">
        <v>0.28928135377921632</v>
      </c>
      <c r="AP18" s="3">
        <v>0.23956886654469736</v>
      </c>
      <c r="AQ18" s="21">
        <v>0.23085855895232446</v>
      </c>
      <c r="AR18" s="13">
        <v>1.0293742370953951</v>
      </c>
      <c r="AS18" s="13">
        <v>0.42489305328648674</v>
      </c>
      <c r="AT18" s="13">
        <v>1.0118119908928869</v>
      </c>
      <c r="AU18" s="13">
        <v>0.56241677153354619</v>
      </c>
      <c r="AV18" s="3">
        <v>0.40449818672873544</v>
      </c>
      <c r="AW18" s="21">
        <v>0.47588021968086514</v>
      </c>
      <c r="AX18" s="13">
        <v>0.54882019382837866</v>
      </c>
      <c r="AY18" s="13">
        <v>0.42489305328648674</v>
      </c>
      <c r="AZ18" s="13">
        <v>0.54882019382837866</v>
      </c>
      <c r="BA18" s="3">
        <v>0.29742513730054065</v>
      </c>
    </row>
    <row r="19" spans="1:53" ht="20.100000000000001" thickBot="1" x14ac:dyDescent="0.7">
      <c r="A19" s="18">
        <v>16</v>
      </c>
      <c r="B19" s="66" t="s">
        <v>10</v>
      </c>
      <c r="C19" s="30">
        <v>1</v>
      </c>
      <c r="D19" s="29">
        <v>1.5998514133910217E-3</v>
      </c>
      <c r="E19" s="16">
        <v>13.563085467827277</v>
      </c>
      <c r="F19" s="15">
        <v>10</v>
      </c>
      <c r="G19" s="5">
        <f t="shared" si="0"/>
        <v>6.0955550166268075</v>
      </c>
      <c r="H19" s="22">
        <v>7.467530451200469</v>
      </c>
      <c r="I19" s="21">
        <v>0.35900665716494529</v>
      </c>
      <c r="J19" s="21">
        <v>2.5978067280360739</v>
      </c>
      <c r="K19" s="21">
        <v>0.94250446465691873</v>
      </c>
      <c r="L19" s="21">
        <v>1.1994086046192489</v>
      </c>
      <c r="M19" s="21">
        <v>0.25570425140228698</v>
      </c>
      <c r="N19" s="21">
        <v>0.41842513865828784</v>
      </c>
      <c r="O19" s="21">
        <v>0.23085855895232446</v>
      </c>
      <c r="P19" s="21">
        <v>6.8937597403019135E-2</v>
      </c>
      <c r="Q19" s="21">
        <v>2.2903015733702039E-2</v>
      </c>
      <c r="R19" s="21">
        <v>0</v>
      </c>
      <c r="S19" s="20">
        <v>20.075703463908965</v>
      </c>
      <c r="T19" s="33">
        <v>32.6</v>
      </c>
      <c r="X19" s="73"/>
      <c r="Y19" s="32" t="s">
        <v>9</v>
      </c>
      <c r="Z19" s="13">
        <v>9.3749493400833786E-3</v>
      </c>
      <c r="AA19" s="13">
        <v>9.3749493400833786E-3</v>
      </c>
      <c r="AB19" s="13">
        <v>7.3307874538997841E-2</v>
      </c>
      <c r="AC19" s="13">
        <v>6.3721460176205821E-2</v>
      </c>
      <c r="AD19" s="13">
        <v>0.11278134544461209</v>
      </c>
      <c r="AE19" s="13">
        <v>3.7076867314916218E-2</v>
      </c>
      <c r="AF19" s="3">
        <v>2.1076013929961879E-2</v>
      </c>
      <c r="AG19" s="3">
        <v>2.1076013929961879E-2</v>
      </c>
      <c r="AH19" s="21">
        <v>1.1049047436526838E-2</v>
      </c>
      <c r="AI19" s="13">
        <v>2.7913382997541491E-2</v>
      </c>
      <c r="AJ19" s="13">
        <v>0.11278134544461209</v>
      </c>
      <c r="AK19" s="13">
        <v>8.6700659310545533E-2</v>
      </c>
      <c r="AL19" s="3">
        <v>0.10545055799071229</v>
      </c>
      <c r="AM19" s="21">
        <v>6.8937597403019135E-2</v>
      </c>
      <c r="AN19" s="13">
        <v>0.11278134544461209</v>
      </c>
      <c r="AO19" s="13">
        <v>6.0619973176478978E-2</v>
      </c>
      <c r="AP19" s="3">
        <v>8.4163079038041738E-2</v>
      </c>
      <c r="AQ19" s="21">
        <v>6.8937597403019135E-2</v>
      </c>
      <c r="AR19" s="13">
        <v>0.1336458943518653</v>
      </c>
      <c r="AS19" s="13">
        <v>0.11278134544461209</v>
      </c>
      <c r="AT19" s="13">
        <v>0.57856830213085997</v>
      </c>
      <c r="AU19" s="13">
        <v>2.54462910659406E-2</v>
      </c>
      <c r="AV19" s="3">
        <v>0.26841960215817678</v>
      </c>
      <c r="AW19" s="21">
        <v>0.14802551589605337</v>
      </c>
      <c r="AX19" s="13">
        <v>0.17481108543914869</v>
      </c>
      <c r="AY19" s="13">
        <v>0.11278134544461209</v>
      </c>
      <c r="AZ19" s="13">
        <v>0.17481108543914869</v>
      </c>
      <c r="BA19" s="3">
        <v>9.8683677264035541E-2</v>
      </c>
    </row>
    <row r="20" spans="1:53" ht="20.100000000000001" thickBot="1" x14ac:dyDescent="0.7">
      <c r="A20" s="18">
        <v>17</v>
      </c>
      <c r="B20" s="67"/>
      <c r="C20" s="26">
        <v>2.5</v>
      </c>
      <c r="D20" s="29">
        <v>1.5507762166612356E-3</v>
      </c>
      <c r="E20" s="16">
        <v>21.080660009703482</v>
      </c>
      <c r="F20" s="15">
        <v>1</v>
      </c>
      <c r="G20" s="5">
        <f t="shared" si="0"/>
        <v>12.474100131428283</v>
      </c>
      <c r="H20" s="14">
        <v>8.606559878275192</v>
      </c>
      <c r="I20" s="13">
        <v>0.10874818219336915</v>
      </c>
      <c r="J20" s="13">
        <v>4.5232885609953248</v>
      </c>
      <c r="K20" s="13">
        <v>0.50030108451113675</v>
      </c>
      <c r="L20" s="13">
        <v>4.3085215627499114</v>
      </c>
      <c r="M20" s="13">
        <v>0.22532778428087755</v>
      </c>
      <c r="N20" s="13">
        <v>1.6448928252504058</v>
      </c>
      <c r="O20" s="13">
        <v>1.0293742370953951</v>
      </c>
      <c r="P20" s="13">
        <v>0.1336458943518653</v>
      </c>
      <c r="Q20" s="13">
        <v>0</v>
      </c>
      <c r="R20" s="13">
        <v>0</v>
      </c>
      <c r="S20" s="12">
        <v>4.6912221174975715</v>
      </c>
      <c r="T20" s="28">
        <v>31.6</v>
      </c>
      <c r="X20" s="73"/>
      <c r="Y20" s="32" t="s">
        <v>8</v>
      </c>
      <c r="Z20" s="13">
        <v>0</v>
      </c>
      <c r="AA20" s="13">
        <v>0</v>
      </c>
      <c r="AB20" s="13">
        <v>0</v>
      </c>
      <c r="AC20" s="13">
        <v>0</v>
      </c>
      <c r="AD20" s="13">
        <v>2.8101859795953421E-2</v>
      </c>
      <c r="AE20" s="13">
        <v>0</v>
      </c>
      <c r="AF20" s="3">
        <v>0</v>
      </c>
      <c r="AG20" s="3">
        <v>0</v>
      </c>
      <c r="AH20" s="21">
        <v>0</v>
      </c>
      <c r="AI20" s="13">
        <v>1.8547227465329257E-2</v>
      </c>
      <c r="AJ20" s="13">
        <v>2.8101859795953421E-2</v>
      </c>
      <c r="AK20" s="13">
        <v>0</v>
      </c>
      <c r="AL20" s="3">
        <v>0</v>
      </c>
      <c r="AM20" s="21">
        <v>2.2903015733702039E-2</v>
      </c>
      <c r="AN20" s="13">
        <v>2.8101859795953421E-2</v>
      </c>
      <c r="AO20" s="13">
        <v>0</v>
      </c>
      <c r="AP20" s="3">
        <v>0.16776810298184189</v>
      </c>
      <c r="AQ20" s="21">
        <v>2.2903015733702039E-2</v>
      </c>
      <c r="AR20" s="13">
        <v>0</v>
      </c>
      <c r="AS20" s="13">
        <v>2.8101859795953421E-2</v>
      </c>
      <c r="AT20" s="13">
        <v>0.12814448066954759</v>
      </c>
      <c r="AU20" s="13">
        <v>2.5361928465847963E-2</v>
      </c>
      <c r="AV20" s="3">
        <v>0</v>
      </c>
      <c r="AW20" s="21">
        <v>0.20654866950025763</v>
      </c>
      <c r="AX20" s="13">
        <v>4.355788268372781E-2</v>
      </c>
      <c r="AY20" s="13">
        <v>2.8101859795953421E-2</v>
      </c>
      <c r="AZ20" s="13">
        <v>4.355788268372781E-2</v>
      </c>
      <c r="BA20" s="3">
        <v>0</v>
      </c>
    </row>
    <row r="21" spans="1:53" ht="20.100000000000001" thickBot="1" x14ac:dyDescent="0.7">
      <c r="A21" s="18">
        <v>18</v>
      </c>
      <c r="B21" s="67"/>
      <c r="C21" s="30">
        <v>5</v>
      </c>
      <c r="D21" s="29">
        <v>1.3250303117042204E-3</v>
      </c>
      <c r="E21" s="16">
        <v>14.809050162210003</v>
      </c>
      <c r="F21" s="15">
        <v>6</v>
      </c>
      <c r="G21" s="5">
        <f t="shared" si="0"/>
        <v>8.26297641269141</v>
      </c>
      <c r="H21" s="14">
        <v>6.5460737495185937</v>
      </c>
      <c r="I21" s="13">
        <v>9.2917750608258465E-2</v>
      </c>
      <c r="J21" s="13">
        <v>2.6695253186873762</v>
      </c>
      <c r="K21" s="13">
        <v>0.44605820413210878</v>
      </c>
      <c r="L21" s="13">
        <v>1.9672725037872563</v>
      </c>
      <c r="M21" s="13">
        <v>0.21177959471968555</v>
      </c>
      <c r="N21" s="13">
        <v>1.3861937108924873</v>
      </c>
      <c r="O21" s="13">
        <v>1.1089708690777302</v>
      </c>
      <c r="P21" s="13">
        <v>0.26644592861289595</v>
      </c>
      <c r="Q21" s="13">
        <v>0.11381253217361137</v>
      </c>
      <c r="R21" s="13">
        <v>0</v>
      </c>
      <c r="S21" s="12">
        <v>9.9465785402638378</v>
      </c>
      <c r="T21" s="28">
        <v>27</v>
      </c>
      <c r="X21" s="73"/>
      <c r="Y21" s="32" t="s">
        <v>7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3">
        <v>0</v>
      </c>
      <c r="AG21" s="3">
        <v>0</v>
      </c>
      <c r="AH21" s="21">
        <v>0</v>
      </c>
      <c r="AI21" s="13">
        <v>0</v>
      </c>
      <c r="AJ21" s="13">
        <v>0</v>
      </c>
      <c r="AK21" s="13">
        <v>0</v>
      </c>
      <c r="AL21" s="3">
        <v>0</v>
      </c>
      <c r="AM21" s="21">
        <v>0</v>
      </c>
      <c r="AN21" s="13">
        <v>0</v>
      </c>
      <c r="AO21" s="13">
        <v>0</v>
      </c>
      <c r="AP21" s="3">
        <v>0</v>
      </c>
      <c r="AQ21" s="21">
        <v>0</v>
      </c>
      <c r="AR21" s="13">
        <v>0</v>
      </c>
      <c r="AS21" s="13">
        <v>0</v>
      </c>
      <c r="AT21" s="13">
        <v>0</v>
      </c>
      <c r="AU21" s="13">
        <v>0</v>
      </c>
      <c r="AV21" s="3">
        <v>0</v>
      </c>
      <c r="AW21" s="21">
        <v>1.4715381771414052E-2</v>
      </c>
      <c r="AX21" s="13">
        <v>0</v>
      </c>
      <c r="AY21" s="13">
        <v>0</v>
      </c>
      <c r="AZ21" s="13">
        <v>0</v>
      </c>
      <c r="BA21" s="3">
        <v>0</v>
      </c>
    </row>
    <row r="22" spans="1:53" ht="19.8" x14ac:dyDescent="0.65">
      <c r="A22" s="18">
        <v>19</v>
      </c>
      <c r="B22" s="67"/>
      <c r="C22" s="30">
        <v>7</v>
      </c>
      <c r="D22" s="29">
        <v>1.4918859805854924E-3</v>
      </c>
      <c r="E22" s="16">
        <v>20.147250239959604</v>
      </c>
      <c r="F22" s="15">
        <v>1</v>
      </c>
      <c r="G22" s="5">
        <f t="shared" si="0"/>
        <v>11.053906811094908</v>
      </c>
      <c r="H22" s="14">
        <v>9.0933434288646922</v>
      </c>
      <c r="I22" s="13">
        <v>0.1464659061439807</v>
      </c>
      <c r="J22" s="13">
        <v>4.0150605235404146</v>
      </c>
      <c r="K22" s="13">
        <v>0.52315468385864605</v>
      </c>
      <c r="L22" s="13">
        <v>2.8948555567280896</v>
      </c>
      <c r="M22" s="13">
        <v>0.23844813627697931</v>
      </c>
      <c r="N22" s="13">
        <v>1.5173972308535044</v>
      </c>
      <c r="O22" s="13">
        <v>1.0118119908928869</v>
      </c>
      <c r="P22" s="13">
        <v>0.57856830213085997</v>
      </c>
      <c r="Q22" s="13">
        <v>0.12814448066954759</v>
      </c>
      <c r="R22" s="13">
        <v>0</v>
      </c>
      <c r="S22" s="12">
        <v>4.8055885263629587</v>
      </c>
      <c r="T22" s="28">
        <v>30.4</v>
      </c>
      <c r="Y22" s="31" t="s">
        <v>38</v>
      </c>
      <c r="Z22" s="16">
        <f>Z4</f>
        <v>49</v>
      </c>
      <c r="AA22" s="16">
        <f>AA4</f>
        <v>40.5</v>
      </c>
      <c r="AB22" s="16">
        <f t="shared" ref="AB22:BA22" si="8">AB4</f>
        <v>21.9</v>
      </c>
      <c r="AC22" s="16">
        <f t="shared" si="8"/>
        <v>27.3</v>
      </c>
      <c r="AD22" s="16">
        <f t="shared" si="8"/>
        <v>47.7</v>
      </c>
      <c r="AE22" s="16">
        <f t="shared" si="8"/>
        <v>34.700000000000003</v>
      </c>
      <c r="AF22" s="16">
        <f t="shared" si="8"/>
        <v>91.3</v>
      </c>
      <c r="AG22" s="16">
        <f t="shared" si="8"/>
        <v>56.4</v>
      </c>
      <c r="AH22" s="16">
        <f t="shared" si="8"/>
        <v>1.4806595385815866</v>
      </c>
      <c r="AI22" s="16">
        <f t="shared" si="8"/>
        <v>3.4185051803041535</v>
      </c>
      <c r="AJ22" s="16">
        <f t="shared" si="8"/>
        <v>5.9509761359259938</v>
      </c>
      <c r="AK22" s="16">
        <f t="shared" si="8"/>
        <v>9.343268683250475</v>
      </c>
      <c r="AL22" s="16">
        <f t="shared" si="8"/>
        <v>9.9212847912677304</v>
      </c>
      <c r="AM22" s="16">
        <f t="shared" si="8"/>
        <v>7.467530451200469</v>
      </c>
      <c r="AN22" s="16">
        <f t="shared" si="8"/>
        <v>5.9509761359259938</v>
      </c>
      <c r="AO22" s="16">
        <f t="shared" si="8"/>
        <v>6.1265141886126999</v>
      </c>
      <c r="AP22" s="16">
        <f t="shared" si="8"/>
        <v>4.8090341940757497</v>
      </c>
      <c r="AQ22" s="16">
        <f t="shared" si="8"/>
        <v>7.467530451200469</v>
      </c>
      <c r="AR22" s="16">
        <f t="shared" si="8"/>
        <v>8.606559878275192</v>
      </c>
      <c r="AS22" s="16">
        <f t="shared" si="8"/>
        <v>5.9509761359259938</v>
      </c>
      <c r="AT22" s="16">
        <f t="shared" si="8"/>
        <v>9.0933434288646922</v>
      </c>
      <c r="AU22" s="16">
        <f t="shared" si="8"/>
        <v>10.144761262827176</v>
      </c>
      <c r="AV22" s="16">
        <f t="shared" si="8"/>
        <v>8.3181421988832245</v>
      </c>
      <c r="AW22" s="16">
        <f t="shared" si="8"/>
        <v>5.7526102647284603</v>
      </c>
      <c r="AX22" s="16">
        <f t="shared" si="8"/>
        <v>8.3699377319181352</v>
      </c>
      <c r="AY22" s="16">
        <f t="shared" si="8"/>
        <v>5.9509761359259938</v>
      </c>
      <c r="AZ22" s="16">
        <f t="shared" si="8"/>
        <v>8.3699377319181352</v>
      </c>
      <c r="BA22" s="16">
        <f t="shared" si="8"/>
        <v>4.7938418872737172</v>
      </c>
    </row>
    <row r="23" spans="1:53" ht="19.8" x14ac:dyDescent="0.65">
      <c r="A23" s="18">
        <v>20</v>
      </c>
      <c r="B23" s="67"/>
      <c r="C23" s="30">
        <v>10</v>
      </c>
      <c r="D23" s="29">
        <v>1.7716146019452724E-3</v>
      </c>
      <c r="E23" s="16">
        <v>18.217974837038742</v>
      </c>
      <c r="F23" s="15">
        <v>1</v>
      </c>
      <c r="G23" s="5">
        <f t="shared" si="0"/>
        <v>8.0732135742115698</v>
      </c>
      <c r="H23" s="14">
        <v>10.144761262827176</v>
      </c>
      <c r="I23" s="13">
        <v>7.4540684376847341E-2</v>
      </c>
      <c r="J23" s="13">
        <v>3.7290715756346042</v>
      </c>
      <c r="K23" s="13">
        <v>2.4849847483285691E-2</v>
      </c>
      <c r="L23" s="13">
        <v>2.3959315876707867</v>
      </c>
      <c r="M23" s="13">
        <v>0.12870780083132405</v>
      </c>
      <c r="N23" s="13">
        <v>1.1068870871493866</v>
      </c>
      <c r="O23" s="13">
        <v>0.56241677153354619</v>
      </c>
      <c r="P23" s="13">
        <v>2.54462910659406E-2</v>
      </c>
      <c r="Q23" s="13">
        <v>2.5361928465847963E-2</v>
      </c>
      <c r="R23" s="13">
        <v>0</v>
      </c>
      <c r="S23" s="12">
        <v>16.673302800163661</v>
      </c>
      <c r="T23" s="28">
        <v>36.1</v>
      </c>
      <c r="W23" s="51"/>
      <c r="Y23" s="27" t="s">
        <v>6</v>
      </c>
      <c r="Z23" s="16">
        <f>Z11-Z4</f>
        <v>-43.828563423238386</v>
      </c>
      <c r="AA23" s="16">
        <f>AA11-AA4</f>
        <v>-35.328563423238386</v>
      </c>
      <c r="AB23" s="16">
        <f t="shared" ref="AB23:BA23" si="9">AB11-AB4</f>
        <v>-13.490383990021899</v>
      </c>
      <c r="AC23" s="16">
        <f t="shared" si="9"/>
        <v>-18.744739602671174</v>
      </c>
      <c r="AD23" s="16">
        <f t="shared" si="9"/>
        <v>-34.912965337938502</v>
      </c>
      <c r="AE23" s="16">
        <f t="shared" si="9"/>
        <v>-20.248768239553439</v>
      </c>
      <c r="AF23" s="16">
        <f t="shared" si="9"/>
        <v>-75.660130315586059</v>
      </c>
      <c r="AG23" s="16">
        <f t="shared" si="9"/>
        <v>-40.760130315586068</v>
      </c>
      <c r="AH23" s="16">
        <f t="shared" si="9"/>
        <v>1.1762068699157382</v>
      </c>
      <c r="AI23" s="16">
        <f t="shared" si="9"/>
        <v>2.859716972730868</v>
      </c>
      <c r="AJ23" s="16">
        <f t="shared" si="9"/>
        <v>6.8360585261355071</v>
      </c>
      <c r="AK23" s="16">
        <f t="shared" si="9"/>
        <v>6.4794205534481488</v>
      </c>
      <c r="AL23" s="16">
        <f t="shared" si="9"/>
        <v>6.9875708557914393</v>
      </c>
      <c r="AM23" s="16">
        <f t="shared" si="9"/>
        <v>6.0955550166268075</v>
      </c>
      <c r="AN23" s="16">
        <f t="shared" si="9"/>
        <v>6.8360585261355071</v>
      </c>
      <c r="AO23" s="16">
        <f t="shared" si="9"/>
        <v>6.1571776393053854</v>
      </c>
      <c r="AP23" s="16">
        <f t="shared" si="9"/>
        <v>4.8717758632754187</v>
      </c>
      <c r="AQ23" s="16">
        <f t="shared" si="9"/>
        <v>6.0955550166268075</v>
      </c>
      <c r="AR23" s="16">
        <f t="shared" si="9"/>
        <v>12.47410013142829</v>
      </c>
      <c r="AS23" s="16">
        <f t="shared" si="9"/>
        <v>6.8360585261355071</v>
      </c>
      <c r="AT23" s="16">
        <f t="shared" si="9"/>
        <v>11.053906811094912</v>
      </c>
      <c r="AU23" s="16">
        <f t="shared" si="9"/>
        <v>8.0732135742115663</v>
      </c>
      <c r="AV23" s="16">
        <f t="shared" si="9"/>
        <v>8.1138413369771758</v>
      </c>
      <c r="AW23" s="16">
        <f t="shared" si="9"/>
        <v>8.2700750435006647</v>
      </c>
      <c r="AX23" s="16">
        <f t="shared" si="9"/>
        <v>9.3129040245561683</v>
      </c>
      <c r="AY23" s="16">
        <f t="shared" si="9"/>
        <v>6.8360585261355071</v>
      </c>
      <c r="AZ23" s="16">
        <f t="shared" si="9"/>
        <v>9.2932788533839279</v>
      </c>
      <c r="BA23" s="16">
        <f t="shared" si="9"/>
        <v>5.5700941280267537</v>
      </c>
    </row>
    <row r="24" spans="1:53" ht="20.100000000000001" thickBot="1" x14ac:dyDescent="0.7">
      <c r="A24" s="18">
        <v>21</v>
      </c>
      <c r="B24" s="67"/>
      <c r="C24" s="26">
        <v>12.5</v>
      </c>
      <c r="D24" s="25">
        <v>2.335979364337811E-3</v>
      </c>
      <c r="E24" s="16">
        <v>16.4319835358604</v>
      </c>
      <c r="F24" s="6">
        <v>3</v>
      </c>
      <c r="G24" s="5">
        <f t="shared" si="0"/>
        <v>8.1138413369771794</v>
      </c>
      <c r="H24" s="4">
        <v>8.3181421988832245</v>
      </c>
      <c r="I24" s="3">
        <v>6.5524221169675601E-2</v>
      </c>
      <c r="J24" s="3">
        <v>3.6877522229959929</v>
      </c>
      <c r="K24" s="3">
        <v>0.19659602330267018</v>
      </c>
      <c r="L24" s="3">
        <v>2.5067394558709046</v>
      </c>
      <c r="M24" s="3">
        <v>0</v>
      </c>
      <c r="N24" s="3">
        <v>0.9843116247510233</v>
      </c>
      <c r="O24" s="3">
        <v>0.40449818672873544</v>
      </c>
      <c r="P24" s="3">
        <v>0.26841960215817678</v>
      </c>
      <c r="Q24" s="3">
        <v>0</v>
      </c>
      <c r="R24" s="3">
        <v>0</v>
      </c>
      <c r="S24" s="2">
        <v>35.594345405335545</v>
      </c>
      <c r="T24" s="24">
        <v>47.6</v>
      </c>
      <c r="W24" s="51" t="s">
        <v>56</v>
      </c>
      <c r="Y24" s="27" t="s">
        <v>53</v>
      </c>
      <c r="Z24">
        <v>0.1</v>
      </c>
      <c r="AA24" s="16">
        <v>0.3</v>
      </c>
      <c r="AB24" s="16">
        <v>0.9</v>
      </c>
      <c r="AC24">
        <v>0.3</v>
      </c>
      <c r="AD24">
        <v>0.1</v>
      </c>
      <c r="AE24">
        <v>0</v>
      </c>
      <c r="AF24">
        <v>0</v>
      </c>
      <c r="AG24" s="16">
        <v>0.1</v>
      </c>
    </row>
    <row r="25" spans="1:53" ht="19.8" x14ac:dyDescent="0.65">
      <c r="A25" s="18">
        <v>22</v>
      </c>
      <c r="B25" s="66" t="s">
        <v>5</v>
      </c>
      <c r="C25" s="9" t="s">
        <v>4</v>
      </c>
      <c r="D25" s="17">
        <v>1.0305791313255047E-3</v>
      </c>
      <c r="E25" s="23">
        <v>14.022685308229125</v>
      </c>
      <c r="F25" s="15">
        <v>4</v>
      </c>
      <c r="G25" s="5">
        <f t="shared" si="0"/>
        <v>8.2700750435006647</v>
      </c>
      <c r="H25" s="22">
        <v>5.7526102647284603</v>
      </c>
      <c r="I25" s="21">
        <v>7.2269361584201025E-2</v>
      </c>
      <c r="J25" s="21">
        <v>3.0369724189378768</v>
      </c>
      <c r="K25" s="21">
        <v>0.34693415876941791</v>
      </c>
      <c r="L25" s="21">
        <v>2.6360153021043762</v>
      </c>
      <c r="M25" s="21">
        <v>0.29948629556319167</v>
      </c>
      <c r="N25" s="21">
        <v>1.0332277196930111</v>
      </c>
      <c r="O25" s="21">
        <v>0.47588021968086514</v>
      </c>
      <c r="P25" s="21">
        <v>0.14802551589605337</v>
      </c>
      <c r="Q25" s="21">
        <v>0.20654866950025763</v>
      </c>
      <c r="R25" s="21">
        <v>1.4715381771414052E-2</v>
      </c>
      <c r="S25" s="20">
        <v>3.1175843185901586</v>
      </c>
      <c r="T25" s="19">
        <v>21</v>
      </c>
      <c r="W25" s="51" t="s">
        <v>56</v>
      </c>
      <c r="Y25" s="27" t="s">
        <v>54</v>
      </c>
      <c r="Z25">
        <v>43.1</v>
      </c>
      <c r="AA25" s="16">
        <v>43.4</v>
      </c>
      <c r="AB25" s="16">
        <v>32.799999999999997</v>
      </c>
      <c r="AC25">
        <v>29</v>
      </c>
      <c r="AD25">
        <v>37.799999999999997</v>
      </c>
      <c r="AE25">
        <v>20.7</v>
      </c>
      <c r="AF25">
        <v>4.5999999999999996</v>
      </c>
      <c r="AG25" s="16">
        <v>18.100000000000001</v>
      </c>
    </row>
    <row r="26" spans="1:53" ht="35.4" x14ac:dyDescent="0.65">
      <c r="A26" s="18">
        <v>23</v>
      </c>
      <c r="B26" s="66"/>
      <c r="C26" s="9" t="s">
        <v>3</v>
      </c>
      <c r="D26" s="17">
        <v>1.5213310986233641E-3</v>
      </c>
      <c r="E26" s="16">
        <v>17.682841756474303</v>
      </c>
      <c r="F26" s="15">
        <v>1</v>
      </c>
      <c r="G26" s="5">
        <f t="shared" si="0"/>
        <v>9.3129040245561647</v>
      </c>
      <c r="H26" s="14">
        <v>8.3699377319181352</v>
      </c>
      <c r="I26" s="13">
        <v>6.4010005974578038E-2</v>
      </c>
      <c r="J26" s="13">
        <v>4.1171783522044105</v>
      </c>
      <c r="K26" s="13">
        <v>0.34142726736037954</v>
      </c>
      <c r="L26" s="13">
        <v>2.8515373713266752</v>
      </c>
      <c r="M26" s="13">
        <v>0</v>
      </c>
      <c r="N26" s="13">
        <v>1.1715618657388664</v>
      </c>
      <c r="O26" s="13">
        <v>0.54882019382837866</v>
      </c>
      <c r="P26" s="13">
        <v>0.17481108543914869</v>
      </c>
      <c r="Q26" s="13">
        <v>4.355788268372781E-2</v>
      </c>
      <c r="R26" s="13">
        <v>0</v>
      </c>
      <c r="S26" s="12">
        <v>10.226996177385704</v>
      </c>
      <c r="T26" s="11">
        <v>31</v>
      </c>
      <c r="W26" s="51" t="s">
        <v>58</v>
      </c>
      <c r="Y26" s="27" t="s">
        <v>57</v>
      </c>
      <c r="Z26" s="16">
        <f>SUM(Z4:Z7 )</f>
        <v>92.399999999999991</v>
      </c>
      <c r="AA26" s="16">
        <f t="shared" ref="AA26:AV26" si="10">SUM(AA4:AA7 )</f>
        <v>84.3</v>
      </c>
      <c r="AB26" s="16">
        <f t="shared" si="10"/>
        <v>58.1</v>
      </c>
      <c r="AC26" s="16">
        <f t="shared" si="10"/>
        <v>64.399999999999991</v>
      </c>
      <c r="AD26" s="16">
        <f t="shared" si="10"/>
        <v>86</v>
      </c>
      <c r="AE26" s="16">
        <f t="shared" si="10"/>
        <v>60.100000000000009</v>
      </c>
      <c r="AF26" s="16">
        <f t="shared" si="10"/>
        <v>95.999999999999986</v>
      </c>
      <c r="AG26" s="16">
        <f t="shared" si="10"/>
        <v>75.2</v>
      </c>
      <c r="AH26" s="16">
        <f t="shared" si="10"/>
        <v>1.5472102411036608</v>
      </c>
      <c r="AI26" s="16">
        <f t="shared" si="10"/>
        <v>3.5958328511792623</v>
      </c>
      <c r="AJ26" s="16">
        <f t="shared" si="10"/>
        <v>6.5167523944530465</v>
      </c>
      <c r="AK26" s="16">
        <f t="shared" si="10"/>
        <v>9.7348301082940747</v>
      </c>
      <c r="AL26" s="16">
        <f t="shared" si="10"/>
        <v>10.344555353116736</v>
      </c>
      <c r="AM26" s="16">
        <f t="shared" si="10"/>
        <v>7.7902296232895143</v>
      </c>
      <c r="AN26" s="16">
        <f t="shared" si="10"/>
        <v>6.5167523944530465</v>
      </c>
      <c r="AO26" s="16">
        <f t="shared" si="10"/>
        <v>6.4764155155683953</v>
      </c>
      <c r="AP26" s="16">
        <f t="shared" si="10"/>
        <v>5.3005342426403308</v>
      </c>
      <c r="AQ26" s="16">
        <f t="shared" si="10"/>
        <v>7.7902296232895143</v>
      </c>
      <c r="AR26" s="16">
        <f t="shared" si="10"/>
        <v>9.7695800097224517</v>
      </c>
      <c r="AS26" s="16">
        <f t="shared" si="10"/>
        <v>6.5167523944530465</v>
      </c>
      <c r="AT26" s="16">
        <f t="shared" si="10"/>
        <v>10.811868202557987</v>
      </c>
      <c r="AU26" s="16">
        <f t="shared" si="10"/>
        <v>10.757986253892511</v>
      </c>
      <c r="AV26" s="16">
        <f t="shared" si="10"/>
        <v>8.9910599877701358</v>
      </c>
    </row>
    <row r="27" spans="1:53" ht="19.8" x14ac:dyDescent="0.65">
      <c r="A27" s="18">
        <v>24</v>
      </c>
      <c r="B27" s="66"/>
      <c r="C27" s="9" t="s">
        <v>2</v>
      </c>
      <c r="D27" s="17">
        <v>1.9630078691914377E-3</v>
      </c>
      <c r="E27" s="16">
        <v>14.809050162210003</v>
      </c>
      <c r="F27" s="15">
        <v>2</v>
      </c>
      <c r="G27" s="5">
        <f t="shared" si="0"/>
        <v>8.26297641269141</v>
      </c>
      <c r="H27" s="14">
        <v>6.5460737495185937</v>
      </c>
      <c r="I27" s="13">
        <v>9.2917750608258465E-2</v>
      </c>
      <c r="J27" s="13">
        <v>2.6695253186873762</v>
      </c>
      <c r="K27" s="13">
        <v>0.44605820413210878</v>
      </c>
      <c r="L27" s="13">
        <v>1.9672725037872563</v>
      </c>
      <c r="M27" s="13">
        <v>0.21177959471968555</v>
      </c>
      <c r="N27" s="13">
        <v>1.3861937108924873</v>
      </c>
      <c r="O27" s="13">
        <v>1.1089708690777302</v>
      </c>
      <c r="P27" s="13">
        <v>0.26644592861289595</v>
      </c>
      <c r="Q27" s="13">
        <v>0.11381253217361137</v>
      </c>
      <c r="R27" s="13">
        <v>0</v>
      </c>
      <c r="S27" s="12">
        <v>9.9465785402638378</v>
      </c>
      <c r="T27" s="11">
        <v>40</v>
      </c>
      <c r="W27" s="51" t="s">
        <v>59</v>
      </c>
    </row>
    <row r="28" spans="1:53" ht="19.8" x14ac:dyDescent="0.65">
      <c r="A28" s="18">
        <v>25</v>
      </c>
      <c r="B28" s="66"/>
      <c r="C28" s="9" t="s">
        <v>1</v>
      </c>
      <c r="D28" s="17">
        <v>1.5213310986233641E-3</v>
      </c>
      <c r="E28" s="16">
        <v>17.663216585302063</v>
      </c>
      <c r="F28" s="15">
        <v>1</v>
      </c>
      <c r="G28" s="5">
        <f t="shared" si="0"/>
        <v>9.2932788533839243</v>
      </c>
      <c r="H28" s="14">
        <v>8.3699377319181352</v>
      </c>
      <c r="I28" s="13">
        <v>6.4010005974578038E-2</v>
      </c>
      <c r="J28" s="13">
        <v>4.1171783522044105</v>
      </c>
      <c r="K28" s="13">
        <v>0.34142726736037954</v>
      </c>
      <c r="L28" s="13">
        <v>2.8319122001544339</v>
      </c>
      <c r="M28" s="13">
        <v>0</v>
      </c>
      <c r="N28" s="13">
        <v>1.1715618657388664</v>
      </c>
      <c r="O28" s="13">
        <v>0.54882019382837866</v>
      </c>
      <c r="P28" s="13">
        <v>0.17481108543914869</v>
      </c>
      <c r="Q28" s="13">
        <v>4.355788268372781E-2</v>
      </c>
      <c r="R28" s="13">
        <v>0</v>
      </c>
      <c r="S28" s="12">
        <v>10.226996177385704</v>
      </c>
      <c r="T28" s="11">
        <v>31</v>
      </c>
    </row>
    <row r="29" spans="1:53" ht="20.100000000000001" thickBot="1" x14ac:dyDescent="0.7">
      <c r="A29" s="10">
        <v>26</v>
      </c>
      <c r="B29" s="66"/>
      <c r="C29" s="9" t="s">
        <v>0</v>
      </c>
      <c r="D29" s="8">
        <v>1.7176318855425077E-3</v>
      </c>
      <c r="E29" s="7">
        <v>10.363936015300471</v>
      </c>
      <c r="F29" s="6">
        <v>1</v>
      </c>
      <c r="G29" s="5">
        <f t="shared" si="0"/>
        <v>5.570094128026752</v>
      </c>
      <c r="H29" s="4">
        <v>4.7938418872737172</v>
      </c>
      <c r="I29" s="3">
        <v>0</v>
      </c>
      <c r="J29" s="3">
        <v>2.5566349445140291</v>
      </c>
      <c r="K29" s="3">
        <v>0.2409264991454291</v>
      </c>
      <c r="L29" s="3">
        <v>1.6776225134886045</v>
      </c>
      <c r="M29" s="3">
        <v>0</v>
      </c>
      <c r="N29" s="3">
        <v>0.69880135631411366</v>
      </c>
      <c r="O29" s="3">
        <v>0.29742513730054065</v>
      </c>
      <c r="P29" s="3">
        <v>9.8683677264035541E-2</v>
      </c>
      <c r="Q29" s="3">
        <v>0</v>
      </c>
      <c r="R29" s="3">
        <v>0</v>
      </c>
      <c r="S29" s="2">
        <v>29.155186683111658</v>
      </c>
      <c r="T29" s="1">
        <v>35</v>
      </c>
    </row>
  </sheetData>
  <mergeCells count="13">
    <mergeCell ref="A1:R1"/>
    <mergeCell ref="X1:X21"/>
    <mergeCell ref="A2:C2"/>
    <mergeCell ref="Z2:AG2"/>
    <mergeCell ref="B25:B29"/>
    <mergeCell ref="B10:B14"/>
    <mergeCell ref="B15:B18"/>
    <mergeCell ref="B19:B24"/>
    <mergeCell ref="AM2:AP2"/>
    <mergeCell ref="AH2:AL2"/>
    <mergeCell ref="AQ2:AV2"/>
    <mergeCell ref="AW2:BA2"/>
    <mergeCell ref="B3:B9"/>
  </mergeCells>
  <conditionalFormatting sqref="D2:F2 H2:T2 Y4 Y8:Y26">
    <cfRule type="cellIs" dxfId="115" priority="124" operator="equal">
      <formula>0</formula>
    </cfRule>
  </conditionalFormatting>
  <conditionalFormatting sqref="H3:S29 Z4 Z12:Z21 AK12:AM21 AK4:AM4 AO4:AR4 AO12:AR21 AT12:AX21 AT4:AX4 AZ4:BA4 AZ12:BA21 AZ10:BA10 AG12:AI21 AG4:AI4 AB12:AE21 AB4:AE4 Z10:AX10 AB24:AB25 AG24:AG25">
    <cfRule type="cellIs" dxfId="114" priority="123" operator="equal">
      <formula>0</formula>
    </cfRule>
  </conditionalFormatting>
  <conditionalFormatting sqref="A2">
    <cfRule type="cellIs" dxfId="113" priority="122" operator="equal">
      <formula>0</formula>
    </cfRule>
  </conditionalFormatting>
  <conditionalFormatting sqref="C3:C14">
    <cfRule type="cellIs" dxfId="112" priority="121" operator="equal">
      <formula>0</formula>
    </cfRule>
  </conditionalFormatting>
  <conditionalFormatting sqref="C17:C18 C15">
    <cfRule type="cellIs" dxfId="111" priority="120" operator="equal">
      <formula>0</formula>
    </cfRule>
  </conditionalFormatting>
  <conditionalFormatting sqref="C16">
    <cfRule type="cellIs" dxfId="110" priority="119" operator="equal">
      <formula>0</formula>
    </cfRule>
  </conditionalFormatting>
  <conditionalFormatting sqref="C19:C24">
    <cfRule type="cellIs" dxfId="109" priority="118" operator="equal">
      <formula>0</formula>
    </cfRule>
  </conditionalFormatting>
  <conditionalFormatting sqref="A1">
    <cfRule type="cellIs" dxfId="108" priority="117" operator="equal">
      <formula>0</formula>
    </cfRule>
  </conditionalFormatting>
  <conditionalFormatting sqref="E3:E29">
    <cfRule type="dataBar" priority="1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{320E27C9-325F-423B-92D3-8F9E64A98223}</x14:id>
        </ext>
      </extLst>
    </cfRule>
  </conditionalFormatting>
  <conditionalFormatting sqref="H3:H29">
    <cfRule type="iconSet" priority="115">
      <iconSet iconSet="3Arrows">
        <cfvo type="percent" val="0"/>
        <cfvo type="percent" val="33"/>
        <cfvo type="percent" val="67"/>
      </iconSet>
    </cfRule>
  </conditionalFormatting>
  <conditionalFormatting sqref="I3:I29">
    <cfRule type="iconSet" priority="114">
      <iconSet iconSet="3Arrows">
        <cfvo type="percent" val="0"/>
        <cfvo type="percent" val="33"/>
        <cfvo type="percent" val="67"/>
      </iconSet>
    </cfRule>
  </conditionalFormatting>
  <conditionalFormatting sqref="J3:J29">
    <cfRule type="iconSet" priority="113">
      <iconSet iconSet="3Arrows">
        <cfvo type="percent" val="0"/>
        <cfvo type="percent" val="33"/>
        <cfvo type="percent" val="67"/>
      </iconSet>
    </cfRule>
  </conditionalFormatting>
  <conditionalFormatting sqref="K3:K29">
    <cfRule type="iconSet" priority="112">
      <iconSet iconSet="3Arrows">
        <cfvo type="percent" val="0"/>
        <cfvo type="percent" val="33"/>
        <cfvo type="percent" val="67"/>
      </iconSet>
    </cfRule>
  </conditionalFormatting>
  <conditionalFormatting sqref="L3:L29">
    <cfRule type="iconSet" priority="111">
      <iconSet iconSet="3Arrows">
        <cfvo type="percent" val="0"/>
        <cfvo type="percent" val="33"/>
        <cfvo type="percent" val="67"/>
      </iconSet>
    </cfRule>
  </conditionalFormatting>
  <conditionalFormatting sqref="M3:M29">
    <cfRule type="iconSet" priority="110">
      <iconSet iconSet="3Arrows">
        <cfvo type="percent" val="0"/>
        <cfvo type="percent" val="33"/>
        <cfvo type="percent" val="67"/>
      </iconSet>
    </cfRule>
  </conditionalFormatting>
  <conditionalFormatting sqref="N3:N29">
    <cfRule type="iconSet" priority="109">
      <iconSet iconSet="3Arrows">
        <cfvo type="percent" val="0"/>
        <cfvo type="percent" val="33"/>
        <cfvo type="percent" val="67"/>
      </iconSet>
    </cfRule>
  </conditionalFormatting>
  <conditionalFormatting sqref="O3:O29">
    <cfRule type="iconSet" priority="108">
      <iconSet iconSet="3Arrows">
        <cfvo type="percent" val="0"/>
        <cfvo type="percent" val="33"/>
        <cfvo type="percent" val="67"/>
      </iconSet>
    </cfRule>
  </conditionalFormatting>
  <conditionalFormatting sqref="P3:P29">
    <cfRule type="iconSet" priority="107">
      <iconSet iconSet="3Arrows">
        <cfvo type="percent" val="0"/>
        <cfvo type="percent" val="33"/>
        <cfvo type="percent" val="67"/>
      </iconSet>
    </cfRule>
  </conditionalFormatting>
  <conditionalFormatting sqref="Q3:Q29">
    <cfRule type="iconSet" priority="106">
      <iconSet iconSet="3Arrows">
        <cfvo type="percent" val="0"/>
        <cfvo type="percent" val="33"/>
        <cfvo type="percent" val="67"/>
      </iconSet>
    </cfRule>
  </conditionalFormatting>
  <conditionalFormatting sqref="R3:R29">
    <cfRule type="iconSet" priority="105">
      <iconSet iconSet="3Arrows">
        <cfvo type="percent" val="0"/>
        <cfvo type="percent" val="33"/>
        <cfvo type="percent" val="67"/>
      </iconSet>
    </cfRule>
  </conditionalFormatting>
  <conditionalFormatting sqref="S3:S29">
    <cfRule type="iconSet" priority="104">
      <iconSet iconSet="3ArrowsGray">
        <cfvo type="percent" val="0"/>
        <cfvo type="percent" val="33"/>
        <cfvo type="percent" val="67"/>
      </iconSet>
    </cfRule>
  </conditionalFormatting>
  <conditionalFormatting sqref="G2">
    <cfRule type="cellIs" dxfId="107" priority="103" operator="equal">
      <formula>0</formula>
    </cfRule>
  </conditionalFormatting>
  <conditionalFormatting sqref="Y5:Y6">
    <cfRule type="cellIs" dxfId="106" priority="84" operator="equal">
      <formula>0</formula>
    </cfRule>
  </conditionalFormatting>
  <conditionalFormatting sqref="Y1">
    <cfRule type="cellIs" dxfId="105" priority="102" operator="equal">
      <formula>0</formula>
    </cfRule>
  </conditionalFormatting>
  <conditionalFormatting sqref="Z3 AG3:AL3 AB3:AE3">
    <cfRule type="cellIs" dxfId="104" priority="101" operator="equal">
      <formula>0</formula>
    </cfRule>
  </conditionalFormatting>
  <conditionalFormatting sqref="AO3:AP3 AM3">
    <cfRule type="cellIs" dxfId="103" priority="100" operator="equal">
      <formula>0</formula>
    </cfRule>
  </conditionalFormatting>
  <conditionalFormatting sqref="AN3">
    <cfRule type="cellIs" dxfId="102" priority="99" operator="equal">
      <formula>0</formula>
    </cfRule>
  </conditionalFormatting>
  <conditionalFormatting sqref="AQ3:AV3">
    <cfRule type="cellIs" dxfId="101" priority="98" operator="equal">
      <formula>0</formula>
    </cfRule>
  </conditionalFormatting>
  <conditionalFormatting sqref="X1">
    <cfRule type="cellIs" dxfId="100" priority="97" operator="equal">
      <formula>0</formula>
    </cfRule>
  </conditionalFormatting>
  <conditionalFormatting sqref="Z4 AK4:AM4 AO4:AR4 AT4:AX4 AZ4:BA4 AG4:AI4 AB4:AE4">
    <cfRule type="iconSet" priority="96">
      <iconSet iconSet="3Arrows">
        <cfvo type="percent" val="0"/>
        <cfvo type="percent" val="33"/>
        <cfvo type="percent" val="67"/>
      </iconSet>
    </cfRule>
  </conditionalFormatting>
  <conditionalFormatting sqref="Z12 AK12:AM12 AO12:AR12 AT12:AX12 AZ12:BA12 AG12:AI12 AB12:AE12">
    <cfRule type="iconSet" priority="95">
      <iconSet iconSet="3Arrows">
        <cfvo type="percent" val="0"/>
        <cfvo type="percent" val="33"/>
        <cfvo type="percent" val="67"/>
      </iconSet>
    </cfRule>
  </conditionalFormatting>
  <conditionalFormatting sqref="Z13 AK13:AM13 AO13:AR13 AT13:AX13 AZ13:BA13 AG13:AI13 AB13:AE13">
    <cfRule type="iconSet" priority="94">
      <iconSet iconSet="3Arrows">
        <cfvo type="percent" val="0"/>
        <cfvo type="percent" val="33"/>
        <cfvo type="percent" val="67"/>
      </iconSet>
    </cfRule>
  </conditionalFormatting>
  <conditionalFormatting sqref="Z14 AK14:AM14 AO14:AR14 AT14:AX14 AZ14:BA14 AG14:AI14 AB14:AE14">
    <cfRule type="iconSet" priority="93">
      <iconSet iconSet="3Arrows">
        <cfvo type="percent" val="0"/>
        <cfvo type="percent" val="33"/>
        <cfvo type="percent" val="67"/>
      </iconSet>
    </cfRule>
  </conditionalFormatting>
  <conditionalFormatting sqref="Z15 AK15:AM15 AO15:AR15 AT15:AX15 AZ15:BA15 AG15:AI15 AB15:AE15">
    <cfRule type="iconSet" priority="92">
      <iconSet iconSet="3Arrows">
        <cfvo type="percent" val="0"/>
        <cfvo type="percent" val="33"/>
        <cfvo type="percent" val="67"/>
      </iconSet>
    </cfRule>
  </conditionalFormatting>
  <conditionalFormatting sqref="Z16 AK16:AM16 AO16:AR16 AT16:AX16 AZ16:BA16 AG16:AI16 AB16:AE16">
    <cfRule type="iconSet" priority="91">
      <iconSet iconSet="3Arrows">
        <cfvo type="percent" val="0"/>
        <cfvo type="percent" val="33"/>
        <cfvo type="percent" val="67"/>
      </iconSet>
    </cfRule>
  </conditionalFormatting>
  <conditionalFormatting sqref="Z17 AK17:AM17 AO17:AR17 AT17:AX17 AZ17:BA17 AG17:AI17 AB17:AE17">
    <cfRule type="iconSet" priority="90">
      <iconSet iconSet="3Arrows">
        <cfvo type="percent" val="0"/>
        <cfvo type="percent" val="33"/>
        <cfvo type="percent" val="67"/>
      </iconSet>
    </cfRule>
  </conditionalFormatting>
  <conditionalFormatting sqref="Z18 AK18:AM18 AO18:AR18 AT18:AX18 AZ18:BA18 AG18:AI18 AB18:AE18">
    <cfRule type="iconSet" priority="89">
      <iconSet iconSet="3Arrows">
        <cfvo type="percent" val="0"/>
        <cfvo type="percent" val="33"/>
        <cfvo type="percent" val="67"/>
      </iconSet>
    </cfRule>
  </conditionalFormatting>
  <conditionalFormatting sqref="Z19 AK19:AM19 AO19:AR19 AT19:AX19 AZ19:BA19 AG19:AI19 AB19:AE19">
    <cfRule type="iconSet" priority="88">
      <iconSet iconSet="3Arrows">
        <cfvo type="percent" val="0"/>
        <cfvo type="percent" val="33"/>
        <cfvo type="percent" val="67"/>
      </iconSet>
    </cfRule>
  </conditionalFormatting>
  <conditionalFormatting sqref="Z20 AK20:AM20 AO20:AR20 AT20:AX20 AZ20:BA20 AG20:AI20 AB20:AE20">
    <cfRule type="iconSet" priority="87">
      <iconSet iconSet="3Arrows">
        <cfvo type="percent" val="0"/>
        <cfvo type="percent" val="33"/>
        <cfvo type="percent" val="67"/>
      </iconSet>
    </cfRule>
  </conditionalFormatting>
  <conditionalFormatting sqref="Z21 AK21:AM21 AO21:AR21 AT21:AX21 AZ21:BA21 AG21:AI21 AB21:AE21 AB24:AB25 AG24:AG25">
    <cfRule type="iconSet" priority="86">
      <iconSet iconSet="3Arrows">
        <cfvo type="percent" val="0"/>
        <cfvo type="percent" val="33"/>
        <cfvo type="percent" val="67"/>
      </iconSet>
    </cfRule>
  </conditionalFormatting>
  <conditionalFormatting sqref="AZ10:BA10 Z10:AX10">
    <cfRule type="iconSet" priority="85">
      <iconSet iconSet="3ArrowsGray">
        <cfvo type="percent" val="0"/>
        <cfvo type="percent" val="33"/>
        <cfvo type="percent" val="67"/>
      </iconSet>
    </cfRule>
  </conditionalFormatting>
  <conditionalFormatting sqref="Y7">
    <cfRule type="cellIs" dxfId="99" priority="83" operator="equal">
      <formula>0</formula>
    </cfRule>
  </conditionalFormatting>
  <conditionalFormatting sqref="AK11:AM11 Z11 AO11:AR11 AT11:AX11 AZ11:BA11 AG11:AI11 AB11:AE11">
    <cfRule type="dataBar" priority="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{C6651E52-A28B-47E0-AF96-58E041B752CA}</x14:id>
        </ext>
      </extLst>
    </cfRule>
  </conditionalFormatting>
  <conditionalFormatting sqref="AJ4 AJ12:AJ21">
    <cfRule type="cellIs" dxfId="98" priority="81" operator="equal">
      <formula>0</formula>
    </cfRule>
  </conditionalFormatting>
  <conditionalFormatting sqref="AJ4">
    <cfRule type="iconSet" priority="80">
      <iconSet iconSet="3Arrows">
        <cfvo type="percent" val="0"/>
        <cfvo type="percent" val="33"/>
        <cfvo type="percent" val="67"/>
      </iconSet>
    </cfRule>
  </conditionalFormatting>
  <conditionalFormatting sqref="AJ12">
    <cfRule type="iconSet" priority="79">
      <iconSet iconSet="3Arrows">
        <cfvo type="percent" val="0"/>
        <cfvo type="percent" val="33"/>
        <cfvo type="percent" val="67"/>
      </iconSet>
    </cfRule>
  </conditionalFormatting>
  <conditionalFormatting sqref="AJ13">
    <cfRule type="iconSet" priority="78">
      <iconSet iconSet="3Arrows">
        <cfvo type="percent" val="0"/>
        <cfvo type="percent" val="33"/>
        <cfvo type="percent" val="67"/>
      </iconSet>
    </cfRule>
  </conditionalFormatting>
  <conditionalFormatting sqref="AJ14">
    <cfRule type="iconSet" priority="77">
      <iconSet iconSet="3Arrows">
        <cfvo type="percent" val="0"/>
        <cfvo type="percent" val="33"/>
        <cfvo type="percent" val="67"/>
      </iconSet>
    </cfRule>
  </conditionalFormatting>
  <conditionalFormatting sqref="AJ15">
    <cfRule type="iconSet" priority="76">
      <iconSet iconSet="3Arrows">
        <cfvo type="percent" val="0"/>
        <cfvo type="percent" val="33"/>
        <cfvo type="percent" val="67"/>
      </iconSet>
    </cfRule>
  </conditionalFormatting>
  <conditionalFormatting sqref="AJ16">
    <cfRule type="iconSet" priority="75">
      <iconSet iconSet="3Arrows">
        <cfvo type="percent" val="0"/>
        <cfvo type="percent" val="33"/>
        <cfvo type="percent" val="67"/>
      </iconSet>
    </cfRule>
  </conditionalFormatting>
  <conditionalFormatting sqref="AJ17">
    <cfRule type="iconSet" priority="74">
      <iconSet iconSet="3Arrows">
        <cfvo type="percent" val="0"/>
        <cfvo type="percent" val="33"/>
        <cfvo type="percent" val="67"/>
      </iconSet>
    </cfRule>
  </conditionalFormatting>
  <conditionalFormatting sqref="AJ18">
    <cfRule type="iconSet" priority="73">
      <iconSet iconSet="3Arrows">
        <cfvo type="percent" val="0"/>
        <cfvo type="percent" val="33"/>
        <cfvo type="percent" val="67"/>
      </iconSet>
    </cfRule>
  </conditionalFormatting>
  <conditionalFormatting sqref="AJ19">
    <cfRule type="iconSet" priority="72">
      <iconSet iconSet="3Arrows">
        <cfvo type="percent" val="0"/>
        <cfvo type="percent" val="33"/>
        <cfvo type="percent" val="67"/>
      </iconSet>
    </cfRule>
  </conditionalFormatting>
  <conditionalFormatting sqref="AJ20">
    <cfRule type="iconSet" priority="71">
      <iconSet iconSet="3Arrows">
        <cfvo type="percent" val="0"/>
        <cfvo type="percent" val="33"/>
        <cfvo type="percent" val="67"/>
      </iconSet>
    </cfRule>
  </conditionalFormatting>
  <conditionalFormatting sqref="AJ21">
    <cfRule type="iconSet" priority="70">
      <iconSet iconSet="3Arrows">
        <cfvo type="percent" val="0"/>
        <cfvo type="percent" val="33"/>
        <cfvo type="percent" val="67"/>
      </iconSet>
    </cfRule>
  </conditionalFormatting>
  <conditionalFormatting sqref="AJ11">
    <cfRule type="dataBar" priority="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{149841D6-ED75-4ADE-A05E-3936D52ED04A}</x14:id>
        </ext>
      </extLst>
    </cfRule>
  </conditionalFormatting>
  <conditionalFormatting sqref="AN4 AN12:AN21">
    <cfRule type="cellIs" dxfId="97" priority="68" operator="equal">
      <formula>0</formula>
    </cfRule>
  </conditionalFormatting>
  <conditionalFormatting sqref="AN4">
    <cfRule type="iconSet" priority="67">
      <iconSet iconSet="3Arrows">
        <cfvo type="percent" val="0"/>
        <cfvo type="percent" val="33"/>
        <cfvo type="percent" val="67"/>
      </iconSet>
    </cfRule>
  </conditionalFormatting>
  <conditionalFormatting sqref="AN12">
    <cfRule type="iconSet" priority="66">
      <iconSet iconSet="3Arrows">
        <cfvo type="percent" val="0"/>
        <cfvo type="percent" val="33"/>
        <cfvo type="percent" val="67"/>
      </iconSet>
    </cfRule>
  </conditionalFormatting>
  <conditionalFormatting sqref="AN13">
    <cfRule type="iconSet" priority="65">
      <iconSet iconSet="3Arrows">
        <cfvo type="percent" val="0"/>
        <cfvo type="percent" val="33"/>
        <cfvo type="percent" val="67"/>
      </iconSet>
    </cfRule>
  </conditionalFormatting>
  <conditionalFormatting sqref="AN14">
    <cfRule type="iconSet" priority="64">
      <iconSet iconSet="3Arrows">
        <cfvo type="percent" val="0"/>
        <cfvo type="percent" val="33"/>
        <cfvo type="percent" val="67"/>
      </iconSet>
    </cfRule>
  </conditionalFormatting>
  <conditionalFormatting sqref="AN15">
    <cfRule type="iconSet" priority="63">
      <iconSet iconSet="3Arrows">
        <cfvo type="percent" val="0"/>
        <cfvo type="percent" val="33"/>
        <cfvo type="percent" val="67"/>
      </iconSet>
    </cfRule>
  </conditionalFormatting>
  <conditionalFormatting sqref="AN16">
    <cfRule type="iconSet" priority="62">
      <iconSet iconSet="3Arrows">
        <cfvo type="percent" val="0"/>
        <cfvo type="percent" val="33"/>
        <cfvo type="percent" val="67"/>
      </iconSet>
    </cfRule>
  </conditionalFormatting>
  <conditionalFormatting sqref="AN17">
    <cfRule type="iconSet" priority="61">
      <iconSet iconSet="3Arrows">
        <cfvo type="percent" val="0"/>
        <cfvo type="percent" val="33"/>
        <cfvo type="percent" val="67"/>
      </iconSet>
    </cfRule>
  </conditionalFormatting>
  <conditionalFormatting sqref="AN18">
    <cfRule type="iconSet" priority="60">
      <iconSet iconSet="3Arrows">
        <cfvo type="percent" val="0"/>
        <cfvo type="percent" val="33"/>
        <cfvo type="percent" val="67"/>
      </iconSet>
    </cfRule>
  </conditionalFormatting>
  <conditionalFormatting sqref="AN19">
    <cfRule type="iconSet" priority="59">
      <iconSet iconSet="3Arrows">
        <cfvo type="percent" val="0"/>
        <cfvo type="percent" val="33"/>
        <cfvo type="percent" val="67"/>
      </iconSet>
    </cfRule>
  </conditionalFormatting>
  <conditionalFormatting sqref="AN20">
    <cfRule type="iconSet" priority="58">
      <iconSet iconSet="3Arrows">
        <cfvo type="percent" val="0"/>
        <cfvo type="percent" val="33"/>
        <cfvo type="percent" val="67"/>
      </iconSet>
    </cfRule>
  </conditionalFormatting>
  <conditionalFormatting sqref="AN21">
    <cfRule type="iconSet" priority="57">
      <iconSet iconSet="3Arrows">
        <cfvo type="percent" val="0"/>
        <cfvo type="percent" val="33"/>
        <cfvo type="percent" val="67"/>
      </iconSet>
    </cfRule>
  </conditionalFormatting>
  <conditionalFormatting sqref="AN11">
    <cfRule type="dataBar" priority="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{C01F9174-90AB-4D74-A1C8-CB121E05ED55}</x14:id>
        </ext>
      </extLst>
    </cfRule>
  </conditionalFormatting>
  <conditionalFormatting sqref="AS4 AS12:AS21">
    <cfRule type="cellIs" dxfId="96" priority="55" operator="equal">
      <formula>0</formula>
    </cfRule>
  </conditionalFormatting>
  <conditionalFormatting sqref="AS4">
    <cfRule type="iconSet" priority="54">
      <iconSet iconSet="3Arrows">
        <cfvo type="percent" val="0"/>
        <cfvo type="percent" val="33"/>
        <cfvo type="percent" val="67"/>
      </iconSet>
    </cfRule>
  </conditionalFormatting>
  <conditionalFormatting sqref="AS12">
    <cfRule type="iconSet" priority="53">
      <iconSet iconSet="3Arrows">
        <cfvo type="percent" val="0"/>
        <cfvo type="percent" val="33"/>
        <cfvo type="percent" val="67"/>
      </iconSet>
    </cfRule>
  </conditionalFormatting>
  <conditionalFormatting sqref="AS13">
    <cfRule type="iconSet" priority="52">
      <iconSet iconSet="3Arrows">
        <cfvo type="percent" val="0"/>
        <cfvo type="percent" val="33"/>
        <cfvo type="percent" val="67"/>
      </iconSet>
    </cfRule>
  </conditionalFormatting>
  <conditionalFormatting sqref="AS14">
    <cfRule type="iconSet" priority="51">
      <iconSet iconSet="3Arrows">
        <cfvo type="percent" val="0"/>
        <cfvo type="percent" val="33"/>
        <cfvo type="percent" val="67"/>
      </iconSet>
    </cfRule>
  </conditionalFormatting>
  <conditionalFormatting sqref="AS15">
    <cfRule type="iconSet" priority="50">
      <iconSet iconSet="3Arrows">
        <cfvo type="percent" val="0"/>
        <cfvo type="percent" val="33"/>
        <cfvo type="percent" val="67"/>
      </iconSet>
    </cfRule>
  </conditionalFormatting>
  <conditionalFormatting sqref="AS16">
    <cfRule type="iconSet" priority="49">
      <iconSet iconSet="3Arrows">
        <cfvo type="percent" val="0"/>
        <cfvo type="percent" val="33"/>
        <cfvo type="percent" val="67"/>
      </iconSet>
    </cfRule>
  </conditionalFormatting>
  <conditionalFormatting sqref="AS17">
    <cfRule type="iconSet" priority="48">
      <iconSet iconSet="3Arrows">
        <cfvo type="percent" val="0"/>
        <cfvo type="percent" val="33"/>
        <cfvo type="percent" val="67"/>
      </iconSet>
    </cfRule>
  </conditionalFormatting>
  <conditionalFormatting sqref="AS18">
    <cfRule type="iconSet" priority="47">
      <iconSet iconSet="3Arrows">
        <cfvo type="percent" val="0"/>
        <cfvo type="percent" val="33"/>
        <cfvo type="percent" val="67"/>
      </iconSet>
    </cfRule>
  </conditionalFormatting>
  <conditionalFormatting sqref="AS19">
    <cfRule type="iconSet" priority="46">
      <iconSet iconSet="3Arrows">
        <cfvo type="percent" val="0"/>
        <cfvo type="percent" val="33"/>
        <cfvo type="percent" val="67"/>
      </iconSet>
    </cfRule>
  </conditionalFormatting>
  <conditionalFormatting sqref="AS20">
    <cfRule type="iconSet" priority="45">
      <iconSet iconSet="3Arrows">
        <cfvo type="percent" val="0"/>
        <cfvo type="percent" val="33"/>
        <cfvo type="percent" val="67"/>
      </iconSet>
    </cfRule>
  </conditionalFormatting>
  <conditionalFormatting sqref="AS21">
    <cfRule type="iconSet" priority="44">
      <iconSet iconSet="3Arrows">
        <cfvo type="percent" val="0"/>
        <cfvo type="percent" val="33"/>
        <cfvo type="percent" val="67"/>
      </iconSet>
    </cfRule>
  </conditionalFormatting>
  <conditionalFormatting sqref="AS11">
    <cfRule type="dataBar" priority="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{1C11C363-9629-403A-924D-CF532CF07036}</x14:id>
        </ext>
      </extLst>
    </cfRule>
  </conditionalFormatting>
  <conditionalFormatting sqref="AY4 AY12:AY21 AY10">
    <cfRule type="cellIs" dxfId="95" priority="42" operator="equal">
      <formula>0</formula>
    </cfRule>
  </conditionalFormatting>
  <conditionalFormatting sqref="AY4">
    <cfRule type="iconSet" priority="41">
      <iconSet iconSet="3Arrows">
        <cfvo type="percent" val="0"/>
        <cfvo type="percent" val="33"/>
        <cfvo type="percent" val="67"/>
      </iconSet>
    </cfRule>
  </conditionalFormatting>
  <conditionalFormatting sqref="AY12">
    <cfRule type="iconSet" priority="40">
      <iconSet iconSet="3Arrows">
        <cfvo type="percent" val="0"/>
        <cfvo type="percent" val="33"/>
        <cfvo type="percent" val="67"/>
      </iconSet>
    </cfRule>
  </conditionalFormatting>
  <conditionalFormatting sqref="AY13">
    <cfRule type="iconSet" priority="39">
      <iconSet iconSet="3Arrows">
        <cfvo type="percent" val="0"/>
        <cfvo type="percent" val="33"/>
        <cfvo type="percent" val="67"/>
      </iconSet>
    </cfRule>
  </conditionalFormatting>
  <conditionalFormatting sqref="AY14">
    <cfRule type="iconSet" priority="38">
      <iconSet iconSet="3Arrows">
        <cfvo type="percent" val="0"/>
        <cfvo type="percent" val="33"/>
        <cfvo type="percent" val="67"/>
      </iconSet>
    </cfRule>
  </conditionalFormatting>
  <conditionalFormatting sqref="AY15">
    <cfRule type="iconSet" priority="37">
      <iconSet iconSet="3Arrows">
        <cfvo type="percent" val="0"/>
        <cfvo type="percent" val="33"/>
        <cfvo type="percent" val="67"/>
      </iconSet>
    </cfRule>
  </conditionalFormatting>
  <conditionalFormatting sqref="AY16">
    <cfRule type="iconSet" priority="36">
      <iconSet iconSet="3Arrows">
        <cfvo type="percent" val="0"/>
        <cfvo type="percent" val="33"/>
        <cfvo type="percent" val="67"/>
      </iconSet>
    </cfRule>
  </conditionalFormatting>
  <conditionalFormatting sqref="AY17">
    <cfRule type="iconSet" priority="35">
      <iconSet iconSet="3Arrows">
        <cfvo type="percent" val="0"/>
        <cfvo type="percent" val="33"/>
        <cfvo type="percent" val="67"/>
      </iconSet>
    </cfRule>
  </conditionalFormatting>
  <conditionalFormatting sqref="AY18">
    <cfRule type="iconSet" priority="34">
      <iconSet iconSet="3Arrows">
        <cfvo type="percent" val="0"/>
        <cfvo type="percent" val="33"/>
        <cfvo type="percent" val="67"/>
      </iconSet>
    </cfRule>
  </conditionalFormatting>
  <conditionalFormatting sqref="AY19">
    <cfRule type="iconSet" priority="33">
      <iconSet iconSet="3Arrows">
        <cfvo type="percent" val="0"/>
        <cfvo type="percent" val="33"/>
        <cfvo type="percent" val="67"/>
      </iconSet>
    </cfRule>
  </conditionalFormatting>
  <conditionalFormatting sqref="AY20">
    <cfRule type="iconSet" priority="32">
      <iconSet iconSet="3Arrows">
        <cfvo type="percent" val="0"/>
        <cfvo type="percent" val="33"/>
        <cfvo type="percent" val="67"/>
      </iconSet>
    </cfRule>
  </conditionalFormatting>
  <conditionalFormatting sqref="AY21">
    <cfRule type="iconSet" priority="31">
      <iconSet iconSet="3Arrows">
        <cfvo type="percent" val="0"/>
        <cfvo type="percent" val="33"/>
        <cfvo type="percent" val="67"/>
      </iconSet>
    </cfRule>
  </conditionalFormatting>
  <conditionalFormatting sqref="AY10">
    <cfRule type="iconSet" priority="30">
      <iconSet iconSet="3ArrowsGray">
        <cfvo type="percent" val="0"/>
        <cfvo type="percent" val="33"/>
        <cfvo type="percent" val="67"/>
      </iconSet>
    </cfRule>
  </conditionalFormatting>
  <conditionalFormatting sqref="AY11">
    <cfRule type="dataBar" priority="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{2FE852A5-7156-4E76-8558-5F9A30153DFC}</x14:id>
        </ext>
      </extLst>
    </cfRule>
  </conditionalFormatting>
  <conditionalFormatting sqref="AF12:AF21 AF4">
    <cfRule type="cellIs" dxfId="94" priority="28" operator="equal">
      <formula>0</formula>
    </cfRule>
  </conditionalFormatting>
  <conditionalFormatting sqref="AF3">
    <cfRule type="cellIs" dxfId="93" priority="27" operator="equal">
      <formula>0</formula>
    </cfRule>
  </conditionalFormatting>
  <conditionalFormatting sqref="AF4">
    <cfRule type="iconSet" priority="26">
      <iconSet iconSet="3Arrows">
        <cfvo type="percent" val="0"/>
        <cfvo type="percent" val="33"/>
        <cfvo type="percent" val="67"/>
      </iconSet>
    </cfRule>
  </conditionalFormatting>
  <conditionalFormatting sqref="AF12">
    <cfRule type="iconSet" priority="25">
      <iconSet iconSet="3Arrows">
        <cfvo type="percent" val="0"/>
        <cfvo type="percent" val="33"/>
        <cfvo type="percent" val="67"/>
      </iconSet>
    </cfRule>
  </conditionalFormatting>
  <conditionalFormatting sqref="AF13">
    <cfRule type="iconSet" priority="24">
      <iconSet iconSet="3Arrows">
        <cfvo type="percent" val="0"/>
        <cfvo type="percent" val="33"/>
        <cfvo type="percent" val="67"/>
      </iconSet>
    </cfRule>
  </conditionalFormatting>
  <conditionalFormatting sqref="AF14">
    <cfRule type="iconSet" priority="23">
      <iconSet iconSet="3Arrows">
        <cfvo type="percent" val="0"/>
        <cfvo type="percent" val="33"/>
        <cfvo type="percent" val="67"/>
      </iconSet>
    </cfRule>
  </conditionalFormatting>
  <conditionalFormatting sqref="AF15">
    <cfRule type="iconSet" priority="22">
      <iconSet iconSet="3Arrows">
        <cfvo type="percent" val="0"/>
        <cfvo type="percent" val="33"/>
        <cfvo type="percent" val="67"/>
      </iconSet>
    </cfRule>
  </conditionalFormatting>
  <conditionalFormatting sqref="AF16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AF17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AF18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AF19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AF20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AF21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AF11"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{49A0A5E3-102F-40AC-B020-0411B016A315}</x14:id>
        </ext>
      </extLst>
    </cfRule>
  </conditionalFormatting>
  <conditionalFormatting sqref="AA4 AA12:AA21 AA24:AA25">
    <cfRule type="cellIs" dxfId="92" priority="14" operator="equal">
      <formula>0</formula>
    </cfRule>
  </conditionalFormatting>
  <conditionalFormatting sqref="AA3">
    <cfRule type="cellIs" dxfId="91" priority="13" operator="equal">
      <formula>0</formula>
    </cfRule>
  </conditionalFormatting>
  <conditionalFormatting sqref="AA4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AA12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AA13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AA14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AA15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AA16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AA17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AA18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AA19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AA20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AA21 AA24:AA25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AA1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{C6FA2D76-974E-4D9B-962D-15D676888611}</x14:id>
        </ext>
      </extLst>
    </cfRule>
  </conditionalFormatting>
  <pageMargins left="0.7" right="0.7" top="0.75" bottom="0.75" header="0.3" footer="0.3"/>
  <pageSetup paperSize="9" scale="24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20E27C9-325F-423B-92D3-8F9E64A9822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E3:E29</xm:sqref>
        </x14:conditionalFormatting>
        <x14:conditionalFormatting xmlns:xm="http://schemas.microsoft.com/office/excel/2006/main">
          <x14:cfRule type="dataBar" id="{C6651E52-A28B-47E0-AF96-58E041B752C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AK11:AM11 Z11 AO11:AR11 AT11:AX11 AZ11:BA11 AG11:AI11 AB11:AE11</xm:sqref>
        </x14:conditionalFormatting>
        <x14:conditionalFormatting xmlns:xm="http://schemas.microsoft.com/office/excel/2006/main">
          <x14:cfRule type="dataBar" id="{149841D6-ED75-4ADE-A05E-3936D52ED04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AJ11</xm:sqref>
        </x14:conditionalFormatting>
        <x14:conditionalFormatting xmlns:xm="http://schemas.microsoft.com/office/excel/2006/main">
          <x14:cfRule type="dataBar" id="{C01F9174-90AB-4D74-A1C8-CB121E05ED5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AN11</xm:sqref>
        </x14:conditionalFormatting>
        <x14:conditionalFormatting xmlns:xm="http://schemas.microsoft.com/office/excel/2006/main">
          <x14:cfRule type="dataBar" id="{1C11C363-9629-403A-924D-CF532CF0703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AS11</xm:sqref>
        </x14:conditionalFormatting>
        <x14:conditionalFormatting xmlns:xm="http://schemas.microsoft.com/office/excel/2006/main">
          <x14:cfRule type="dataBar" id="{2FE852A5-7156-4E76-8558-5F9A30153DF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AY11</xm:sqref>
        </x14:conditionalFormatting>
        <x14:conditionalFormatting xmlns:xm="http://schemas.microsoft.com/office/excel/2006/main">
          <x14:cfRule type="dataBar" id="{49A0A5E3-102F-40AC-B020-0411B016A31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AF11</xm:sqref>
        </x14:conditionalFormatting>
        <x14:conditionalFormatting xmlns:xm="http://schemas.microsoft.com/office/excel/2006/main">
          <x14:cfRule type="dataBar" id="{C6FA2D76-974E-4D9B-962D-15D6768886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AA11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29"/>
  <sheetViews>
    <sheetView topLeftCell="Q1" zoomScale="70" zoomScaleNormal="70" zoomScalePageLayoutView="60" workbookViewId="0">
      <selection activeCell="AG5" sqref="AG5"/>
    </sheetView>
  </sheetViews>
  <sheetFormatPr defaultColWidth="8.83984375" defaultRowHeight="14.4" x14ac:dyDescent="0.55000000000000004"/>
  <cols>
    <col min="20" max="20" width="15" bestFit="1" customWidth="1"/>
    <col min="25" max="25" width="21.41796875" bestFit="1" customWidth="1"/>
    <col min="26" max="26" width="14.734375" bestFit="1" customWidth="1"/>
    <col min="27" max="27" width="16.734375" bestFit="1" customWidth="1"/>
    <col min="28" max="28" width="12.734375" bestFit="1" customWidth="1"/>
    <col min="29" max="29" width="17" bestFit="1" customWidth="1"/>
    <col min="30" max="30" width="31" bestFit="1" customWidth="1"/>
    <col min="31" max="31" width="34.41796875" bestFit="1" customWidth="1"/>
    <col min="32" max="32" width="28.41796875" bestFit="1" customWidth="1"/>
    <col min="33" max="33" width="25.83984375" bestFit="1" customWidth="1"/>
    <col min="34" max="34" width="43.26171875" bestFit="1" customWidth="1"/>
    <col min="35" max="35" width="12.734375" bestFit="1" customWidth="1"/>
    <col min="37" max="37" width="11.41796875" bestFit="1" customWidth="1"/>
    <col min="38" max="39" width="12.41796875" bestFit="1" customWidth="1"/>
    <col min="41" max="41" width="11.41796875" bestFit="1" customWidth="1"/>
    <col min="42" max="43" width="12.41796875" bestFit="1" customWidth="1"/>
    <col min="45" max="45" width="11.41796875" bestFit="1" customWidth="1"/>
    <col min="46" max="46" width="11.83984375" bestFit="1" customWidth="1"/>
    <col min="47" max="47" width="12" bestFit="1" customWidth="1"/>
    <col min="48" max="48" width="11.41796875" bestFit="1" customWidth="1"/>
    <col min="49" max="49" width="12.26171875" hidden="1" customWidth="1"/>
    <col min="50" max="51" width="12.734375" hidden="1" customWidth="1"/>
    <col min="52" max="53" width="0" hidden="1" customWidth="1"/>
  </cols>
  <sheetData>
    <row r="1" spans="1:34" ht="20.25" customHeight="1" x14ac:dyDescent="0.95">
      <c r="A1" s="72" t="s">
        <v>37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48"/>
      <c r="T1" s="48"/>
      <c r="X1" s="73" t="s">
        <v>37</v>
      </c>
      <c r="Y1" s="44" t="s">
        <v>36</v>
      </c>
      <c r="Z1" s="47">
        <v>1</v>
      </c>
      <c r="AA1" s="47">
        <v>2</v>
      </c>
      <c r="AB1" s="47">
        <v>3</v>
      </c>
      <c r="AC1" s="18">
        <v>4</v>
      </c>
      <c r="AD1" s="18">
        <v>5</v>
      </c>
      <c r="AE1" s="18">
        <v>6</v>
      </c>
      <c r="AF1" s="18">
        <v>8</v>
      </c>
      <c r="AG1" s="18">
        <v>9</v>
      </c>
    </row>
    <row r="2" spans="1:34" ht="152.25" customHeight="1" thickBot="1" x14ac:dyDescent="1">
      <c r="A2" s="74" t="s">
        <v>36</v>
      </c>
      <c r="B2" s="74"/>
      <c r="C2" s="74"/>
      <c r="D2" s="32" t="s">
        <v>35</v>
      </c>
      <c r="E2" s="32" t="s">
        <v>34</v>
      </c>
      <c r="F2" s="32" t="s">
        <v>33</v>
      </c>
      <c r="G2" s="32" t="s">
        <v>32</v>
      </c>
      <c r="H2" s="32" t="s">
        <v>26</v>
      </c>
      <c r="I2" s="32" t="s">
        <v>18</v>
      </c>
      <c r="J2" s="32" t="s">
        <v>17</v>
      </c>
      <c r="K2" s="32" t="s">
        <v>16</v>
      </c>
      <c r="L2" s="32" t="s">
        <v>14</v>
      </c>
      <c r="M2" s="32" t="s">
        <v>13</v>
      </c>
      <c r="N2" s="32" t="s">
        <v>12</v>
      </c>
      <c r="O2" s="32" t="s">
        <v>11</v>
      </c>
      <c r="P2" s="32" t="s">
        <v>9</v>
      </c>
      <c r="Q2" s="32" t="s">
        <v>8</v>
      </c>
      <c r="R2" s="32" t="s">
        <v>7</v>
      </c>
      <c r="S2" s="32" t="s">
        <v>31</v>
      </c>
      <c r="T2" s="41" t="s">
        <v>23</v>
      </c>
      <c r="X2" s="73"/>
      <c r="Y2" s="44"/>
      <c r="Z2" s="75"/>
      <c r="AA2" s="76"/>
      <c r="AB2" s="76"/>
      <c r="AC2" s="76"/>
      <c r="AD2" s="76"/>
      <c r="AE2" s="76"/>
      <c r="AF2" s="76"/>
      <c r="AG2" s="77"/>
      <c r="AH2" t="s">
        <v>71</v>
      </c>
    </row>
    <row r="3" spans="1:34" ht="21" customHeight="1" x14ac:dyDescent="0.95">
      <c r="A3" s="47">
        <v>1</v>
      </c>
      <c r="B3" s="71" t="s">
        <v>30</v>
      </c>
      <c r="C3" s="43">
        <v>310</v>
      </c>
      <c r="D3" s="34">
        <v>6.5270011650615301E-4</v>
      </c>
      <c r="E3" s="36">
        <v>5.1714365767616153</v>
      </c>
      <c r="F3" s="46">
        <v>25</v>
      </c>
      <c r="G3" s="5">
        <f t="shared" ref="G3:G29" si="0">SUM(I3:R3)</f>
        <v>2.1039287852153188</v>
      </c>
      <c r="H3" s="14">
        <v>3.0675077915462969</v>
      </c>
      <c r="I3" s="13">
        <v>0</v>
      </c>
      <c r="J3" s="13">
        <v>1.1776015502004014</v>
      </c>
      <c r="K3" s="13">
        <v>0</v>
      </c>
      <c r="L3" s="13">
        <v>0.61406026960898874</v>
      </c>
      <c r="M3" s="13">
        <v>0</v>
      </c>
      <c r="N3" s="13">
        <v>0.21812585193519127</v>
      </c>
      <c r="O3" s="13">
        <v>8.4766164130654104E-2</v>
      </c>
      <c r="P3" s="13">
        <v>9.3749493400833786E-3</v>
      </c>
      <c r="Q3" s="13">
        <v>0</v>
      </c>
      <c r="R3" s="13">
        <v>0</v>
      </c>
      <c r="S3" s="12">
        <v>8.9582438290353004</v>
      </c>
      <c r="T3" s="45">
        <v>13.3</v>
      </c>
      <c r="V3" s="16"/>
      <c r="X3" s="73"/>
      <c r="Y3" s="44"/>
      <c r="Z3" t="s">
        <v>63</v>
      </c>
      <c r="AA3" t="s">
        <v>64</v>
      </c>
      <c r="AB3" t="s">
        <v>65</v>
      </c>
      <c r="AC3" t="s">
        <v>68</v>
      </c>
      <c r="AD3" t="s">
        <v>69</v>
      </c>
      <c r="AE3" t="s">
        <v>70</v>
      </c>
      <c r="AF3" s="30" t="s">
        <v>66</v>
      </c>
      <c r="AG3" s="30" t="s">
        <v>67</v>
      </c>
    </row>
    <row r="4" spans="1:34" ht="19.8" x14ac:dyDescent="0.65">
      <c r="A4" s="18">
        <v>2</v>
      </c>
      <c r="B4" s="65"/>
      <c r="C4" s="30">
        <v>330</v>
      </c>
      <c r="D4" s="17">
        <v>1.0207640919795476E-3</v>
      </c>
      <c r="E4" s="16">
        <v>8.4096160099780999</v>
      </c>
      <c r="F4" s="15">
        <v>23</v>
      </c>
      <c r="G4" s="5">
        <f t="shared" si="0"/>
        <v>3.8251603200795583</v>
      </c>
      <c r="H4" s="14">
        <v>4.5844556898985438</v>
      </c>
      <c r="I4" s="13">
        <v>0</v>
      </c>
      <c r="J4" s="13">
        <v>1.9644400797327999</v>
      </c>
      <c r="K4" s="13">
        <v>0.11454334130799829</v>
      </c>
      <c r="L4" s="13">
        <v>1.1103871792553521</v>
      </c>
      <c r="M4" s="13">
        <v>0</v>
      </c>
      <c r="N4" s="13">
        <v>0.40045596092449637</v>
      </c>
      <c r="O4" s="13">
        <v>0.16202588431991363</v>
      </c>
      <c r="P4" s="13">
        <v>7.3307874538997841E-2</v>
      </c>
      <c r="Q4" s="13">
        <v>0</v>
      </c>
      <c r="R4" s="13">
        <v>0</v>
      </c>
      <c r="S4" s="12">
        <v>13.352278235034111</v>
      </c>
      <c r="T4" s="42">
        <v>20.8</v>
      </c>
      <c r="W4" s="61" t="s">
        <v>56</v>
      </c>
      <c r="X4" s="73"/>
      <c r="Y4" s="52" t="s">
        <v>26</v>
      </c>
      <c r="Z4" s="13">
        <v>34</v>
      </c>
      <c r="AA4" s="13">
        <v>49</v>
      </c>
      <c r="AB4" s="13">
        <v>91</v>
      </c>
      <c r="AC4" s="13">
        <v>87</v>
      </c>
      <c r="AD4" s="13">
        <v>86</v>
      </c>
      <c r="AE4" s="13">
        <v>74</v>
      </c>
      <c r="AF4" s="13">
        <v>37</v>
      </c>
      <c r="AG4" s="13">
        <v>37</v>
      </c>
    </row>
    <row r="5" spans="1:34" ht="19.8" x14ac:dyDescent="0.65">
      <c r="A5" s="18">
        <v>3</v>
      </c>
      <c r="B5" s="65"/>
      <c r="C5" s="30">
        <v>350</v>
      </c>
      <c r="D5" s="17">
        <v>1.1090994460931623E-3</v>
      </c>
      <c r="E5" s="16">
        <v>8.5552603973288264</v>
      </c>
      <c r="F5" s="15">
        <v>22</v>
      </c>
      <c r="G5" s="5">
        <f t="shared" si="0"/>
        <v>4.2145113491872506</v>
      </c>
      <c r="H5" s="14">
        <v>4.3407490481415749</v>
      </c>
      <c r="I5" s="13">
        <v>0.1088858381201962</v>
      </c>
      <c r="J5" s="13">
        <v>1.8843100494372087</v>
      </c>
      <c r="K5" s="13">
        <v>0.34225330107173535</v>
      </c>
      <c r="L5" s="13">
        <v>1.0271369970268776</v>
      </c>
      <c r="M5" s="13">
        <v>9.6691289710401876E-2</v>
      </c>
      <c r="N5" s="13">
        <v>0.48345644855200937</v>
      </c>
      <c r="O5" s="13">
        <v>0.20805596509261631</v>
      </c>
      <c r="P5" s="13">
        <v>6.3721460176205821E-2</v>
      </c>
      <c r="Q5" s="13">
        <v>0</v>
      </c>
      <c r="R5" s="13">
        <v>0</v>
      </c>
      <c r="S5" s="12">
        <v>15.501871867049669</v>
      </c>
      <c r="T5" s="42">
        <v>22.6</v>
      </c>
      <c r="X5" s="73"/>
      <c r="Y5" s="52" t="s">
        <v>41</v>
      </c>
      <c r="Z5" s="13">
        <f t="shared" ref="Z5:AB5" si="1">Z25*Z24/2</f>
        <v>31.25</v>
      </c>
      <c r="AA5" s="13">
        <f>AA25*AA24/2</f>
        <v>2.1550000000000002</v>
      </c>
      <c r="AB5" s="13">
        <f t="shared" si="1"/>
        <v>0</v>
      </c>
      <c r="AC5" s="13">
        <f>AC25*AC24/2</f>
        <v>0</v>
      </c>
      <c r="AD5" s="13">
        <f t="shared" ref="AD5:AG5" si="2">AD25*AD24</f>
        <v>0</v>
      </c>
      <c r="AE5" s="13">
        <f t="shared" si="2"/>
        <v>0</v>
      </c>
      <c r="AF5" s="13">
        <f t="shared" si="2"/>
        <v>3.9000000000000004</v>
      </c>
      <c r="AG5" s="13">
        <f t="shared" si="2"/>
        <v>3.6</v>
      </c>
    </row>
    <row r="6" spans="1:34" ht="19.8" x14ac:dyDescent="0.65">
      <c r="A6" s="18"/>
      <c r="B6" s="65"/>
      <c r="C6" s="30"/>
      <c r="D6" s="17"/>
      <c r="E6" s="16"/>
      <c r="F6" s="15"/>
      <c r="G6" s="5"/>
      <c r="H6" s="14"/>
      <c r="I6" s="13"/>
      <c r="J6" s="13"/>
      <c r="K6" s="13"/>
      <c r="L6" s="13"/>
      <c r="M6" s="13"/>
      <c r="N6" s="13"/>
      <c r="O6" s="13"/>
      <c r="P6" s="13"/>
      <c r="Q6" s="13"/>
      <c r="R6" s="13"/>
      <c r="S6" s="12"/>
      <c r="T6" s="42"/>
      <c r="X6" s="73"/>
      <c r="Y6" s="52" t="s">
        <v>25</v>
      </c>
      <c r="Z6" s="13">
        <f>Z25-Z5</f>
        <v>31.25</v>
      </c>
      <c r="AA6" s="13">
        <f t="shared" ref="AA6:AG6" si="3">AA25-AA5</f>
        <v>40.945</v>
      </c>
      <c r="AB6" s="13">
        <f t="shared" si="3"/>
        <v>1</v>
      </c>
      <c r="AC6" s="13">
        <f t="shared" si="3"/>
        <v>6</v>
      </c>
      <c r="AD6" s="13">
        <f t="shared" si="3"/>
        <v>3</v>
      </c>
      <c r="AE6" s="13">
        <f t="shared" si="3"/>
        <v>11</v>
      </c>
      <c r="AF6" s="13">
        <f t="shared" si="3"/>
        <v>35.1</v>
      </c>
      <c r="AG6" s="13">
        <f t="shared" si="3"/>
        <v>32.4</v>
      </c>
    </row>
    <row r="7" spans="1:34" ht="19.8" x14ac:dyDescent="0.65">
      <c r="A7" s="18">
        <v>4</v>
      </c>
      <c r="B7" s="65"/>
      <c r="C7" s="30">
        <v>370</v>
      </c>
      <c r="D7" s="17">
        <v>1.9630078691914377E-3</v>
      </c>
      <c r="E7" s="16">
        <v>12.787034662061501</v>
      </c>
      <c r="F7" s="15">
        <v>17</v>
      </c>
      <c r="G7" s="5">
        <f t="shared" si="0"/>
        <v>6.8360585261355089</v>
      </c>
      <c r="H7" s="14">
        <v>5.9509761359259938</v>
      </c>
      <c r="I7" s="13">
        <v>0.16518711219245949</v>
      </c>
      <c r="J7" s="13">
        <v>2.7447855681362743</v>
      </c>
      <c r="K7" s="13">
        <v>0.68836142612979745</v>
      </c>
      <c r="L7" s="13">
        <v>1.67366050927262</v>
      </c>
      <c r="M7" s="13">
        <v>0.17113502603610953</v>
      </c>
      <c r="N7" s="13">
        <v>0.82715262584119598</v>
      </c>
      <c r="O7" s="13">
        <v>0.42489305328648674</v>
      </c>
      <c r="P7" s="13">
        <v>0.11278134544461209</v>
      </c>
      <c r="Q7" s="13">
        <v>2.8101859795953421E-2</v>
      </c>
      <c r="R7" s="13">
        <v>0</v>
      </c>
      <c r="S7" s="12">
        <v>31.505746288397891</v>
      </c>
      <c r="T7" s="42">
        <v>40</v>
      </c>
      <c r="W7" s="61" t="s">
        <v>56</v>
      </c>
      <c r="X7" s="73"/>
      <c r="Y7" s="52" t="s">
        <v>24</v>
      </c>
      <c r="Z7" s="13">
        <v>3.5</v>
      </c>
      <c r="AA7" s="13">
        <v>0.3</v>
      </c>
      <c r="AB7" s="13">
        <v>0</v>
      </c>
      <c r="AC7" s="13">
        <v>0</v>
      </c>
      <c r="AD7" s="13">
        <v>0</v>
      </c>
      <c r="AE7" s="13">
        <v>0</v>
      </c>
      <c r="AF7" s="13">
        <v>7</v>
      </c>
      <c r="AG7" s="13">
        <v>12</v>
      </c>
    </row>
    <row r="8" spans="1:34" ht="35.4" x14ac:dyDescent="0.65">
      <c r="A8" s="18">
        <v>5</v>
      </c>
      <c r="B8" s="65"/>
      <c r="C8" s="30">
        <v>390</v>
      </c>
      <c r="D8" s="17">
        <v>1.2906776739933703E-3</v>
      </c>
      <c r="E8" s="16">
        <v>14.451231760446564</v>
      </c>
      <c r="F8" s="15">
        <v>13</v>
      </c>
      <c r="G8" s="5">
        <f t="shared" si="0"/>
        <v>6.9155327201758308</v>
      </c>
      <c r="H8" s="14">
        <v>7.5356990402707309</v>
      </c>
      <c r="I8" s="13">
        <v>0.25342456128859819</v>
      </c>
      <c r="J8" s="13">
        <v>2.9496115019305287</v>
      </c>
      <c r="K8" s="13">
        <v>0.94140308637511105</v>
      </c>
      <c r="L8" s="13">
        <v>1.4988639828085011</v>
      </c>
      <c r="M8" s="13">
        <v>0.20628901263436039</v>
      </c>
      <c r="N8" s="13">
        <v>0.65637413110932852</v>
      </c>
      <c r="O8" s="13">
        <v>0.37248957671448668</v>
      </c>
      <c r="P8" s="13">
        <v>3.7076867314916218E-2</v>
      </c>
      <c r="Q8" s="13">
        <v>0</v>
      </c>
      <c r="R8" s="13">
        <v>0</v>
      </c>
      <c r="S8" s="12">
        <v>9.7248561634611068</v>
      </c>
      <c r="T8" s="42">
        <v>26.3</v>
      </c>
      <c r="W8" s="61" t="s">
        <v>56</v>
      </c>
      <c r="X8" s="73"/>
      <c r="Y8" s="58" t="s">
        <v>23</v>
      </c>
      <c r="Z8" s="57">
        <v>48</v>
      </c>
      <c r="AA8" s="54">
        <v>60.3</v>
      </c>
      <c r="AB8" s="54">
        <v>71</v>
      </c>
      <c r="AC8" s="54">
        <v>63</v>
      </c>
      <c r="AD8" s="54">
        <v>50</v>
      </c>
      <c r="AE8" s="54">
        <v>47</v>
      </c>
      <c r="AF8" s="54">
        <v>51</v>
      </c>
      <c r="AG8" s="54">
        <v>56</v>
      </c>
    </row>
    <row r="9" spans="1:34" ht="20.100000000000001" thickBot="1" x14ac:dyDescent="0.7">
      <c r="A9" s="18">
        <v>6</v>
      </c>
      <c r="B9" s="65"/>
      <c r="C9" s="30">
        <v>410</v>
      </c>
      <c r="D9" s="8">
        <v>1.4673483822205994E-3</v>
      </c>
      <c r="E9" s="7">
        <v>15.639869684413934</v>
      </c>
      <c r="F9" s="6">
        <v>9</v>
      </c>
      <c r="G9" s="5">
        <f t="shared" si="0"/>
        <v>6.4842614126455702</v>
      </c>
      <c r="H9" s="4">
        <v>9.1556082717683633</v>
      </c>
      <c r="I9" s="3">
        <v>0.32927297697030256</v>
      </c>
      <c r="J9" s="3">
        <v>3.0003752780293933</v>
      </c>
      <c r="K9" s="3">
        <v>0.98793631878148513</v>
      </c>
      <c r="L9" s="3">
        <v>1.2726312518999259</v>
      </c>
      <c r="M9" s="3">
        <v>0.19188514794298778</v>
      </c>
      <c r="N9" s="3">
        <v>0.51169372784796752</v>
      </c>
      <c r="O9" s="3">
        <v>0.169390697243546</v>
      </c>
      <c r="P9" s="3">
        <v>2.1076013929961879E-2</v>
      </c>
      <c r="Q9" s="3">
        <v>0</v>
      </c>
      <c r="R9" s="3">
        <v>0</v>
      </c>
      <c r="S9" s="2">
        <v>12.782233165845687</v>
      </c>
      <c r="T9" s="40">
        <v>29.9</v>
      </c>
      <c r="X9" s="73"/>
      <c r="Y9" s="52" t="s">
        <v>22</v>
      </c>
      <c r="Z9" s="54">
        <f>SUM(Z4:Z7)*Z8*Z8/100/100</f>
        <v>23.04</v>
      </c>
      <c r="AA9" s="54">
        <f>SUM(AA4:AA7)*AA8/100</f>
        <v>55.717199999999991</v>
      </c>
      <c r="AB9" s="54">
        <f t="shared" ref="AB9:AG9" si="4">SUM(AB4:AB7)*AB8/100</f>
        <v>65.319999999999993</v>
      </c>
      <c r="AC9" s="54">
        <f t="shared" si="4"/>
        <v>58.59</v>
      </c>
      <c r="AD9" s="54">
        <f t="shared" si="4"/>
        <v>44.5</v>
      </c>
      <c r="AE9" s="54">
        <f t="shared" si="4"/>
        <v>39.950000000000003</v>
      </c>
      <c r="AF9" s="54">
        <f t="shared" si="4"/>
        <v>42.33</v>
      </c>
      <c r="AG9" s="54">
        <f t="shared" si="4"/>
        <v>47.6</v>
      </c>
    </row>
    <row r="10" spans="1:34" ht="20.100000000000001" thickBot="1" x14ac:dyDescent="0.7">
      <c r="A10" s="18">
        <v>7</v>
      </c>
      <c r="B10" s="65" t="s">
        <v>21</v>
      </c>
      <c r="C10" s="30">
        <v>2</v>
      </c>
      <c r="D10" s="17">
        <v>7.6925370873939455E-4</v>
      </c>
      <c r="E10" s="16">
        <v>2.6568664084973248</v>
      </c>
      <c r="F10" s="15">
        <v>20</v>
      </c>
      <c r="G10" s="5">
        <f t="shared" si="0"/>
        <v>1.1762068699157382</v>
      </c>
      <c r="H10" s="22">
        <v>1.4806595385815866</v>
      </c>
      <c r="I10" s="21">
        <v>1.0788783265070009E-2</v>
      </c>
      <c r="J10" s="21">
        <v>0.57180551304871041</v>
      </c>
      <c r="K10" s="21">
        <v>6.4740392127507443E-2</v>
      </c>
      <c r="L10" s="21">
        <v>0.3505489150725421</v>
      </c>
      <c r="M10" s="21">
        <v>0</v>
      </c>
      <c r="N10" s="21">
        <v>0.11177256387983402</v>
      </c>
      <c r="O10" s="21">
        <v>5.5501655085547323E-2</v>
      </c>
      <c r="P10" s="21">
        <v>1.1049047436526838E-2</v>
      </c>
      <c r="Q10" s="21">
        <v>0</v>
      </c>
      <c r="R10" s="21">
        <v>0</v>
      </c>
      <c r="S10" s="20">
        <v>16.655673603124015</v>
      </c>
      <c r="T10" s="19">
        <v>62.7</v>
      </c>
      <c r="W10" s="62" t="s">
        <v>62</v>
      </c>
      <c r="X10" s="73"/>
      <c r="Y10" s="52" t="s">
        <v>20</v>
      </c>
      <c r="Z10" s="55">
        <f>(Z8-Z9)</f>
        <v>24.96</v>
      </c>
      <c r="AA10" s="55">
        <f>(AA8-AA9)</f>
        <v>4.582800000000006</v>
      </c>
      <c r="AB10" s="55">
        <f>(AB8-AB9)</f>
        <v>5.6800000000000068</v>
      </c>
      <c r="AC10" s="59">
        <f>(AC8-AC9)</f>
        <v>4.4099999999999966</v>
      </c>
      <c r="AD10" s="55">
        <f t="shared" ref="AD10:AG10" si="5">(AD8-AD9)</f>
        <v>5.5</v>
      </c>
      <c r="AE10" s="55">
        <f t="shared" si="5"/>
        <v>7.0499999999999972</v>
      </c>
      <c r="AF10" s="55">
        <f t="shared" si="5"/>
        <v>8.6700000000000017</v>
      </c>
      <c r="AG10" s="55">
        <f t="shared" si="5"/>
        <v>8.3999999999999986</v>
      </c>
      <c r="AH10" s="53"/>
    </row>
    <row r="11" spans="1:34" ht="19.8" x14ac:dyDescent="0.65">
      <c r="A11" s="18">
        <v>8</v>
      </c>
      <c r="B11" s="65"/>
      <c r="C11" s="30">
        <v>4</v>
      </c>
      <c r="D11" s="17">
        <v>6.4779259683317436E-4</v>
      </c>
      <c r="E11" s="16">
        <v>6.2782221530350215</v>
      </c>
      <c r="F11" s="15">
        <v>19</v>
      </c>
      <c r="G11" s="5">
        <f t="shared" si="0"/>
        <v>2.8597169727308689</v>
      </c>
      <c r="H11" s="14">
        <v>3.4185051803041535</v>
      </c>
      <c r="I11" s="13">
        <v>4.5426455852926352E-2</v>
      </c>
      <c r="J11" s="13">
        <v>1.3264525109054492</v>
      </c>
      <c r="K11" s="13">
        <v>0.19081378732317983</v>
      </c>
      <c r="L11" s="13">
        <v>0.78084919622270832</v>
      </c>
      <c r="M11" s="13">
        <v>3.7649705727944092E-2</v>
      </c>
      <c r="N11" s="13">
        <v>0.30119764582355274</v>
      </c>
      <c r="O11" s="13">
        <v>0.13086706041223789</v>
      </c>
      <c r="P11" s="13">
        <v>2.7913382997541491E-2</v>
      </c>
      <c r="Q11" s="13">
        <v>1.8547227465329257E-2</v>
      </c>
      <c r="R11" s="13">
        <v>0</v>
      </c>
      <c r="S11" s="12">
        <v>6.5865154413388884</v>
      </c>
      <c r="T11" s="11">
        <v>26.4</v>
      </c>
      <c r="X11" s="73"/>
      <c r="Y11" s="52" t="s">
        <v>19</v>
      </c>
      <c r="Z11" s="13">
        <v>5.1714365767616153</v>
      </c>
      <c r="AA11" s="13">
        <v>5.1714365767616153</v>
      </c>
      <c r="AB11" s="13">
        <v>5.1714365767616153</v>
      </c>
      <c r="AC11" s="13">
        <v>8.4096160099780999</v>
      </c>
      <c r="AD11" s="13">
        <v>8.5552603973288264</v>
      </c>
      <c r="AE11" s="13">
        <v>12.787034662061501</v>
      </c>
      <c r="AF11" s="13">
        <v>15.639869684413934</v>
      </c>
      <c r="AG11" s="13">
        <v>15.639869684413934</v>
      </c>
    </row>
    <row r="12" spans="1:34" ht="19.8" x14ac:dyDescent="0.65">
      <c r="A12" s="18">
        <v>9</v>
      </c>
      <c r="B12" s="65"/>
      <c r="C12" s="30">
        <v>8</v>
      </c>
      <c r="D12" s="17">
        <v>1.9630078691914377E-3</v>
      </c>
      <c r="E12" s="16">
        <v>12.602649332908349</v>
      </c>
      <c r="F12" s="15">
        <v>15</v>
      </c>
      <c r="G12" s="5">
        <f t="shared" si="0"/>
        <v>6.6516731969823573</v>
      </c>
      <c r="H12" s="14">
        <v>5.9509761359259938</v>
      </c>
      <c r="I12" s="13">
        <v>0.16518711219245949</v>
      </c>
      <c r="J12" s="13">
        <v>2.5604002389831222</v>
      </c>
      <c r="K12" s="13">
        <v>0.68836142612979745</v>
      </c>
      <c r="L12" s="13">
        <v>1.67366050927262</v>
      </c>
      <c r="M12" s="13">
        <v>0.17113502603610953</v>
      </c>
      <c r="N12" s="13">
        <v>0.82715262584119598</v>
      </c>
      <c r="O12" s="13">
        <v>0.42489305328648674</v>
      </c>
      <c r="P12" s="13">
        <v>0.11278134544461209</v>
      </c>
      <c r="Q12" s="13">
        <v>2.8101859795953421E-2</v>
      </c>
      <c r="R12" s="13">
        <v>0</v>
      </c>
      <c r="S12" s="12">
        <v>31.505746288397891</v>
      </c>
      <c r="T12" s="11">
        <v>40</v>
      </c>
      <c r="X12" s="73"/>
      <c r="Y12" s="52" t="s">
        <v>18</v>
      </c>
      <c r="Z12" s="13">
        <v>0</v>
      </c>
      <c r="AA12" s="13">
        <v>0</v>
      </c>
      <c r="AB12" s="13">
        <v>0</v>
      </c>
      <c r="AC12" s="13">
        <v>0</v>
      </c>
      <c r="AD12" s="13">
        <v>0.1088858381201962</v>
      </c>
      <c r="AE12" s="13">
        <v>0.16518711219245949</v>
      </c>
      <c r="AF12" s="13">
        <v>0.32927297697030256</v>
      </c>
      <c r="AG12" s="13">
        <v>0.32927297697030256</v>
      </c>
    </row>
    <row r="13" spans="1:34" ht="19.8" x14ac:dyDescent="0.65">
      <c r="A13" s="18">
        <v>10</v>
      </c>
      <c r="B13" s="65"/>
      <c r="C13" s="30">
        <v>12</v>
      </c>
      <c r="D13" s="17">
        <v>1.5090622994409176E-3</v>
      </c>
      <c r="E13" s="16">
        <v>15.822689236698624</v>
      </c>
      <c r="F13" s="15">
        <v>8</v>
      </c>
      <c r="G13" s="5">
        <f t="shared" si="0"/>
        <v>6.4794205534481497</v>
      </c>
      <c r="H13" s="14">
        <v>9.343268683250475</v>
      </c>
      <c r="I13" s="13">
        <v>2.1164598749658873E-2</v>
      </c>
      <c r="J13" s="13">
        <v>3.3651712011957606</v>
      </c>
      <c r="K13" s="13">
        <v>0.38100804936284294</v>
      </c>
      <c r="L13" s="13">
        <v>1.5750083219264857</v>
      </c>
      <c r="M13" s="13">
        <v>8.7706700843506125E-2</v>
      </c>
      <c r="N13" s="13">
        <v>0.65780025632629591</v>
      </c>
      <c r="O13" s="13">
        <v>0.30486076573305421</v>
      </c>
      <c r="P13" s="13">
        <v>8.6700659310545533E-2</v>
      </c>
      <c r="Q13" s="13">
        <v>0</v>
      </c>
      <c r="R13" s="13">
        <v>0</v>
      </c>
      <c r="S13" s="12">
        <v>13.272414192304792</v>
      </c>
      <c r="T13" s="35">
        <v>20.5</v>
      </c>
      <c r="X13" s="73"/>
      <c r="Y13" s="52" t="s">
        <v>17</v>
      </c>
      <c r="Z13" s="13">
        <v>1.1776015502004014</v>
      </c>
      <c r="AA13" s="13">
        <v>1.1776015502004014</v>
      </c>
      <c r="AB13" s="13">
        <v>1.1776015502004014</v>
      </c>
      <c r="AC13" s="13">
        <v>1.9644400797327999</v>
      </c>
      <c r="AD13" s="13">
        <v>1.8843100494372087</v>
      </c>
      <c r="AE13" s="13">
        <v>2.7447855681362743</v>
      </c>
      <c r="AF13" s="13">
        <v>3.0003752780293933</v>
      </c>
      <c r="AG13" s="13">
        <v>3.0003752780293933</v>
      </c>
    </row>
    <row r="14" spans="1:34" ht="20.100000000000001" thickBot="1" x14ac:dyDescent="0.7">
      <c r="A14" s="18">
        <v>11</v>
      </c>
      <c r="B14" s="65"/>
      <c r="C14" s="30">
        <v>16</v>
      </c>
      <c r="D14" s="17">
        <v>1.835412357693994E-3</v>
      </c>
      <c r="E14" s="7">
        <v>16.90885564705917</v>
      </c>
      <c r="F14" s="6">
        <v>6</v>
      </c>
      <c r="G14" s="5">
        <f t="shared" si="0"/>
        <v>6.9875708557914402</v>
      </c>
      <c r="H14" s="4">
        <v>9.9212847912677304</v>
      </c>
      <c r="I14" s="3">
        <v>2.5741658316658266E-2</v>
      </c>
      <c r="J14" s="3">
        <v>3.4493822144322079</v>
      </c>
      <c r="K14" s="3">
        <v>0.64361793343136053</v>
      </c>
      <c r="L14" s="3">
        <v>1.6188336994861028</v>
      </c>
      <c r="M14" s="3">
        <v>0.16001124934376237</v>
      </c>
      <c r="N14" s="3">
        <v>0.66671353893234331</v>
      </c>
      <c r="O14" s="3">
        <v>0.31782000385829201</v>
      </c>
      <c r="P14" s="3">
        <v>0.10545055799071229</v>
      </c>
      <c r="Q14" s="3">
        <v>0</v>
      </c>
      <c r="R14" s="3">
        <v>0</v>
      </c>
      <c r="S14" s="2">
        <v>20.306910554908466</v>
      </c>
      <c r="T14" s="1">
        <v>18.7</v>
      </c>
      <c r="X14" s="73"/>
      <c r="Y14" s="52" t="s">
        <v>16</v>
      </c>
      <c r="Z14" s="13">
        <v>0</v>
      </c>
      <c r="AA14" s="13">
        <v>0</v>
      </c>
      <c r="AB14" s="13">
        <v>0</v>
      </c>
      <c r="AC14" s="13">
        <v>0.11454334130799829</v>
      </c>
      <c r="AD14" s="13">
        <v>0.34225330107173535</v>
      </c>
      <c r="AE14" s="13">
        <v>0.68836142612979745</v>
      </c>
      <c r="AF14" s="13">
        <v>0.98793631878148513</v>
      </c>
      <c r="AG14" s="13">
        <v>0.98793631878148513</v>
      </c>
    </row>
    <row r="15" spans="1:34" ht="19.8" x14ac:dyDescent="0.65">
      <c r="A15" s="18">
        <v>12</v>
      </c>
      <c r="B15" s="63" t="s">
        <v>15</v>
      </c>
      <c r="C15" s="30">
        <v>1</v>
      </c>
      <c r="D15" s="34">
        <v>1.5998514133910217E-3</v>
      </c>
      <c r="E15" s="16">
        <v>13.563085467827277</v>
      </c>
      <c r="F15" s="15">
        <v>11</v>
      </c>
      <c r="G15" s="5">
        <f t="shared" si="0"/>
        <v>6.0955550166268075</v>
      </c>
      <c r="H15" s="22">
        <v>7.467530451200469</v>
      </c>
      <c r="I15" s="21">
        <v>0.35900665716494529</v>
      </c>
      <c r="J15" s="21">
        <v>2.5978067280360739</v>
      </c>
      <c r="K15" s="21">
        <v>0.94250446465691873</v>
      </c>
      <c r="L15" s="21">
        <v>1.1994086046192489</v>
      </c>
      <c r="M15" s="21">
        <v>0.25570425140228698</v>
      </c>
      <c r="N15" s="21">
        <v>0.41842513865828784</v>
      </c>
      <c r="O15" s="21">
        <v>0.23085855895232446</v>
      </c>
      <c r="P15" s="21">
        <v>6.8937597403019135E-2</v>
      </c>
      <c r="Q15" s="21">
        <v>2.2903015733702039E-2</v>
      </c>
      <c r="R15" s="21">
        <v>0</v>
      </c>
      <c r="S15" s="20">
        <v>20.075703463908965</v>
      </c>
      <c r="T15" s="33">
        <v>32.6</v>
      </c>
      <c r="X15" s="73"/>
      <c r="Y15" s="52" t="s">
        <v>14</v>
      </c>
      <c r="Z15" s="13">
        <v>0.61406026960898874</v>
      </c>
      <c r="AA15" s="13">
        <v>0.61406026960898874</v>
      </c>
      <c r="AB15" s="13">
        <v>0.61406026960898874</v>
      </c>
      <c r="AC15" s="13">
        <v>1.1103871792553521</v>
      </c>
      <c r="AD15" s="13">
        <v>1.0271369970268776</v>
      </c>
      <c r="AE15" s="13">
        <v>1.67366050927262</v>
      </c>
      <c r="AF15" s="13">
        <v>1.2726312518999259</v>
      </c>
      <c r="AG15" s="13">
        <v>1.2726312518999259</v>
      </c>
    </row>
    <row r="16" spans="1:34" ht="19.8" x14ac:dyDescent="0.65">
      <c r="A16" s="18">
        <v>13</v>
      </c>
      <c r="B16" s="63"/>
      <c r="C16" s="30">
        <v>5</v>
      </c>
      <c r="D16" s="17">
        <v>4.9075196729785938E-5</v>
      </c>
      <c r="E16" s="16">
        <v>14.809050162210003</v>
      </c>
      <c r="F16" s="15">
        <v>7</v>
      </c>
      <c r="G16" s="5">
        <f t="shared" si="0"/>
        <v>8.26297641269141</v>
      </c>
      <c r="H16" s="14">
        <v>6.5460737495185937</v>
      </c>
      <c r="I16" s="13">
        <v>9.2917750608258465E-2</v>
      </c>
      <c r="J16" s="13">
        <v>2.6695253186873762</v>
      </c>
      <c r="K16" s="13">
        <v>0.44605820413210878</v>
      </c>
      <c r="L16" s="13">
        <v>1.9672725037872563</v>
      </c>
      <c r="M16" s="13">
        <v>0.21177959471968555</v>
      </c>
      <c r="N16" s="13">
        <v>1.3861937108924873</v>
      </c>
      <c r="O16" s="13">
        <v>1.1089708690777302</v>
      </c>
      <c r="P16" s="13">
        <v>0.26644592861289595</v>
      </c>
      <c r="Q16" s="13">
        <v>0.11381253217361137</v>
      </c>
      <c r="R16" s="13">
        <v>0</v>
      </c>
      <c r="S16" s="12">
        <v>9.9465785402638378</v>
      </c>
      <c r="T16" s="11">
        <v>34</v>
      </c>
      <c r="X16" s="73"/>
      <c r="Y16" s="52" t="s">
        <v>13</v>
      </c>
      <c r="Z16" s="13">
        <v>0</v>
      </c>
      <c r="AA16" s="13">
        <v>0</v>
      </c>
      <c r="AB16" s="13">
        <v>0</v>
      </c>
      <c r="AC16" s="13">
        <v>0</v>
      </c>
      <c r="AD16" s="13">
        <v>9.6691289710401876E-2</v>
      </c>
      <c r="AE16" s="13">
        <v>0.17113502603610953</v>
      </c>
      <c r="AF16" s="13">
        <v>0.19188514794298778</v>
      </c>
      <c r="AG16" s="13">
        <v>0.19188514794298778</v>
      </c>
    </row>
    <row r="17" spans="1:33" ht="19.8" x14ac:dyDescent="0.65">
      <c r="A17" s="18">
        <v>14</v>
      </c>
      <c r="B17" s="63"/>
      <c r="C17" s="30">
        <v>10</v>
      </c>
      <c r="D17" s="17">
        <v>1.0551167296903976E-3</v>
      </c>
      <c r="E17" s="16">
        <v>12.283691827918085</v>
      </c>
      <c r="F17" s="15">
        <v>11</v>
      </c>
      <c r="G17" s="5">
        <f t="shared" si="0"/>
        <v>6.1571776393053863</v>
      </c>
      <c r="H17" s="14">
        <v>6.1265141886126999</v>
      </c>
      <c r="I17" s="13">
        <v>0.16277813347298609</v>
      </c>
      <c r="J17" s="13">
        <v>2.7602803253757524</v>
      </c>
      <c r="K17" s="13">
        <v>0.47359266117730059</v>
      </c>
      <c r="L17" s="13">
        <v>1.6440828882035776</v>
      </c>
      <c r="M17" s="13">
        <v>0.16863930690641624</v>
      </c>
      <c r="N17" s="13">
        <v>0.59790299721365758</v>
      </c>
      <c r="O17" s="13">
        <v>0.28928135377921632</v>
      </c>
      <c r="P17" s="13">
        <v>6.0619973176478978E-2</v>
      </c>
      <c r="Q17" s="13">
        <v>0</v>
      </c>
      <c r="R17" s="13">
        <v>0</v>
      </c>
      <c r="S17" s="12">
        <v>7.1520243428679855</v>
      </c>
      <c r="T17" s="11">
        <v>21.5</v>
      </c>
      <c r="X17" s="73"/>
      <c r="Y17" s="52" t="s">
        <v>12</v>
      </c>
      <c r="Z17" s="13">
        <v>0.21812585193519127</v>
      </c>
      <c r="AA17" s="13">
        <v>0.21812585193519127</v>
      </c>
      <c r="AB17" s="13">
        <v>0.21812585193519127</v>
      </c>
      <c r="AC17" s="13">
        <v>0.40045596092449637</v>
      </c>
      <c r="AD17" s="13">
        <v>0.48345644855200937</v>
      </c>
      <c r="AE17" s="13">
        <v>0.82715262584119598</v>
      </c>
      <c r="AF17" s="13">
        <v>0.51169372784796752</v>
      </c>
      <c r="AG17" s="13">
        <v>0.51169372784796752</v>
      </c>
    </row>
    <row r="18" spans="1:33" ht="20.100000000000001" thickBot="1" x14ac:dyDescent="0.7">
      <c r="A18" s="18">
        <v>15</v>
      </c>
      <c r="B18" s="64"/>
      <c r="C18" s="30">
        <v>15</v>
      </c>
      <c r="D18" s="8">
        <v>9.7659641492273998E-4</v>
      </c>
      <c r="E18" s="7">
        <v>9.6808100573511684</v>
      </c>
      <c r="F18" s="6">
        <v>12</v>
      </c>
      <c r="G18" s="5">
        <f t="shared" si="0"/>
        <v>4.8717758632754187</v>
      </c>
      <c r="H18" s="4">
        <v>4.8090341940757497</v>
      </c>
      <c r="I18" s="3">
        <v>0.31502558854370288</v>
      </c>
      <c r="J18" s="3">
        <v>1.8941233956888783</v>
      </c>
      <c r="K18" s="3">
        <v>0.67122122661916528</v>
      </c>
      <c r="L18" s="3">
        <v>0.86135803796185673</v>
      </c>
      <c r="M18" s="3">
        <v>0.17027935090592894</v>
      </c>
      <c r="N18" s="3">
        <v>0.46826821499130455</v>
      </c>
      <c r="O18" s="3">
        <v>0.23956886654469736</v>
      </c>
      <c r="P18" s="3">
        <v>8.4163079038041738E-2</v>
      </c>
      <c r="Q18" s="3">
        <v>0.16776810298184189</v>
      </c>
      <c r="R18" s="3">
        <v>0</v>
      </c>
      <c r="S18" s="2">
        <v>9.6561263504410402</v>
      </c>
      <c r="T18" s="1">
        <v>19.899999999999999</v>
      </c>
      <c r="X18" s="73"/>
      <c r="Y18" s="52" t="s">
        <v>11</v>
      </c>
      <c r="Z18" s="13">
        <v>8.4766164130654104E-2</v>
      </c>
      <c r="AA18" s="13">
        <v>8.4766164130654104E-2</v>
      </c>
      <c r="AB18" s="13">
        <v>8.4766164130654104E-2</v>
      </c>
      <c r="AC18" s="13">
        <v>0.16202588431991363</v>
      </c>
      <c r="AD18" s="13">
        <v>0.20805596509261631</v>
      </c>
      <c r="AE18" s="13">
        <v>0.42489305328648674</v>
      </c>
      <c r="AF18" s="13">
        <v>0.169390697243546</v>
      </c>
      <c r="AG18" s="13">
        <v>0.169390697243546</v>
      </c>
    </row>
    <row r="19" spans="1:33" ht="19.8" x14ac:dyDescent="0.65">
      <c r="A19" s="18">
        <v>16</v>
      </c>
      <c r="B19" s="66" t="s">
        <v>10</v>
      </c>
      <c r="C19" s="30">
        <v>1</v>
      </c>
      <c r="D19" s="29">
        <v>1.5998514133910217E-3</v>
      </c>
      <c r="E19" s="16">
        <v>13.563085467827277</v>
      </c>
      <c r="F19" s="15">
        <v>10</v>
      </c>
      <c r="G19" s="5">
        <f t="shared" si="0"/>
        <v>6.0955550166268075</v>
      </c>
      <c r="H19" s="22">
        <v>7.467530451200469</v>
      </c>
      <c r="I19" s="21">
        <v>0.35900665716494529</v>
      </c>
      <c r="J19" s="21">
        <v>2.5978067280360739</v>
      </c>
      <c r="K19" s="21">
        <v>0.94250446465691873</v>
      </c>
      <c r="L19" s="21">
        <v>1.1994086046192489</v>
      </c>
      <c r="M19" s="21">
        <v>0.25570425140228698</v>
      </c>
      <c r="N19" s="21">
        <v>0.41842513865828784</v>
      </c>
      <c r="O19" s="21">
        <v>0.23085855895232446</v>
      </c>
      <c r="P19" s="21">
        <v>6.8937597403019135E-2</v>
      </c>
      <c r="Q19" s="21">
        <v>2.2903015733702039E-2</v>
      </c>
      <c r="R19" s="21">
        <v>0</v>
      </c>
      <c r="S19" s="20">
        <v>20.075703463908965</v>
      </c>
      <c r="T19" s="33">
        <v>32.6</v>
      </c>
      <c r="X19" s="73"/>
      <c r="Y19" s="52" t="s">
        <v>9</v>
      </c>
      <c r="Z19" s="13">
        <v>9.3749493400833786E-3</v>
      </c>
      <c r="AA19" s="13">
        <v>9.3749493400833786E-3</v>
      </c>
      <c r="AB19" s="13">
        <v>9.3749493400833786E-3</v>
      </c>
      <c r="AC19" s="13">
        <v>7.3307874538997841E-2</v>
      </c>
      <c r="AD19" s="13">
        <v>6.3721460176205821E-2</v>
      </c>
      <c r="AE19" s="13">
        <v>0.11278134544461209</v>
      </c>
      <c r="AF19" s="13">
        <v>2.1076013929961879E-2</v>
      </c>
      <c r="AG19" s="13">
        <v>2.1076013929961879E-2</v>
      </c>
    </row>
    <row r="20" spans="1:33" ht="19.8" x14ac:dyDescent="0.65">
      <c r="A20" s="18">
        <v>17</v>
      </c>
      <c r="B20" s="67"/>
      <c r="C20" s="26">
        <v>2.5</v>
      </c>
      <c r="D20" s="29">
        <v>1.5507762166612356E-3</v>
      </c>
      <c r="E20" s="16">
        <v>21.080660009703482</v>
      </c>
      <c r="F20" s="15">
        <v>1</v>
      </c>
      <c r="G20" s="5">
        <f t="shared" si="0"/>
        <v>12.474100131428283</v>
      </c>
      <c r="H20" s="14">
        <v>8.606559878275192</v>
      </c>
      <c r="I20" s="13">
        <v>0.10874818219336915</v>
      </c>
      <c r="J20" s="13">
        <v>4.5232885609953248</v>
      </c>
      <c r="K20" s="13">
        <v>0.50030108451113675</v>
      </c>
      <c r="L20" s="13">
        <v>4.3085215627499114</v>
      </c>
      <c r="M20" s="13">
        <v>0.22532778428087755</v>
      </c>
      <c r="N20" s="13">
        <v>1.6448928252504058</v>
      </c>
      <c r="O20" s="13">
        <v>1.0293742370953951</v>
      </c>
      <c r="P20" s="13">
        <v>0.1336458943518653</v>
      </c>
      <c r="Q20" s="13">
        <v>0</v>
      </c>
      <c r="R20" s="13">
        <v>0</v>
      </c>
      <c r="S20" s="12">
        <v>4.6912221174975715</v>
      </c>
      <c r="T20" s="28">
        <v>31.6</v>
      </c>
      <c r="X20" s="73"/>
      <c r="Y20" s="52" t="s">
        <v>8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2.8101859795953421E-2</v>
      </c>
      <c r="AF20" s="13">
        <v>0</v>
      </c>
      <c r="AG20" s="13">
        <v>0</v>
      </c>
    </row>
    <row r="21" spans="1:33" ht="19.8" x14ac:dyDescent="0.65">
      <c r="A21" s="18">
        <v>18</v>
      </c>
      <c r="B21" s="67"/>
      <c r="C21" s="30">
        <v>5</v>
      </c>
      <c r="D21" s="29">
        <v>1.3250303117042204E-3</v>
      </c>
      <c r="E21" s="16">
        <v>14.809050162210003</v>
      </c>
      <c r="F21" s="15">
        <v>6</v>
      </c>
      <c r="G21" s="5">
        <f t="shared" si="0"/>
        <v>8.26297641269141</v>
      </c>
      <c r="H21" s="14">
        <v>6.5460737495185937</v>
      </c>
      <c r="I21" s="13">
        <v>9.2917750608258465E-2</v>
      </c>
      <c r="J21" s="13">
        <v>2.6695253186873762</v>
      </c>
      <c r="K21" s="13">
        <v>0.44605820413210878</v>
      </c>
      <c r="L21" s="13">
        <v>1.9672725037872563</v>
      </c>
      <c r="M21" s="13">
        <v>0.21177959471968555</v>
      </c>
      <c r="N21" s="13">
        <v>1.3861937108924873</v>
      </c>
      <c r="O21" s="13">
        <v>1.1089708690777302</v>
      </c>
      <c r="P21" s="13">
        <v>0.26644592861289595</v>
      </c>
      <c r="Q21" s="13">
        <v>0.11381253217361137</v>
      </c>
      <c r="R21" s="13">
        <v>0</v>
      </c>
      <c r="S21" s="12">
        <v>9.9465785402638378</v>
      </c>
      <c r="T21" s="28">
        <v>27</v>
      </c>
      <c r="X21" s="73"/>
      <c r="Y21" s="52" t="s">
        <v>7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</row>
    <row r="22" spans="1:33" ht="19.8" x14ac:dyDescent="0.65">
      <c r="A22" s="18">
        <v>19</v>
      </c>
      <c r="B22" s="67"/>
      <c r="C22" s="30">
        <v>7</v>
      </c>
      <c r="D22" s="29">
        <v>1.4918859805854924E-3</v>
      </c>
      <c r="E22" s="16">
        <v>20.147250239959604</v>
      </c>
      <c r="F22" s="15">
        <v>1</v>
      </c>
      <c r="G22" s="5">
        <f t="shared" si="0"/>
        <v>11.053906811094908</v>
      </c>
      <c r="H22" s="14">
        <v>9.0933434288646922</v>
      </c>
      <c r="I22" s="13">
        <v>0.1464659061439807</v>
      </c>
      <c r="J22" s="13">
        <v>4.0150605235404146</v>
      </c>
      <c r="K22" s="13">
        <v>0.52315468385864605</v>
      </c>
      <c r="L22" s="13">
        <v>2.8948555567280896</v>
      </c>
      <c r="M22" s="13">
        <v>0.23844813627697931</v>
      </c>
      <c r="N22" s="13">
        <v>1.5173972308535044</v>
      </c>
      <c r="O22" s="13">
        <v>1.0118119908928869</v>
      </c>
      <c r="P22" s="13">
        <v>0.57856830213085997</v>
      </c>
      <c r="Q22" s="13">
        <v>0.12814448066954759</v>
      </c>
      <c r="R22" s="13">
        <v>0</v>
      </c>
      <c r="S22" s="12">
        <v>4.8055885263629587</v>
      </c>
      <c r="T22" s="28">
        <v>30.4</v>
      </c>
      <c r="Y22" s="41" t="s">
        <v>38</v>
      </c>
      <c r="Z22" s="13">
        <f>Z4</f>
        <v>34</v>
      </c>
      <c r="AA22" s="13">
        <f>AA4</f>
        <v>49</v>
      </c>
      <c r="AB22" s="13">
        <f>AB4</f>
        <v>91</v>
      </c>
      <c r="AC22" s="13">
        <f t="shared" ref="AC22:AG22" si="6">AC4</f>
        <v>87</v>
      </c>
      <c r="AD22" s="13">
        <f t="shared" si="6"/>
        <v>86</v>
      </c>
      <c r="AE22" s="13">
        <f t="shared" si="6"/>
        <v>74</v>
      </c>
      <c r="AF22" s="13">
        <f t="shared" ref="AF22" si="7">AF4</f>
        <v>37</v>
      </c>
      <c r="AG22" s="13">
        <f t="shared" si="6"/>
        <v>37</v>
      </c>
    </row>
    <row r="23" spans="1:33" ht="19.8" x14ac:dyDescent="0.65">
      <c r="A23" s="18">
        <v>20</v>
      </c>
      <c r="B23" s="67"/>
      <c r="C23" s="30">
        <v>10</v>
      </c>
      <c r="D23" s="29">
        <v>1.7716146019452724E-3</v>
      </c>
      <c r="E23" s="16">
        <v>18.217974837038742</v>
      </c>
      <c r="F23" s="15">
        <v>1</v>
      </c>
      <c r="G23" s="5">
        <f t="shared" si="0"/>
        <v>8.0732135742115698</v>
      </c>
      <c r="H23" s="14">
        <v>10.144761262827176</v>
      </c>
      <c r="I23" s="13">
        <v>7.4540684376847341E-2</v>
      </c>
      <c r="J23" s="13">
        <v>3.7290715756346042</v>
      </c>
      <c r="K23" s="13">
        <v>2.4849847483285691E-2</v>
      </c>
      <c r="L23" s="13">
        <v>2.3959315876707867</v>
      </c>
      <c r="M23" s="13">
        <v>0.12870780083132405</v>
      </c>
      <c r="N23" s="13">
        <v>1.1068870871493866</v>
      </c>
      <c r="O23" s="13">
        <v>0.56241677153354619</v>
      </c>
      <c r="P23" s="13">
        <v>2.54462910659406E-2</v>
      </c>
      <c r="Q23" s="13">
        <v>2.5361928465847963E-2</v>
      </c>
      <c r="R23" s="13">
        <v>0</v>
      </c>
      <c r="S23" s="12">
        <v>16.673302800163661</v>
      </c>
      <c r="T23" s="28">
        <v>36.1</v>
      </c>
      <c r="W23" s="51"/>
      <c r="Y23" s="27" t="s">
        <v>6</v>
      </c>
      <c r="Z23" s="13">
        <f>Z11-Z4</f>
        <v>-28.828563423238386</v>
      </c>
      <c r="AA23" s="13">
        <f>AA11-AA4</f>
        <v>-43.828563423238386</v>
      </c>
      <c r="AB23" s="13">
        <f>AB11-AB4</f>
        <v>-85.828563423238379</v>
      </c>
      <c r="AC23" s="13">
        <f t="shared" ref="AC23:AG23" si="8">AC11-AC4</f>
        <v>-78.590383990021905</v>
      </c>
      <c r="AD23" s="13">
        <f t="shared" si="8"/>
        <v>-77.444739602671177</v>
      </c>
      <c r="AE23" s="13">
        <f t="shared" si="8"/>
        <v>-61.212965337938499</v>
      </c>
      <c r="AF23" s="13">
        <f t="shared" ref="AF23" si="9">AF11-AF4</f>
        <v>-21.360130315586066</v>
      </c>
      <c r="AG23" s="13">
        <f t="shared" si="8"/>
        <v>-21.360130315586066</v>
      </c>
    </row>
    <row r="24" spans="1:33" ht="20.100000000000001" thickBot="1" x14ac:dyDescent="0.7">
      <c r="A24" s="18">
        <v>21</v>
      </c>
      <c r="B24" s="67"/>
      <c r="C24" s="26">
        <v>12.5</v>
      </c>
      <c r="D24" s="25">
        <v>2.335979364337811E-3</v>
      </c>
      <c r="E24" s="16">
        <v>16.4319835358604</v>
      </c>
      <c r="F24" s="6">
        <v>3</v>
      </c>
      <c r="G24" s="5">
        <f t="shared" si="0"/>
        <v>8.1138413369771794</v>
      </c>
      <c r="H24" s="4">
        <v>8.3181421988832245</v>
      </c>
      <c r="I24" s="3">
        <v>6.5524221169675601E-2</v>
      </c>
      <c r="J24" s="3">
        <v>3.6877522229959929</v>
      </c>
      <c r="K24" s="3">
        <v>0.19659602330267018</v>
      </c>
      <c r="L24" s="3">
        <v>2.5067394558709046</v>
      </c>
      <c r="M24" s="3">
        <v>0</v>
      </c>
      <c r="N24" s="3">
        <v>0.9843116247510233</v>
      </c>
      <c r="O24" s="3">
        <v>0.40449818672873544</v>
      </c>
      <c r="P24" s="3">
        <v>0.26841960215817678</v>
      </c>
      <c r="Q24" s="3">
        <v>0</v>
      </c>
      <c r="R24" s="3">
        <v>0</v>
      </c>
      <c r="S24" s="2">
        <v>35.594345405335545</v>
      </c>
      <c r="T24" s="24">
        <v>47.6</v>
      </c>
      <c r="W24" s="61" t="s">
        <v>56</v>
      </c>
      <c r="Y24" s="27" t="s">
        <v>53</v>
      </c>
      <c r="Z24" s="56">
        <v>1</v>
      </c>
      <c r="AA24" s="56">
        <v>0.1</v>
      </c>
      <c r="AB24" s="13">
        <v>0</v>
      </c>
      <c r="AC24" s="60">
        <v>0</v>
      </c>
      <c r="AD24" s="56">
        <v>0</v>
      </c>
      <c r="AE24" s="56">
        <v>0</v>
      </c>
      <c r="AF24" s="56">
        <v>0.1</v>
      </c>
      <c r="AG24" s="13">
        <v>0.1</v>
      </c>
    </row>
    <row r="25" spans="1:33" ht="19.8" x14ac:dyDescent="0.65">
      <c r="A25" s="18">
        <v>22</v>
      </c>
      <c r="B25" s="66" t="s">
        <v>5</v>
      </c>
      <c r="C25" s="9" t="s">
        <v>4</v>
      </c>
      <c r="D25" s="17">
        <v>1.0305791313255047E-3</v>
      </c>
      <c r="E25" s="23">
        <v>14.022685308229125</v>
      </c>
      <c r="F25" s="15">
        <v>4</v>
      </c>
      <c r="G25" s="5">
        <f t="shared" si="0"/>
        <v>8.2700750435006647</v>
      </c>
      <c r="H25" s="22">
        <v>5.7526102647284603</v>
      </c>
      <c r="I25" s="21">
        <v>7.2269361584201025E-2</v>
      </c>
      <c r="J25" s="21">
        <v>3.0369724189378768</v>
      </c>
      <c r="K25" s="21">
        <v>0.34693415876941791</v>
      </c>
      <c r="L25" s="21">
        <v>2.6360153021043762</v>
      </c>
      <c r="M25" s="21">
        <v>0.29948629556319167</v>
      </c>
      <c r="N25" s="21">
        <v>1.0332277196930111</v>
      </c>
      <c r="O25" s="21">
        <v>0.47588021968086514</v>
      </c>
      <c r="P25" s="21">
        <v>0.14802551589605337</v>
      </c>
      <c r="Q25" s="21">
        <v>0.20654866950025763</v>
      </c>
      <c r="R25" s="21">
        <v>1.4715381771414052E-2</v>
      </c>
      <c r="S25" s="20">
        <v>3.1175843185901586</v>
      </c>
      <c r="T25" s="19">
        <v>21</v>
      </c>
      <c r="W25" s="61" t="s">
        <v>56</v>
      </c>
      <c r="Y25" s="27" t="s">
        <v>54</v>
      </c>
      <c r="Z25" s="56">
        <v>62.5</v>
      </c>
      <c r="AA25" s="56">
        <v>43.1</v>
      </c>
      <c r="AB25" s="13">
        <v>1</v>
      </c>
      <c r="AC25" s="13">
        <v>6</v>
      </c>
      <c r="AD25" s="56">
        <v>3</v>
      </c>
      <c r="AE25" s="56">
        <v>11</v>
      </c>
      <c r="AF25" s="56">
        <v>39</v>
      </c>
      <c r="AG25" s="13">
        <v>36</v>
      </c>
    </row>
    <row r="26" spans="1:33" ht="19.8" x14ac:dyDescent="0.65">
      <c r="A26" s="18">
        <v>23</v>
      </c>
      <c r="B26" s="66"/>
      <c r="C26" s="9" t="s">
        <v>3</v>
      </c>
      <c r="D26" s="17">
        <v>1.5213310986233641E-3</v>
      </c>
      <c r="E26" s="16">
        <v>17.682841756474303</v>
      </c>
      <c r="F26" s="15">
        <v>1</v>
      </c>
      <c r="G26" s="5">
        <f t="shared" si="0"/>
        <v>9.3129040245561647</v>
      </c>
      <c r="H26" s="14">
        <v>8.3699377319181352</v>
      </c>
      <c r="I26" s="13">
        <v>6.4010005974578038E-2</v>
      </c>
      <c r="J26" s="13">
        <v>4.1171783522044105</v>
      </c>
      <c r="K26" s="13">
        <v>0.34142726736037954</v>
      </c>
      <c r="L26" s="13">
        <v>2.8515373713266752</v>
      </c>
      <c r="M26" s="13">
        <v>0</v>
      </c>
      <c r="N26" s="13">
        <v>1.1715618657388664</v>
      </c>
      <c r="O26" s="13">
        <v>0.54882019382837866</v>
      </c>
      <c r="P26" s="13">
        <v>0.17481108543914869</v>
      </c>
      <c r="Q26" s="13">
        <v>4.355788268372781E-2</v>
      </c>
      <c r="R26" s="13">
        <v>0</v>
      </c>
      <c r="S26" s="12">
        <v>10.226996177385704</v>
      </c>
      <c r="T26" s="11">
        <v>31</v>
      </c>
      <c r="W26" s="51"/>
      <c r="Y26" s="27" t="s">
        <v>57</v>
      </c>
      <c r="Z26" s="13">
        <f>SUM(Z4:Z7 )</f>
        <v>100</v>
      </c>
      <c r="AA26" s="13">
        <f>SUM(AA4:AA7 )</f>
        <v>92.399999999999991</v>
      </c>
      <c r="AB26" s="13">
        <f t="shared" ref="AB26:AG26" si="10">SUM(AB4:AB7 )</f>
        <v>92</v>
      </c>
      <c r="AC26" s="13">
        <f t="shared" si="10"/>
        <v>93</v>
      </c>
      <c r="AD26" s="13">
        <f t="shared" si="10"/>
        <v>89</v>
      </c>
      <c r="AE26" s="13">
        <f t="shared" si="10"/>
        <v>85</v>
      </c>
      <c r="AF26" s="13">
        <f t="shared" si="10"/>
        <v>83</v>
      </c>
      <c r="AG26" s="13">
        <f t="shared" si="10"/>
        <v>85</v>
      </c>
    </row>
    <row r="27" spans="1:33" ht="19.8" x14ac:dyDescent="0.65">
      <c r="A27" s="18">
        <v>24</v>
      </c>
      <c r="B27" s="66"/>
      <c r="C27" s="9" t="s">
        <v>2</v>
      </c>
      <c r="D27" s="17">
        <v>1.9630078691914377E-3</v>
      </c>
      <c r="E27" s="16">
        <v>14.809050162210003</v>
      </c>
      <c r="F27" s="15">
        <v>2</v>
      </c>
      <c r="G27" s="5">
        <f t="shared" si="0"/>
        <v>8.26297641269141</v>
      </c>
      <c r="H27" s="14">
        <v>6.5460737495185937</v>
      </c>
      <c r="I27" s="13">
        <v>9.2917750608258465E-2</v>
      </c>
      <c r="J27" s="13">
        <v>2.6695253186873762</v>
      </c>
      <c r="K27" s="13">
        <v>0.44605820413210878</v>
      </c>
      <c r="L27" s="13">
        <v>1.9672725037872563</v>
      </c>
      <c r="M27" s="13">
        <v>0.21177959471968555</v>
      </c>
      <c r="N27" s="13">
        <v>1.3861937108924873</v>
      </c>
      <c r="O27" s="13">
        <v>1.1089708690777302</v>
      </c>
      <c r="P27" s="13">
        <v>0.26644592861289595</v>
      </c>
      <c r="Q27" s="13">
        <v>0.11381253217361137</v>
      </c>
      <c r="R27" s="13">
        <v>0</v>
      </c>
      <c r="S27" s="12">
        <v>9.9465785402638378</v>
      </c>
      <c r="T27" s="11">
        <v>40</v>
      </c>
      <c r="W27" s="51" t="s">
        <v>61</v>
      </c>
    </row>
    <row r="28" spans="1:33" ht="19.8" x14ac:dyDescent="0.65">
      <c r="A28" s="18">
        <v>25</v>
      </c>
      <c r="B28" s="66"/>
      <c r="C28" s="9" t="s">
        <v>1</v>
      </c>
      <c r="D28" s="17">
        <v>1.5213310986233641E-3</v>
      </c>
      <c r="E28" s="16">
        <v>17.663216585302063</v>
      </c>
      <c r="F28" s="15">
        <v>1</v>
      </c>
      <c r="G28" s="5">
        <f t="shared" si="0"/>
        <v>9.2932788533839243</v>
      </c>
      <c r="H28" s="14">
        <v>8.3699377319181352</v>
      </c>
      <c r="I28" s="13">
        <v>6.4010005974578038E-2</v>
      </c>
      <c r="J28" s="13">
        <v>4.1171783522044105</v>
      </c>
      <c r="K28" s="13">
        <v>0.34142726736037954</v>
      </c>
      <c r="L28" s="13">
        <v>2.8319122001544339</v>
      </c>
      <c r="M28" s="13">
        <v>0</v>
      </c>
      <c r="N28" s="13">
        <v>1.1715618657388664</v>
      </c>
      <c r="O28" s="13">
        <v>0.54882019382837866</v>
      </c>
      <c r="P28" s="13">
        <v>0.17481108543914869</v>
      </c>
      <c r="Q28" s="13">
        <v>4.355788268372781E-2</v>
      </c>
      <c r="R28" s="13">
        <v>0</v>
      </c>
      <c r="S28" s="12">
        <v>10.226996177385704</v>
      </c>
      <c r="T28" s="11">
        <v>31</v>
      </c>
      <c r="W28" s="51" t="s">
        <v>60</v>
      </c>
    </row>
    <row r="29" spans="1:33" ht="20.100000000000001" thickBot="1" x14ac:dyDescent="0.7">
      <c r="A29" s="10">
        <v>26</v>
      </c>
      <c r="B29" s="66"/>
      <c r="C29" s="9" t="s">
        <v>0</v>
      </c>
      <c r="D29" s="8">
        <v>1.7176318855425077E-3</v>
      </c>
      <c r="E29" s="7">
        <v>10.363936015300471</v>
      </c>
      <c r="F29" s="6">
        <v>1</v>
      </c>
      <c r="G29" s="5">
        <f t="shared" si="0"/>
        <v>5.570094128026752</v>
      </c>
      <c r="H29" s="4">
        <v>4.7938418872737172</v>
      </c>
      <c r="I29" s="3">
        <v>0</v>
      </c>
      <c r="J29" s="3">
        <v>2.5566349445140291</v>
      </c>
      <c r="K29" s="3">
        <v>0.2409264991454291</v>
      </c>
      <c r="L29" s="3">
        <v>1.6776225134886045</v>
      </c>
      <c r="M29" s="3">
        <v>0</v>
      </c>
      <c r="N29" s="3">
        <v>0.69880135631411366</v>
      </c>
      <c r="O29" s="3">
        <v>0.29742513730054065</v>
      </c>
      <c r="P29" s="3">
        <v>9.8683677264035541E-2</v>
      </c>
      <c r="Q29" s="3">
        <v>0</v>
      </c>
      <c r="R29" s="3">
        <v>0</v>
      </c>
      <c r="S29" s="2">
        <v>29.155186683111658</v>
      </c>
      <c r="T29" s="1">
        <v>35</v>
      </c>
    </row>
  </sheetData>
  <mergeCells count="9">
    <mergeCell ref="Z2:AG2"/>
    <mergeCell ref="B25:B29"/>
    <mergeCell ref="B19:B24"/>
    <mergeCell ref="X1:X21"/>
    <mergeCell ref="A1:R1"/>
    <mergeCell ref="A2:C2"/>
    <mergeCell ref="B3:B9"/>
    <mergeCell ref="B10:B14"/>
    <mergeCell ref="B15:B18"/>
  </mergeCells>
  <conditionalFormatting sqref="D2:F2 H2:T2 Y4 Y8:Y26">
    <cfRule type="cellIs" dxfId="90" priority="144" operator="equal">
      <formula>0</formula>
    </cfRule>
  </conditionalFormatting>
  <conditionalFormatting sqref="H3:S29 Z4 Z12:Z21 AC12:AE21 AC4:AE4 AC24:AC25 AG24:AG25 AG12:AG21 AG4 Z10 AB10:AG10">
    <cfRule type="cellIs" dxfId="89" priority="143" operator="equal">
      <formula>0</formula>
    </cfRule>
  </conditionalFormatting>
  <conditionalFormatting sqref="A2">
    <cfRule type="cellIs" dxfId="88" priority="142" operator="equal">
      <formula>0</formula>
    </cfRule>
  </conditionalFormatting>
  <conditionalFormatting sqref="C3:C14">
    <cfRule type="cellIs" dxfId="87" priority="141" operator="equal">
      <formula>0</formula>
    </cfRule>
  </conditionalFormatting>
  <conditionalFormatting sqref="C17:C18 C15">
    <cfRule type="cellIs" dxfId="86" priority="140" operator="equal">
      <formula>0</formula>
    </cfRule>
  </conditionalFormatting>
  <conditionalFormatting sqref="C16">
    <cfRule type="cellIs" dxfId="85" priority="139" operator="equal">
      <formula>0</formula>
    </cfRule>
  </conditionalFormatting>
  <conditionalFormatting sqref="C19:C24">
    <cfRule type="cellIs" dxfId="84" priority="138" operator="equal">
      <formula>0</formula>
    </cfRule>
  </conditionalFormatting>
  <conditionalFormatting sqref="A1">
    <cfRule type="cellIs" dxfId="83" priority="137" operator="equal">
      <formula>0</formula>
    </cfRule>
  </conditionalFormatting>
  <conditionalFormatting sqref="E3:E29">
    <cfRule type="dataBar" priority="1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{430FB439-6492-4C7D-868C-3B53F4D48949}</x14:id>
        </ext>
      </extLst>
    </cfRule>
  </conditionalFormatting>
  <conditionalFormatting sqref="H3:H29">
    <cfRule type="iconSet" priority="135">
      <iconSet iconSet="3Arrows">
        <cfvo type="percent" val="0"/>
        <cfvo type="percent" val="33"/>
        <cfvo type="percent" val="67"/>
      </iconSet>
    </cfRule>
  </conditionalFormatting>
  <conditionalFormatting sqref="I3:I29">
    <cfRule type="iconSet" priority="134">
      <iconSet iconSet="3Arrows">
        <cfvo type="percent" val="0"/>
        <cfvo type="percent" val="33"/>
        <cfvo type="percent" val="67"/>
      </iconSet>
    </cfRule>
  </conditionalFormatting>
  <conditionalFormatting sqref="J3:J29">
    <cfRule type="iconSet" priority="133">
      <iconSet iconSet="3Arrows">
        <cfvo type="percent" val="0"/>
        <cfvo type="percent" val="33"/>
        <cfvo type="percent" val="67"/>
      </iconSet>
    </cfRule>
  </conditionalFormatting>
  <conditionalFormatting sqref="K3:K29">
    <cfRule type="iconSet" priority="132">
      <iconSet iconSet="3Arrows">
        <cfvo type="percent" val="0"/>
        <cfvo type="percent" val="33"/>
        <cfvo type="percent" val="67"/>
      </iconSet>
    </cfRule>
  </conditionalFormatting>
  <conditionalFormatting sqref="L3:L29">
    <cfRule type="iconSet" priority="131">
      <iconSet iconSet="3Arrows">
        <cfvo type="percent" val="0"/>
        <cfvo type="percent" val="33"/>
        <cfvo type="percent" val="67"/>
      </iconSet>
    </cfRule>
  </conditionalFormatting>
  <conditionalFormatting sqref="M3:M29">
    <cfRule type="iconSet" priority="130">
      <iconSet iconSet="3Arrows">
        <cfvo type="percent" val="0"/>
        <cfvo type="percent" val="33"/>
        <cfvo type="percent" val="67"/>
      </iconSet>
    </cfRule>
  </conditionalFormatting>
  <conditionalFormatting sqref="N3:N29">
    <cfRule type="iconSet" priority="129">
      <iconSet iconSet="3Arrows">
        <cfvo type="percent" val="0"/>
        <cfvo type="percent" val="33"/>
        <cfvo type="percent" val="67"/>
      </iconSet>
    </cfRule>
  </conditionalFormatting>
  <conditionalFormatting sqref="O3:O29">
    <cfRule type="iconSet" priority="128">
      <iconSet iconSet="3Arrows">
        <cfvo type="percent" val="0"/>
        <cfvo type="percent" val="33"/>
        <cfvo type="percent" val="67"/>
      </iconSet>
    </cfRule>
  </conditionalFormatting>
  <conditionalFormatting sqref="P3:P29">
    <cfRule type="iconSet" priority="127">
      <iconSet iconSet="3Arrows">
        <cfvo type="percent" val="0"/>
        <cfvo type="percent" val="33"/>
        <cfvo type="percent" val="67"/>
      </iconSet>
    </cfRule>
  </conditionalFormatting>
  <conditionalFormatting sqref="Q3:Q29">
    <cfRule type="iconSet" priority="126">
      <iconSet iconSet="3Arrows">
        <cfvo type="percent" val="0"/>
        <cfvo type="percent" val="33"/>
        <cfvo type="percent" val="67"/>
      </iconSet>
    </cfRule>
  </conditionalFormatting>
  <conditionalFormatting sqref="R3:R29">
    <cfRule type="iconSet" priority="125">
      <iconSet iconSet="3Arrows">
        <cfvo type="percent" val="0"/>
        <cfvo type="percent" val="33"/>
        <cfvo type="percent" val="67"/>
      </iconSet>
    </cfRule>
  </conditionalFormatting>
  <conditionalFormatting sqref="S3:S29">
    <cfRule type="iconSet" priority="124">
      <iconSet iconSet="3ArrowsGray">
        <cfvo type="percent" val="0"/>
        <cfvo type="percent" val="33"/>
        <cfvo type="percent" val="67"/>
      </iconSet>
    </cfRule>
  </conditionalFormatting>
  <conditionalFormatting sqref="G2">
    <cfRule type="cellIs" dxfId="82" priority="123" operator="equal">
      <formula>0</formula>
    </cfRule>
  </conditionalFormatting>
  <conditionalFormatting sqref="Y5:Y6">
    <cfRule type="cellIs" dxfId="81" priority="104" operator="equal">
      <formula>0</formula>
    </cfRule>
  </conditionalFormatting>
  <conditionalFormatting sqref="Y1">
    <cfRule type="cellIs" dxfId="80" priority="122" operator="equal">
      <formula>0</formula>
    </cfRule>
  </conditionalFormatting>
  <conditionalFormatting sqref="Z3 AG3 AC3:AE3">
    <cfRule type="cellIs" dxfId="79" priority="121" operator="equal">
      <formula>0</formula>
    </cfRule>
  </conditionalFormatting>
  <conditionalFormatting sqref="X1">
    <cfRule type="cellIs" dxfId="78" priority="117" operator="equal">
      <formula>0</formula>
    </cfRule>
  </conditionalFormatting>
  <conditionalFormatting sqref="Y7">
    <cfRule type="cellIs" dxfId="77" priority="103" operator="equal">
      <formula>0</formula>
    </cfRule>
  </conditionalFormatting>
  <conditionalFormatting sqref="AF12:AF21 AF4">
    <cfRule type="cellIs" dxfId="76" priority="45" operator="equal">
      <formula>0</formula>
    </cfRule>
  </conditionalFormatting>
  <conditionalFormatting sqref="AF3">
    <cfRule type="cellIs" dxfId="75" priority="44" operator="equal">
      <formula>0</formula>
    </cfRule>
  </conditionalFormatting>
  <conditionalFormatting sqref="AF4">
    <cfRule type="iconSet" priority="43">
      <iconSet iconSet="3Arrows">
        <cfvo type="percent" val="0"/>
        <cfvo type="percent" val="33"/>
        <cfvo type="percent" val="67"/>
      </iconSet>
    </cfRule>
  </conditionalFormatting>
  <conditionalFormatting sqref="AF12">
    <cfRule type="iconSet" priority="42">
      <iconSet iconSet="3Arrows">
        <cfvo type="percent" val="0"/>
        <cfvo type="percent" val="33"/>
        <cfvo type="percent" val="67"/>
      </iconSet>
    </cfRule>
  </conditionalFormatting>
  <conditionalFormatting sqref="AF13">
    <cfRule type="iconSet" priority="41">
      <iconSet iconSet="3Arrows">
        <cfvo type="percent" val="0"/>
        <cfvo type="percent" val="33"/>
        <cfvo type="percent" val="67"/>
      </iconSet>
    </cfRule>
  </conditionalFormatting>
  <conditionalFormatting sqref="AF14">
    <cfRule type="iconSet" priority="40">
      <iconSet iconSet="3Arrows">
        <cfvo type="percent" val="0"/>
        <cfvo type="percent" val="33"/>
        <cfvo type="percent" val="67"/>
      </iconSet>
    </cfRule>
  </conditionalFormatting>
  <conditionalFormatting sqref="AF15">
    <cfRule type="iconSet" priority="39">
      <iconSet iconSet="3Arrows">
        <cfvo type="percent" val="0"/>
        <cfvo type="percent" val="33"/>
        <cfvo type="percent" val="67"/>
      </iconSet>
    </cfRule>
  </conditionalFormatting>
  <conditionalFormatting sqref="AF16">
    <cfRule type="iconSet" priority="38">
      <iconSet iconSet="3Arrows">
        <cfvo type="percent" val="0"/>
        <cfvo type="percent" val="33"/>
        <cfvo type="percent" val="67"/>
      </iconSet>
    </cfRule>
  </conditionalFormatting>
  <conditionalFormatting sqref="AF17">
    <cfRule type="iconSet" priority="37">
      <iconSet iconSet="3Arrows">
        <cfvo type="percent" val="0"/>
        <cfvo type="percent" val="33"/>
        <cfvo type="percent" val="67"/>
      </iconSet>
    </cfRule>
  </conditionalFormatting>
  <conditionalFormatting sqref="AF18">
    <cfRule type="iconSet" priority="36">
      <iconSet iconSet="3Arrows">
        <cfvo type="percent" val="0"/>
        <cfvo type="percent" val="33"/>
        <cfvo type="percent" val="67"/>
      </iconSet>
    </cfRule>
  </conditionalFormatting>
  <conditionalFormatting sqref="AF19">
    <cfRule type="iconSet" priority="35">
      <iconSet iconSet="3Arrows">
        <cfvo type="percent" val="0"/>
        <cfvo type="percent" val="33"/>
        <cfvo type="percent" val="67"/>
      </iconSet>
    </cfRule>
  </conditionalFormatting>
  <conditionalFormatting sqref="AF20">
    <cfRule type="iconSet" priority="34">
      <iconSet iconSet="3Arrows">
        <cfvo type="percent" val="0"/>
        <cfvo type="percent" val="33"/>
        <cfvo type="percent" val="67"/>
      </iconSet>
    </cfRule>
  </conditionalFormatting>
  <conditionalFormatting sqref="AF21">
    <cfRule type="iconSet" priority="33">
      <iconSet iconSet="3Arrows">
        <cfvo type="percent" val="0"/>
        <cfvo type="percent" val="33"/>
        <cfvo type="percent" val="67"/>
      </iconSet>
    </cfRule>
  </conditionalFormatting>
  <conditionalFormatting sqref="AF11">
    <cfRule type="dataBar" priority="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{0499A903-55BE-4212-A200-5ED235485CB7}</x14:id>
        </ext>
      </extLst>
    </cfRule>
  </conditionalFormatting>
  <conditionalFormatting sqref="AB4 AB12:AB21 AB24:AB25">
    <cfRule type="cellIs" dxfId="74" priority="30" operator="equal">
      <formula>0</formula>
    </cfRule>
  </conditionalFormatting>
  <conditionalFormatting sqref="AB3">
    <cfRule type="cellIs" dxfId="73" priority="29" operator="equal">
      <formula>0</formula>
    </cfRule>
  </conditionalFormatting>
  <conditionalFormatting sqref="AB4"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AB12">
    <cfRule type="iconSet" priority="27">
      <iconSet iconSet="3Arrows">
        <cfvo type="percent" val="0"/>
        <cfvo type="percent" val="33"/>
        <cfvo type="percent" val="67"/>
      </iconSet>
    </cfRule>
  </conditionalFormatting>
  <conditionalFormatting sqref="AB13">
    <cfRule type="iconSet" priority="26">
      <iconSet iconSet="3Arrows">
        <cfvo type="percent" val="0"/>
        <cfvo type="percent" val="33"/>
        <cfvo type="percent" val="67"/>
      </iconSet>
    </cfRule>
  </conditionalFormatting>
  <conditionalFormatting sqref="AB14">
    <cfRule type="iconSet" priority="25">
      <iconSet iconSet="3Arrows">
        <cfvo type="percent" val="0"/>
        <cfvo type="percent" val="33"/>
        <cfvo type="percent" val="67"/>
      </iconSet>
    </cfRule>
  </conditionalFormatting>
  <conditionalFormatting sqref="AB15">
    <cfRule type="iconSet" priority="24">
      <iconSet iconSet="3Arrows">
        <cfvo type="percent" val="0"/>
        <cfvo type="percent" val="33"/>
        <cfvo type="percent" val="67"/>
      </iconSet>
    </cfRule>
  </conditionalFormatting>
  <conditionalFormatting sqref="AB16">
    <cfRule type="iconSet" priority="23">
      <iconSet iconSet="3Arrows">
        <cfvo type="percent" val="0"/>
        <cfvo type="percent" val="33"/>
        <cfvo type="percent" val="67"/>
      </iconSet>
    </cfRule>
  </conditionalFormatting>
  <conditionalFormatting sqref="AB17">
    <cfRule type="iconSet" priority="22">
      <iconSet iconSet="3Arrows">
        <cfvo type="percent" val="0"/>
        <cfvo type="percent" val="33"/>
        <cfvo type="percent" val="67"/>
      </iconSet>
    </cfRule>
  </conditionalFormatting>
  <conditionalFormatting sqref="AB18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AB19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AB20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AB21 AB24:AB25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AB11">
    <cfRule type="dataBar" priority="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{E4AD58CE-A157-4148-9929-225307CE293C}</x14:id>
        </ext>
      </extLst>
    </cfRule>
  </conditionalFormatting>
  <conditionalFormatting sqref="AG4 Z4 AC4:AE4">
    <cfRule type="iconSet" priority="145">
      <iconSet iconSet="3Arrows">
        <cfvo type="percent" val="0"/>
        <cfvo type="percent" val="33"/>
        <cfvo type="percent" val="67"/>
      </iconSet>
    </cfRule>
  </conditionalFormatting>
  <conditionalFormatting sqref="AG12 Z12 AC12:AE12">
    <cfRule type="iconSet" priority="148">
      <iconSet iconSet="3Arrows">
        <cfvo type="percent" val="0"/>
        <cfvo type="percent" val="33"/>
        <cfvo type="percent" val="67"/>
      </iconSet>
    </cfRule>
  </conditionalFormatting>
  <conditionalFormatting sqref="AG13 Z13 AC13:AE13">
    <cfRule type="iconSet" priority="151">
      <iconSet iconSet="3Arrows">
        <cfvo type="percent" val="0"/>
        <cfvo type="percent" val="33"/>
        <cfvo type="percent" val="67"/>
      </iconSet>
    </cfRule>
  </conditionalFormatting>
  <conditionalFormatting sqref="AG14 Z14 AC14:AE14">
    <cfRule type="iconSet" priority="154">
      <iconSet iconSet="3Arrows">
        <cfvo type="percent" val="0"/>
        <cfvo type="percent" val="33"/>
        <cfvo type="percent" val="67"/>
      </iconSet>
    </cfRule>
  </conditionalFormatting>
  <conditionalFormatting sqref="AG15 Z15 AC15:AE15">
    <cfRule type="iconSet" priority="157">
      <iconSet iconSet="3Arrows">
        <cfvo type="percent" val="0"/>
        <cfvo type="percent" val="33"/>
        <cfvo type="percent" val="67"/>
      </iconSet>
    </cfRule>
  </conditionalFormatting>
  <conditionalFormatting sqref="AG16 Z16 AC16:AE16">
    <cfRule type="iconSet" priority="160">
      <iconSet iconSet="3Arrows">
        <cfvo type="percent" val="0"/>
        <cfvo type="percent" val="33"/>
        <cfvo type="percent" val="67"/>
      </iconSet>
    </cfRule>
  </conditionalFormatting>
  <conditionalFormatting sqref="AG17 Z17 AC17:AE17">
    <cfRule type="iconSet" priority="163">
      <iconSet iconSet="3Arrows">
        <cfvo type="percent" val="0"/>
        <cfvo type="percent" val="33"/>
        <cfvo type="percent" val="67"/>
      </iconSet>
    </cfRule>
  </conditionalFormatting>
  <conditionalFormatting sqref="AG18 Z18 AC18:AE18">
    <cfRule type="iconSet" priority="166">
      <iconSet iconSet="3Arrows">
        <cfvo type="percent" val="0"/>
        <cfvo type="percent" val="33"/>
        <cfvo type="percent" val="67"/>
      </iconSet>
    </cfRule>
  </conditionalFormatting>
  <conditionalFormatting sqref="AG19 Z19 AC19:AE19">
    <cfRule type="iconSet" priority="169">
      <iconSet iconSet="3Arrows">
        <cfvo type="percent" val="0"/>
        <cfvo type="percent" val="33"/>
        <cfvo type="percent" val="67"/>
      </iconSet>
    </cfRule>
  </conditionalFormatting>
  <conditionalFormatting sqref="AG20 Z20 AC20:AE20">
    <cfRule type="iconSet" priority="172">
      <iconSet iconSet="3Arrows">
        <cfvo type="percent" val="0"/>
        <cfvo type="percent" val="33"/>
        <cfvo type="percent" val="67"/>
      </iconSet>
    </cfRule>
  </conditionalFormatting>
  <conditionalFormatting sqref="AG21 Z21 AC21:AE21 AC24:AC25 AG24:AG25">
    <cfRule type="iconSet" priority="175">
      <iconSet iconSet="3Arrows">
        <cfvo type="percent" val="0"/>
        <cfvo type="percent" val="33"/>
        <cfvo type="percent" val="67"/>
      </iconSet>
    </cfRule>
  </conditionalFormatting>
  <conditionalFormatting sqref="Z11 AG11 AC11:AE11">
    <cfRule type="dataBar" priority="1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{30360FAB-11C3-43A7-837E-BCBBBB30C738}</x14:id>
        </ext>
      </extLst>
    </cfRule>
  </conditionalFormatting>
  <conditionalFormatting sqref="AA4 AA12:AA21 AA10">
    <cfRule type="cellIs" dxfId="72" priority="2" operator="equal">
      <formula>0</formula>
    </cfRule>
  </conditionalFormatting>
  <conditionalFormatting sqref="AA3">
    <cfRule type="cellIs" dxfId="71" priority="1" operator="equal">
      <formula>0</formula>
    </cfRule>
  </conditionalFormatting>
  <conditionalFormatting sqref="AA4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AA12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AA13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AA14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AA15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AA16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AA17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AA18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AA19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AA20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AA21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AA10">
    <cfRule type="iconSet" priority="14">
      <iconSet iconSet="3ArrowsGray">
        <cfvo type="percent" val="0"/>
        <cfvo type="percent" val="33"/>
        <cfvo type="percent" val="67"/>
      </iconSet>
    </cfRule>
  </conditionalFormatting>
  <conditionalFormatting sqref="AA11"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{8F6D74C7-1FFB-4076-9C6F-8DDCAE92EC08}</x14:id>
        </ext>
      </extLst>
    </cfRule>
  </conditionalFormatting>
  <conditionalFormatting sqref="Z10 AB10:AG10">
    <cfRule type="iconSet" priority="222">
      <iconSet iconSet="3ArrowsGray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scale="24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30FB439-6492-4C7D-868C-3B53F4D4894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E3:E29</xm:sqref>
        </x14:conditionalFormatting>
        <x14:conditionalFormatting xmlns:xm="http://schemas.microsoft.com/office/excel/2006/main">
          <x14:cfRule type="dataBar" id="{0499A903-55BE-4212-A200-5ED235485CB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AF11</xm:sqref>
        </x14:conditionalFormatting>
        <x14:conditionalFormatting xmlns:xm="http://schemas.microsoft.com/office/excel/2006/main">
          <x14:cfRule type="dataBar" id="{E4AD58CE-A157-4148-9929-225307CE293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AB11</xm:sqref>
        </x14:conditionalFormatting>
        <x14:conditionalFormatting xmlns:xm="http://schemas.microsoft.com/office/excel/2006/main">
          <x14:cfRule type="dataBar" id="{30360FAB-11C3-43A7-837E-BCBBBB30C73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Z11 AG11 AC11:AE11</xm:sqref>
        </x14:conditionalFormatting>
        <x14:conditionalFormatting xmlns:xm="http://schemas.microsoft.com/office/excel/2006/main">
          <x14:cfRule type="dataBar" id="{8F6D74C7-1FFB-4076-9C6F-8DDCAE92EC0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AA11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8173F-E477-4D6D-9E25-DFE657FD92AC}">
  <sheetPr>
    <pageSetUpPr fitToPage="1"/>
  </sheetPr>
  <dimension ref="A1:AS29"/>
  <sheetViews>
    <sheetView topLeftCell="A32" zoomScale="70" zoomScaleNormal="70" zoomScalePageLayoutView="60" workbookViewId="0">
      <selection activeCell="J53" sqref="J53"/>
    </sheetView>
  </sheetViews>
  <sheetFormatPr defaultColWidth="8.83984375" defaultRowHeight="14.4" x14ac:dyDescent="0.55000000000000004"/>
  <cols>
    <col min="20" max="20" width="15" bestFit="1" customWidth="1"/>
    <col min="25" max="25" width="21.41796875" bestFit="1" customWidth="1"/>
    <col min="26" max="26" width="14.734375" bestFit="1" customWidth="1"/>
    <col min="27" max="27" width="16.734375" bestFit="1" customWidth="1"/>
    <col min="28" max="28" width="43.26171875" bestFit="1" customWidth="1"/>
    <col min="29" max="29" width="12.734375" bestFit="1" customWidth="1"/>
    <col min="31" max="31" width="11.41796875" bestFit="1" customWidth="1"/>
    <col min="32" max="33" width="12.41796875" bestFit="1" customWidth="1"/>
    <col min="35" max="35" width="11.41796875" bestFit="1" customWidth="1"/>
    <col min="36" max="37" width="12.41796875" bestFit="1" customWidth="1"/>
    <col min="39" max="39" width="11.41796875" bestFit="1" customWidth="1"/>
    <col min="40" max="40" width="11.83984375" bestFit="1" customWidth="1"/>
    <col min="41" max="41" width="12" bestFit="1" customWidth="1"/>
    <col min="42" max="42" width="11.41796875" bestFit="1" customWidth="1"/>
    <col min="43" max="43" width="12.26171875" hidden="1" customWidth="1"/>
    <col min="44" max="45" width="12.734375" hidden="1" customWidth="1"/>
    <col min="46" max="47" width="0" hidden="1" customWidth="1"/>
  </cols>
  <sheetData>
    <row r="1" spans="1:28" ht="20.25" customHeight="1" x14ac:dyDescent="0.95">
      <c r="A1" s="72" t="s">
        <v>37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48"/>
      <c r="T1" s="48"/>
      <c r="X1" s="73" t="s">
        <v>37</v>
      </c>
      <c r="Y1" s="44" t="s">
        <v>36</v>
      </c>
      <c r="Z1" s="47">
        <v>1</v>
      </c>
      <c r="AA1" s="47">
        <v>2</v>
      </c>
    </row>
    <row r="2" spans="1:28" ht="152.25" customHeight="1" thickBot="1" x14ac:dyDescent="1">
      <c r="A2" s="74" t="s">
        <v>36</v>
      </c>
      <c r="B2" s="74"/>
      <c r="C2" s="74"/>
      <c r="D2" s="32" t="s">
        <v>35</v>
      </c>
      <c r="E2" s="32" t="s">
        <v>34</v>
      </c>
      <c r="F2" s="32" t="s">
        <v>33</v>
      </c>
      <c r="G2" s="32" t="s">
        <v>32</v>
      </c>
      <c r="H2" s="32" t="s">
        <v>26</v>
      </c>
      <c r="I2" s="32" t="s">
        <v>18</v>
      </c>
      <c r="J2" s="32" t="s">
        <v>17</v>
      </c>
      <c r="K2" s="32" t="s">
        <v>16</v>
      </c>
      <c r="L2" s="32" t="s">
        <v>14</v>
      </c>
      <c r="M2" s="32" t="s">
        <v>13</v>
      </c>
      <c r="N2" s="32" t="s">
        <v>12</v>
      </c>
      <c r="O2" s="32" t="s">
        <v>11</v>
      </c>
      <c r="P2" s="32" t="s">
        <v>9</v>
      </c>
      <c r="Q2" s="32" t="s">
        <v>8</v>
      </c>
      <c r="R2" s="32" t="s">
        <v>7</v>
      </c>
      <c r="S2" s="32" t="s">
        <v>31</v>
      </c>
      <c r="T2" s="41" t="s">
        <v>23</v>
      </c>
      <c r="X2" s="73"/>
      <c r="Y2" s="44"/>
      <c r="Z2" s="75"/>
      <c r="AA2" s="76"/>
      <c r="AB2" t="s">
        <v>71</v>
      </c>
    </row>
    <row r="3" spans="1:28" ht="21" customHeight="1" x14ac:dyDescent="0.95">
      <c r="A3" s="47">
        <v>1</v>
      </c>
      <c r="B3" s="71" t="s">
        <v>30</v>
      </c>
      <c r="C3" s="43">
        <v>310</v>
      </c>
      <c r="D3" s="34">
        <v>6.5270011650615301E-4</v>
      </c>
      <c r="E3" s="36">
        <v>5.1714365767616153</v>
      </c>
      <c r="F3" s="46">
        <v>25</v>
      </c>
      <c r="G3" s="5">
        <f t="shared" ref="G3:G29" si="0">SUM(I3:R3)</f>
        <v>2.1039287852153188</v>
      </c>
      <c r="H3" s="14">
        <v>3.0675077915462969</v>
      </c>
      <c r="I3" s="13">
        <v>0</v>
      </c>
      <c r="J3" s="13">
        <v>1.1776015502004014</v>
      </c>
      <c r="K3" s="13">
        <v>0</v>
      </c>
      <c r="L3" s="13">
        <v>0.61406026960898874</v>
      </c>
      <c r="M3" s="13">
        <v>0</v>
      </c>
      <c r="N3" s="13">
        <v>0.21812585193519127</v>
      </c>
      <c r="O3" s="13">
        <v>8.4766164130654104E-2</v>
      </c>
      <c r="P3" s="13">
        <v>9.3749493400833786E-3</v>
      </c>
      <c r="Q3" s="13">
        <v>0</v>
      </c>
      <c r="R3" s="13">
        <v>0</v>
      </c>
      <c r="S3" s="12">
        <v>8.9582438290353004</v>
      </c>
      <c r="T3" s="45">
        <v>13.3</v>
      </c>
      <c r="V3" s="16"/>
      <c r="X3" s="73"/>
      <c r="Y3" s="44"/>
      <c r="Z3" t="s">
        <v>63</v>
      </c>
      <c r="AA3" t="s">
        <v>64</v>
      </c>
    </row>
    <row r="4" spans="1:28" ht="19.8" x14ac:dyDescent="0.65">
      <c r="A4" s="18">
        <v>2</v>
      </c>
      <c r="B4" s="65"/>
      <c r="C4" s="30">
        <v>330</v>
      </c>
      <c r="D4" s="17">
        <v>1.0207640919795476E-3</v>
      </c>
      <c r="E4" s="16">
        <v>8.4096160099780999</v>
      </c>
      <c r="F4" s="15">
        <v>23</v>
      </c>
      <c r="G4" s="5">
        <f t="shared" si="0"/>
        <v>3.8251603200795583</v>
      </c>
      <c r="H4" s="14">
        <v>4.5844556898985438</v>
      </c>
      <c r="I4" s="13">
        <v>0</v>
      </c>
      <c r="J4" s="13">
        <v>1.9644400797327999</v>
      </c>
      <c r="K4" s="13">
        <v>0.11454334130799829</v>
      </c>
      <c r="L4" s="13">
        <v>1.1103871792553521</v>
      </c>
      <c r="M4" s="13">
        <v>0</v>
      </c>
      <c r="N4" s="13">
        <v>0.40045596092449637</v>
      </c>
      <c r="O4" s="13">
        <v>0.16202588431991363</v>
      </c>
      <c r="P4" s="13">
        <v>7.3307874538997841E-2</v>
      </c>
      <c r="Q4" s="13">
        <v>0</v>
      </c>
      <c r="R4" s="13">
        <v>0</v>
      </c>
      <c r="S4" s="12">
        <v>13.352278235034111</v>
      </c>
      <c r="T4" s="42">
        <v>20.8</v>
      </c>
      <c r="W4" s="61" t="s">
        <v>56</v>
      </c>
      <c r="X4" s="73"/>
      <c r="Y4" s="52" t="s">
        <v>26</v>
      </c>
      <c r="Z4" s="13">
        <v>34</v>
      </c>
      <c r="AA4" s="13">
        <v>49</v>
      </c>
    </row>
    <row r="5" spans="1:28" ht="19.8" x14ac:dyDescent="0.65">
      <c r="A5" s="18">
        <v>3</v>
      </c>
      <c r="B5" s="65"/>
      <c r="C5" s="30">
        <v>350</v>
      </c>
      <c r="D5" s="17">
        <v>1.1090994460931623E-3</v>
      </c>
      <c r="E5" s="16">
        <v>8.5552603973288264</v>
      </c>
      <c r="F5" s="15">
        <v>22</v>
      </c>
      <c r="G5" s="5">
        <f t="shared" si="0"/>
        <v>4.2145113491872506</v>
      </c>
      <c r="H5" s="14">
        <v>4.3407490481415749</v>
      </c>
      <c r="I5" s="13">
        <v>0.1088858381201962</v>
      </c>
      <c r="J5" s="13">
        <v>1.8843100494372087</v>
      </c>
      <c r="K5" s="13">
        <v>0.34225330107173535</v>
      </c>
      <c r="L5" s="13">
        <v>1.0271369970268776</v>
      </c>
      <c r="M5" s="13">
        <v>9.6691289710401876E-2</v>
      </c>
      <c r="N5" s="13">
        <v>0.48345644855200937</v>
      </c>
      <c r="O5" s="13">
        <v>0.20805596509261631</v>
      </c>
      <c r="P5" s="13">
        <v>6.3721460176205821E-2</v>
      </c>
      <c r="Q5" s="13">
        <v>0</v>
      </c>
      <c r="R5" s="13">
        <v>0</v>
      </c>
      <c r="S5" s="12">
        <v>15.501871867049669</v>
      </c>
      <c r="T5" s="42">
        <v>22.6</v>
      </c>
      <c r="X5" s="73"/>
      <c r="Y5" s="52" t="s">
        <v>41</v>
      </c>
      <c r="Z5" s="13">
        <f t="shared" ref="Z5" si="1">Z25*Z24/2</f>
        <v>31.25</v>
      </c>
      <c r="AA5" s="13">
        <f>AA25*AA24/2</f>
        <v>2.1550000000000002</v>
      </c>
    </row>
    <row r="6" spans="1:28" ht="19.8" x14ac:dyDescent="0.65">
      <c r="A6" s="18"/>
      <c r="B6" s="65"/>
      <c r="C6" s="30"/>
      <c r="D6" s="17"/>
      <c r="E6" s="16"/>
      <c r="F6" s="15"/>
      <c r="G6" s="5"/>
      <c r="H6" s="14"/>
      <c r="I6" s="13"/>
      <c r="J6" s="13"/>
      <c r="K6" s="13"/>
      <c r="L6" s="13"/>
      <c r="M6" s="13"/>
      <c r="N6" s="13"/>
      <c r="O6" s="13"/>
      <c r="P6" s="13"/>
      <c r="Q6" s="13"/>
      <c r="R6" s="13"/>
      <c r="S6" s="12"/>
      <c r="T6" s="42"/>
      <c r="X6" s="73"/>
      <c r="Y6" s="52" t="s">
        <v>25</v>
      </c>
      <c r="Z6" s="13">
        <f>Z25-Z5</f>
        <v>31.25</v>
      </c>
      <c r="AA6" s="13">
        <f t="shared" ref="AA6" si="2">AA25-AA5</f>
        <v>40.945</v>
      </c>
    </row>
    <row r="7" spans="1:28" ht="19.8" x14ac:dyDescent="0.65">
      <c r="A7" s="18">
        <v>4</v>
      </c>
      <c r="B7" s="65"/>
      <c r="C7" s="30">
        <v>370</v>
      </c>
      <c r="D7" s="17">
        <v>1.9630078691914377E-3</v>
      </c>
      <c r="E7" s="16">
        <v>12.787034662061501</v>
      </c>
      <c r="F7" s="15">
        <v>17</v>
      </c>
      <c r="G7" s="5">
        <f t="shared" si="0"/>
        <v>6.8360585261355089</v>
      </c>
      <c r="H7" s="14">
        <v>5.9509761359259938</v>
      </c>
      <c r="I7" s="13">
        <v>0.16518711219245949</v>
      </c>
      <c r="J7" s="13">
        <v>2.7447855681362743</v>
      </c>
      <c r="K7" s="13">
        <v>0.68836142612979745</v>
      </c>
      <c r="L7" s="13">
        <v>1.67366050927262</v>
      </c>
      <c r="M7" s="13">
        <v>0.17113502603610953</v>
      </c>
      <c r="N7" s="13">
        <v>0.82715262584119598</v>
      </c>
      <c r="O7" s="13">
        <v>0.42489305328648674</v>
      </c>
      <c r="P7" s="13">
        <v>0.11278134544461209</v>
      </c>
      <c r="Q7" s="13">
        <v>2.8101859795953421E-2</v>
      </c>
      <c r="R7" s="13">
        <v>0</v>
      </c>
      <c r="S7" s="12">
        <v>31.505746288397891</v>
      </c>
      <c r="T7" s="42">
        <v>40</v>
      </c>
      <c r="W7" s="61" t="s">
        <v>56</v>
      </c>
      <c r="X7" s="73"/>
      <c r="Y7" s="52" t="s">
        <v>24</v>
      </c>
      <c r="Z7" s="13">
        <v>3.5</v>
      </c>
      <c r="AA7" s="13">
        <v>0.3</v>
      </c>
    </row>
    <row r="8" spans="1:28" ht="35.4" x14ac:dyDescent="0.65">
      <c r="A8" s="18">
        <v>5</v>
      </c>
      <c r="B8" s="65"/>
      <c r="C8" s="30">
        <v>390</v>
      </c>
      <c r="D8" s="17">
        <v>1.2906776739933703E-3</v>
      </c>
      <c r="E8" s="16">
        <v>14.451231760446564</v>
      </c>
      <c r="F8" s="15">
        <v>13</v>
      </c>
      <c r="G8" s="5">
        <f t="shared" si="0"/>
        <v>6.9155327201758308</v>
      </c>
      <c r="H8" s="14">
        <v>7.5356990402707309</v>
      </c>
      <c r="I8" s="13">
        <v>0.25342456128859819</v>
      </c>
      <c r="J8" s="13">
        <v>2.9496115019305287</v>
      </c>
      <c r="K8" s="13">
        <v>0.94140308637511105</v>
      </c>
      <c r="L8" s="13">
        <v>1.4988639828085011</v>
      </c>
      <c r="M8" s="13">
        <v>0.20628901263436039</v>
      </c>
      <c r="N8" s="13">
        <v>0.65637413110932852</v>
      </c>
      <c r="O8" s="13">
        <v>0.37248957671448668</v>
      </c>
      <c r="P8" s="13">
        <v>3.7076867314916218E-2</v>
      </c>
      <c r="Q8" s="13">
        <v>0</v>
      </c>
      <c r="R8" s="13">
        <v>0</v>
      </c>
      <c r="S8" s="12">
        <v>9.7248561634611068</v>
      </c>
      <c r="T8" s="42">
        <v>26.3</v>
      </c>
      <c r="W8" s="61" t="s">
        <v>56</v>
      </c>
      <c r="X8" s="73"/>
      <c r="Y8" s="58" t="s">
        <v>23</v>
      </c>
      <c r="Z8" s="57">
        <v>48</v>
      </c>
      <c r="AA8" s="54">
        <v>60.3</v>
      </c>
    </row>
    <row r="9" spans="1:28" ht="20.100000000000001" thickBot="1" x14ac:dyDescent="0.7">
      <c r="A9" s="18">
        <v>6</v>
      </c>
      <c r="B9" s="65"/>
      <c r="C9" s="30">
        <v>410</v>
      </c>
      <c r="D9" s="8">
        <v>1.4673483822205994E-3</v>
      </c>
      <c r="E9" s="7">
        <v>15.639869684413934</v>
      </c>
      <c r="F9" s="6">
        <v>9</v>
      </c>
      <c r="G9" s="5">
        <f t="shared" si="0"/>
        <v>6.4842614126455702</v>
      </c>
      <c r="H9" s="4">
        <v>9.1556082717683633</v>
      </c>
      <c r="I9" s="3">
        <v>0.32927297697030256</v>
      </c>
      <c r="J9" s="3">
        <v>3.0003752780293933</v>
      </c>
      <c r="K9" s="3">
        <v>0.98793631878148513</v>
      </c>
      <c r="L9" s="3">
        <v>1.2726312518999259</v>
      </c>
      <c r="M9" s="3">
        <v>0.19188514794298778</v>
      </c>
      <c r="N9" s="3">
        <v>0.51169372784796752</v>
      </c>
      <c r="O9" s="3">
        <v>0.169390697243546</v>
      </c>
      <c r="P9" s="3">
        <v>2.1076013929961879E-2</v>
      </c>
      <c r="Q9" s="3">
        <v>0</v>
      </c>
      <c r="R9" s="3">
        <v>0</v>
      </c>
      <c r="S9" s="2">
        <v>12.782233165845687</v>
      </c>
      <c r="T9" s="40">
        <v>29.9</v>
      </c>
      <c r="X9" s="73"/>
      <c r="Y9" s="52" t="s">
        <v>22</v>
      </c>
      <c r="Z9" s="54">
        <f>SUM(Z4:Z7)*Z8*Z8/100/100</f>
        <v>23.04</v>
      </c>
      <c r="AA9" s="54">
        <f>SUM(AA4:AA7)*AA8/100</f>
        <v>55.717199999999991</v>
      </c>
    </row>
    <row r="10" spans="1:28" ht="20.100000000000001" thickBot="1" x14ac:dyDescent="0.7">
      <c r="A10" s="18">
        <v>7</v>
      </c>
      <c r="B10" s="65" t="s">
        <v>21</v>
      </c>
      <c r="C10" s="30">
        <v>2</v>
      </c>
      <c r="D10" s="17">
        <v>7.6925370873939455E-4</v>
      </c>
      <c r="E10" s="16">
        <v>2.6568664084973248</v>
      </c>
      <c r="F10" s="15">
        <v>20</v>
      </c>
      <c r="G10" s="5">
        <f t="shared" si="0"/>
        <v>1.1762068699157382</v>
      </c>
      <c r="H10" s="22">
        <v>1.4806595385815866</v>
      </c>
      <c r="I10" s="21">
        <v>1.0788783265070009E-2</v>
      </c>
      <c r="J10" s="21">
        <v>0.57180551304871041</v>
      </c>
      <c r="K10" s="21">
        <v>6.4740392127507443E-2</v>
      </c>
      <c r="L10" s="21">
        <v>0.3505489150725421</v>
      </c>
      <c r="M10" s="21">
        <v>0</v>
      </c>
      <c r="N10" s="21">
        <v>0.11177256387983402</v>
      </c>
      <c r="O10" s="21">
        <v>5.5501655085547323E-2</v>
      </c>
      <c r="P10" s="21">
        <v>1.1049047436526838E-2</v>
      </c>
      <c r="Q10" s="21">
        <v>0</v>
      </c>
      <c r="R10" s="21">
        <v>0</v>
      </c>
      <c r="S10" s="20">
        <v>16.655673603124015</v>
      </c>
      <c r="T10" s="19">
        <v>62.7</v>
      </c>
      <c r="W10" s="62" t="s">
        <v>62</v>
      </c>
      <c r="X10" s="73"/>
      <c r="Y10" s="52" t="s">
        <v>20</v>
      </c>
      <c r="Z10" s="55">
        <f>(Z8-Z9)</f>
        <v>24.96</v>
      </c>
      <c r="AA10" s="55">
        <f>(AA8-AA9)</f>
        <v>4.582800000000006</v>
      </c>
      <c r="AB10" s="53"/>
    </row>
    <row r="11" spans="1:28" ht="19.8" x14ac:dyDescent="0.65">
      <c r="A11" s="18">
        <v>8</v>
      </c>
      <c r="B11" s="65"/>
      <c r="C11" s="30">
        <v>4</v>
      </c>
      <c r="D11" s="17">
        <v>6.4779259683317436E-4</v>
      </c>
      <c r="E11" s="16">
        <v>6.2782221530350215</v>
      </c>
      <c r="F11" s="15">
        <v>19</v>
      </c>
      <c r="G11" s="5">
        <f t="shared" si="0"/>
        <v>2.8597169727308689</v>
      </c>
      <c r="H11" s="14">
        <v>3.4185051803041535</v>
      </c>
      <c r="I11" s="13">
        <v>4.5426455852926352E-2</v>
      </c>
      <c r="J11" s="13">
        <v>1.3264525109054492</v>
      </c>
      <c r="K11" s="13">
        <v>0.19081378732317983</v>
      </c>
      <c r="L11" s="13">
        <v>0.78084919622270832</v>
      </c>
      <c r="M11" s="13">
        <v>3.7649705727944092E-2</v>
      </c>
      <c r="N11" s="13">
        <v>0.30119764582355274</v>
      </c>
      <c r="O11" s="13">
        <v>0.13086706041223789</v>
      </c>
      <c r="P11" s="13">
        <v>2.7913382997541491E-2</v>
      </c>
      <c r="Q11" s="13">
        <v>1.8547227465329257E-2</v>
      </c>
      <c r="R11" s="13">
        <v>0</v>
      </c>
      <c r="S11" s="12">
        <v>6.5865154413388884</v>
      </c>
      <c r="T11" s="11">
        <v>26.4</v>
      </c>
      <c r="X11" s="73"/>
      <c r="Y11" s="52" t="s">
        <v>19</v>
      </c>
      <c r="Z11" s="13">
        <v>5.1714365767616153</v>
      </c>
      <c r="AA11" s="13">
        <v>5.1714365767616153</v>
      </c>
    </row>
    <row r="12" spans="1:28" ht="19.8" x14ac:dyDescent="0.65">
      <c r="A12" s="18">
        <v>9</v>
      </c>
      <c r="B12" s="65"/>
      <c r="C12" s="30">
        <v>8</v>
      </c>
      <c r="D12" s="17">
        <v>1.9630078691914377E-3</v>
      </c>
      <c r="E12" s="16">
        <v>12.602649332908349</v>
      </c>
      <c r="F12" s="15">
        <v>15</v>
      </c>
      <c r="G12" s="5">
        <f t="shared" si="0"/>
        <v>6.6516731969823573</v>
      </c>
      <c r="H12" s="14">
        <v>5.9509761359259938</v>
      </c>
      <c r="I12" s="13">
        <v>0.16518711219245949</v>
      </c>
      <c r="J12" s="13">
        <v>2.5604002389831222</v>
      </c>
      <c r="K12" s="13">
        <v>0.68836142612979745</v>
      </c>
      <c r="L12" s="13">
        <v>1.67366050927262</v>
      </c>
      <c r="M12" s="13">
        <v>0.17113502603610953</v>
      </c>
      <c r="N12" s="13">
        <v>0.82715262584119598</v>
      </c>
      <c r="O12" s="13">
        <v>0.42489305328648674</v>
      </c>
      <c r="P12" s="13">
        <v>0.11278134544461209</v>
      </c>
      <c r="Q12" s="13">
        <v>2.8101859795953421E-2</v>
      </c>
      <c r="R12" s="13">
        <v>0</v>
      </c>
      <c r="S12" s="12">
        <v>31.505746288397891</v>
      </c>
      <c r="T12" s="11">
        <v>40</v>
      </c>
      <c r="X12" s="73"/>
      <c r="Y12" s="52" t="s">
        <v>18</v>
      </c>
      <c r="Z12" s="13">
        <v>0</v>
      </c>
      <c r="AA12" s="13">
        <v>0</v>
      </c>
    </row>
    <row r="13" spans="1:28" ht="19.8" x14ac:dyDescent="0.65">
      <c r="A13" s="18">
        <v>10</v>
      </c>
      <c r="B13" s="65"/>
      <c r="C13" s="30">
        <v>12</v>
      </c>
      <c r="D13" s="17">
        <v>1.5090622994409176E-3</v>
      </c>
      <c r="E13" s="16">
        <v>15.822689236698624</v>
      </c>
      <c r="F13" s="15">
        <v>8</v>
      </c>
      <c r="G13" s="5">
        <f t="shared" si="0"/>
        <v>6.4794205534481497</v>
      </c>
      <c r="H13" s="14">
        <v>9.343268683250475</v>
      </c>
      <c r="I13" s="13">
        <v>2.1164598749658873E-2</v>
      </c>
      <c r="J13" s="13">
        <v>3.3651712011957606</v>
      </c>
      <c r="K13" s="13">
        <v>0.38100804936284294</v>
      </c>
      <c r="L13" s="13">
        <v>1.5750083219264857</v>
      </c>
      <c r="M13" s="13">
        <v>8.7706700843506125E-2</v>
      </c>
      <c r="N13" s="13">
        <v>0.65780025632629591</v>
      </c>
      <c r="O13" s="13">
        <v>0.30486076573305421</v>
      </c>
      <c r="P13" s="13">
        <v>8.6700659310545533E-2</v>
      </c>
      <c r="Q13" s="13">
        <v>0</v>
      </c>
      <c r="R13" s="13">
        <v>0</v>
      </c>
      <c r="S13" s="12">
        <v>13.272414192304792</v>
      </c>
      <c r="T13" s="35">
        <v>20.5</v>
      </c>
      <c r="X13" s="73"/>
      <c r="Y13" s="52" t="s">
        <v>17</v>
      </c>
      <c r="Z13" s="13">
        <v>1.1776015502004014</v>
      </c>
      <c r="AA13" s="13">
        <v>1.1776015502004014</v>
      </c>
    </row>
    <row r="14" spans="1:28" ht="20.100000000000001" thickBot="1" x14ac:dyDescent="0.7">
      <c r="A14" s="18">
        <v>11</v>
      </c>
      <c r="B14" s="65"/>
      <c r="C14" s="30">
        <v>16</v>
      </c>
      <c r="D14" s="17">
        <v>1.835412357693994E-3</v>
      </c>
      <c r="E14" s="7">
        <v>16.90885564705917</v>
      </c>
      <c r="F14" s="6">
        <v>6</v>
      </c>
      <c r="G14" s="5">
        <f t="shared" si="0"/>
        <v>6.9875708557914402</v>
      </c>
      <c r="H14" s="4">
        <v>9.9212847912677304</v>
      </c>
      <c r="I14" s="3">
        <v>2.5741658316658266E-2</v>
      </c>
      <c r="J14" s="3">
        <v>3.4493822144322079</v>
      </c>
      <c r="K14" s="3">
        <v>0.64361793343136053</v>
      </c>
      <c r="L14" s="3">
        <v>1.6188336994861028</v>
      </c>
      <c r="M14" s="3">
        <v>0.16001124934376237</v>
      </c>
      <c r="N14" s="3">
        <v>0.66671353893234331</v>
      </c>
      <c r="O14" s="3">
        <v>0.31782000385829201</v>
      </c>
      <c r="P14" s="3">
        <v>0.10545055799071229</v>
      </c>
      <c r="Q14" s="3">
        <v>0</v>
      </c>
      <c r="R14" s="3">
        <v>0</v>
      </c>
      <c r="S14" s="2">
        <v>20.306910554908466</v>
      </c>
      <c r="T14" s="1">
        <v>18.7</v>
      </c>
      <c r="X14" s="73"/>
      <c r="Y14" s="52" t="s">
        <v>16</v>
      </c>
      <c r="Z14" s="13">
        <v>0</v>
      </c>
      <c r="AA14" s="13">
        <v>0</v>
      </c>
    </row>
    <row r="15" spans="1:28" ht="19.8" x14ac:dyDescent="0.65">
      <c r="A15" s="18">
        <v>12</v>
      </c>
      <c r="B15" s="63" t="s">
        <v>15</v>
      </c>
      <c r="C15" s="30">
        <v>1</v>
      </c>
      <c r="D15" s="34">
        <v>1.5998514133910217E-3</v>
      </c>
      <c r="E15" s="16">
        <v>13.563085467827277</v>
      </c>
      <c r="F15" s="15">
        <v>11</v>
      </c>
      <c r="G15" s="5">
        <f t="shared" si="0"/>
        <v>6.0955550166268075</v>
      </c>
      <c r="H15" s="22">
        <v>7.467530451200469</v>
      </c>
      <c r="I15" s="21">
        <v>0.35900665716494529</v>
      </c>
      <c r="J15" s="21">
        <v>2.5978067280360739</v>
      </c>
      <c r="K15" s="21">
        <v>0.94250446465691873</v>
      </c>
      <c r="L15" s="21">
        <v>1.1994086046192489</v>
      </c>
      <c r="M15" s="21">
        <v>0.25570425140228698</v>
      </c>
      <c r="N15" s="21">
        <v>0.41842513865828784</v>
      </c>
      <c r="O15" s="21">
        <v>0.23085855895232446</v>
      </c>
      <c r="P15" s="21">
        <v>6.8937597403019135E-2</v>
      </c>
      <c r="Q15" s="21">
        <v>2.2903015733702039E-2</v>
      </c>
      <c r="R15" s="21">
        <v>0</v>
      </c>
      <c r="S15" s="20">
        <v>20.075703463908965</v>
      </c>
      <c r="T15" s="33">
        <v>32.6</v>
      </c>
      <c r="X15" s="73"/>
      <c r="Y15" s="52" t="s">
        <v>14</v>
      </c>
      <c r="Z15" s="13">
        <v>0.61406026960898874</v>
      </c>
      <c r="AA15" s="13">
        <v>0.61406026960898874</v>
      </c>
    </row>
    <row r="16" spans="1:28" ht="19.8" x14ac:dyDescent="0.65">
      <c r="A16" s="18">
        <v>13</v>
      </c>
      <c r="B16" s="63"/>
      <c r="C16" s="30">
        <v>5</v>
      </c>
      <c r="D16" s="17">
        <v>4.9075196729785938E-5</v>
      </c>
      <c r="E16" s="16">
        <v>14.809050162210003</v>
      </c>
      <c r="F16" s="15">
        <v>7</v>
      </c>
      <c r="G16" s="5">
        <f t="shared" si="0"/>
        <v>8.26297641269141</v>
      </c>
      <c r="H16" s="14">
        <v>6.5460737495185937</v>
      </c>
      <c r="I16" s="13">
        <v>9.2917750608258465E-2</v>
      </c>
      <c r="J16" s="13">
        <v>2.6695253186873762</v>
      </c>
      <c r="K16" s="13">
        <v>0.44605820413210878</v>
      </c>
      <c r="L16" s="13">
        <v>1.9672725037872563</v>
      </c>
      <c r="M16" s="13">
        <v>0.21177959471968555</v>
      </c>
      <c r="N16" s="13">
        <v>1.3861937108924873</v>
      </c>
      <c r="O16" s="13">
        <v>1.1089708690777302</v>
      </c>
      <c r="P16" s="13">
        <v>0.26644592861289595</v>
      </c>
      <c r="Q16" s="13">
        <v>0.11381253217361137</v>
      </c>
      <c r="R16" s="13">
        <v>0</v>
      </c>
      <c r="S16" s="12">
        <v>9.9465785402638378</v>
      </c>
      <c r="T16" s="11">
        <v>34</v>
      </c>
      <c r="X16" s="73"/>
      <c r="Y16" s="52" t="s">
        <v>13</v>
      </c>
      <c r="Z16" s="13">
        <v>0</v>
      </c>
      <c r="AA16" s="13">
        <v>0</v>
      </c>
    </row>
    <row r="17" spans="1:27" ht="19.8" x14ac:dyDescent="0.65">
      <c r="A17" s="18">
        <v>14</v>
      </c>
      <c r="B17" s="63"/>
      <c r="C17" s="30">
        <v>10</v>
      </c>
      <c r="D17" s="17">
        <v>1.0551167296903976E-3</v>
      </c>
      <c r="E17" s="16">
        <v>12.283691827918085</v>
      </c>
      <c r="F17" s="15">
        <v>11</v>
      </c>
      <c r="G17" s="5">
        <f t="shared" si="0"/>
        <v>6.1571776393053863</v>
      </c>
      <c r="H17" s="14">
        <v>6.1265141886126999</v>
      </c>
      <c r="I17" s="13">
        <v>0.16277813347298609</v>
      </c>
      <c r="J17" s="13">
        <v>2.7602803253757524</v>
      </c>
      <c r="K17" s="13">
        <v>0.47359266117730059</v>
      </c>
      <c r="L17" s="13">
        <v>1.6440828882035776</v>
      </c>
      <c r="M17" s="13">
        <v>0.16863930690641624</v>
      </c>
      <c r="N17" s="13">
        <v>0.59790299721365758</v>
      </c>
      <c r="O17" s="13">
        <v>0.28928135377921632</v>
      </c>
      <c r="P17" s="13">
        <v>6.0619973176478978E-2</v>
      </c>
      <c r="Q17" s="13">
        <v>0</v>
      </c>
      <c r="R17" s="13">
        <v>0</v>
      </c>
      <c r="S17" s="12">
        <v>7.1520243428679855</v>
      </c>
      <c r="T17" s="11">
        <v>21.5</v>
      </c>
      <c r="X17" s="73"/>
      <c r="Y17" s="52" t="s">
        <v>12</v>
      </c>
      <c r="Z17" s="13">
        <v>0.21812585193519127</v>
      </c>
      <c r="AA17" s="13">
        <v>0.21812585193519127</v>
      </c>
    </row>
    <row r="18" spans="1:27" ht="20.100000000000001" thickBot="1" x14ac:dyDescent="0.7">
      <c r="A18" s="18">
        <v>15</v>
      </c>
      <c r="B18" s="64"/>
      <c r="C18" s="30">
        <v>15</v>
      </c>
      <c r="D18" s="8">
        <v>9.7659641492273998E-4</v>
      </c>
      <c r="E18" s="7">
        <v>9.6808100573511684</v>
      </c>
      <c r="F18" s="6">
        <v>12</v>
      </c>
      <c r="G18" s="5">
        <f t="shared" si="0"/>
        <v>4.8717758632754187</v>
      </c>
      <c r="H18" s="4">
        <v>4.8090341940757497</v>
      </c>
      <c r="I18" s="3">
        <v>0.31502558854370288</v>
      </c>
      <c r="J18" s="3">
        <v>1.8941233956888783</v>
      </c>
      <c r="K18" s="3">
        <v>0.67122122661916528</v>
      </c>
      <c r="L18" s="3">
        <v>0.86135803796185673</v>
      </c>
      <c r="M18" s="3">
        <v>0.17027935090592894</v>
      </c>
      <c r="N18" s="3">
        <v>0.46826821499130455</v>
      </c>
      <c r="O18" s="3">
        <v>0.23956886654469736</v>
      </c>
      <c r="P18" s="3">
        <v>8.4163079038041738E-2</v>
      </c>
      <c r="Q18" s="3">
        <v>0.16776810298184189</v>
      </c>
      <c r="R18" s="3">
        <v>0</v>
      </c>
      <c r="S18" s="2">
        <v>9.6561263504410402</v>
      </c>
      <c r="T18" s="1">
        <v>19.899999999999999</v>
      </c>
      <c r="X18" s="73"/>
      <c r="Y18" s="52" t="s">
        <v>11</v>
      </c>
      <c r="Z18" s="13">
        <v>8.4766164130654104E-2</v>
      </c>
      <c r="AA18" s="13">
        <v>8.4766164130654104E-2</v>
      </c>
    </row>
    <row r="19" spans="1:27" ht="19.8" x14ac:dyDescent="0.65">
      <c r="A19" s="18">
        <v>16</v>
      </c>
      <c r="B19" s="66" t="s">
        <v>10</v>
      </c>
      <c r="C19" s="30">
        <v>1</v>
      </c>
      <c r="D19" s="29">
        <v>1.5998514133910217E-3</v>
      </c>
      <c r="E19" s="16">
        <v>13.563085467827277</v>
      </c>
      <c r="F19" s="15">
        <v>10</v>
      </c>
      <c r="G19" s="5">
        <f t="shared" si="0"/>
        <v>6.0955550166268075</v>
      </c>
      <c r="H19" s="22">
        <v>7.467530451200469</v>
      </c>
      <c r="I19" s="21">
        <v>0.35900665716494529</v>
      </c>
      <c r="J19" s="21">
        <v>2.5978067280360739</v>
      </c>
      <c r="K19" s="21">
        <v>0.94250446465691873</v>
      </c>
      <c r="L19" s="21">
        <v>1.1994086046192489</v>
      </c>
      <c r="M19" s="21">
        <v>0.25570425140228698</v>
      </c>
      <c r="N19" s="21">
        <v>0.41842513865828784</v>
      </c>
      <c r="O19" s="21">
        <v>0.23085855895232446</v>
      </c>
      <c r="P19" s="21">
        <v>6.8937597403019135E-2</v>
      </c>
      <c r="Q19" s="21">
        <v>2.2903015733702039E-2</v>
      </c>
      <c r="R19" s="21">
        <v>0</v>
      </c>
      <c r="S19" s="20">
        <v>20.075703463908965</v>
      </c>
      <c r="T19" s="33">
        <v>32.6</v>
      </c>
      <c r="X19" s="73"/>
      <c r="Y19" s="52" t="s">
        <v>9</v>
      </c>
      <c r="Z19" s="13">
        <v>9.3749493400833786E-3</v>
      </c>
      <c r="AA19" s="13">
        <v>9.3749493400833786E-3</v>
      </c>
    </row>
    <row r="20" spans="1:27" ht="19.8" x14ac:dyDescent="0.65">
      <c r="A20" s="18">
        <v>17</v>
      </c>
      <c r="B20" s="67"/>
      <c r="C20" s="26">
        <v>2.5</v>
      </c>
      <c r="D20" s="29">
        <v>1.5507762166612356E-3</v>
      </c>
      <c r="E20" s="16">
        <v>21.080660009703482</v>
      </c>
      <c r="F20" s="15">
        <v>1</v>
      </c>
      <c r="G20" s="5">
        <f t="shared" si="0"/>
        <v>12.474100131428283</v>
      </c>
      <c r="H20" s="14">
        <v>8.606559878275192</v>
      </c>
      <c r="I20" s="13">
        <v>0.10874818219336915</v>
      </c>
      <c r="J20" s="13">
        <v>4.5232885609953248</v>
      </c>
      <c r="K20" s="13">
        <v>0.50030108451113675</v>
      </c>
      <c r="L20" s="13">
        <v>4.3085215627499114</v>
      </c>
      <c r="M20" s="13">
        <v>0.22532778428087755</v>
      </c>
      <c r="N20" s="13">
        <v>1.6448928252504058</v>
      </c>
      <c r="O20" s="13">
        <v>1.0293742370953951</v>
      </c>
      <c r="P20" s="13">
        <v>0.1336458943518653</v>
      </c>
      <c r="Q20" s="13">
        <v>0</v>
      </c>
      <c r="R20" s="13">
        <v>0</v>
      </c>
      <c r="S20" s="12">
        <v>4.6912221174975715</v>
      </c>
      <c r="T20" s="28">
        <v>31.6</v>
      </c>
      <c r="X20" s="73"/>
      <c r="Y20" s="52" t="s">
        <v>8</v>
      </c>
      <c r="Z20" s="13">
        <v>0</v>
      </c>
      <c r="AA20" s="13">
        <v>0</v>
      </c>
    </row>
    <row r="21" spans="1:27" ht="19.8" x14ac:dyDescent="0.65">
      <c r="A21" s="18">
        <v>18</v>
      </c>
      <c r="B21" s="67"/>
      <c r="C21" s="30">
        <v>5</v>
      </c>
      <c r="D21" s="29">
        <v>1.3250303117042204E-3</v>
      </c>
      <c r="E21" s="16">
        <v>14.809050162210003</v>
      </c>
      <c r="F21" s="15">
        <v>6</v>
      </c>
      <c r="G21" s="5">
        <f t="shared" si="0"/>
        <v>8.26297641269141</v>
      </c>
      <c r="H21" s="14">
        <v>6.5460737495185937</v>
      </c>
      <c r="I21" s="13">
        <v>9.2917750608258465E-2</v>
      </c>
      <c r="J21" s="13">
        <v>2.6695253186873762</v>
      </c>
      <c r="K21" s="13">
        <v>0.44605820413210878</v>
      </c>
      <c r="L21" s="13">
        <v>1.9672725037872563</v>
      </c>
      <c r="M21" s="13">
        <v>0.21177959471968555</v>
      </c>
      <c r="N21" s="13">
        <v>1.3861937108924873</v>
      </c>
      <c r="O21" s="13">
        <v>1.1089708690777302</v>
      </c>
      <c r="P21" s="13">
        <v>0.26644592861289595</v>
      </c>
      <c r="Q21" s="13">
        <v>0.11381253217361137</v>
      </c>
      <c r="R21" s="13">
        <v>0</v>
      </c>
      <c r="S21" s="12">
        <v>9.9465785402638378</v>
      </c>
      <c r="T21" s="28">
        <v>27</v>
      </c>
      <c r="X21" s="73"/>
      <c r="Y21" s="52" t="s">
        <v>7</v>
      </c>
      <c r="Z21" s="13">
        <v>0</v>
      </c>
      <c r="AA21" s="13">
        <v>0</v>
      </c>
    </row>
    <row r="22" spans="1:27" ht="19.8" x14ac:dyDescent="0.65">
      <c r="A22" s="18">
        <v>19</v>
      </c>
      <c r="B22" s="67"/>
      <c r="C22" s="30">
        <v>7</v>
      </c>
      <c r="D22" s="29">
        <v>1.4918859805854924E-3</v>
      </c>
      <c r="E22" s="16">
        <v>20.147250239959604</v>
      </c>
      <c r="F22" s="15">
        <v>1</v>
      </c>
      <c r="G22" s="5">
        <f t="shared" si="0"/>
        <v>11.053906811094908</v>
      </c>
      <c r="H22" s="14">
        <v>9.0933434288646922</v>
      </c>
      <c r="I22" s="13">
        <v>0.1464659061439807</v>
      </c>
      <c r="J22" s="13">
        <v>4.0150605235404146</v>
      </c>
      <c r="K22" s="13">
        <v>0.52315468385864605</v>
      </c>
      <c r="L22" s="13">
        <v>2.8948555567280896</v>
      </c>
      <c r="M22" s="13">
        <v>0.23844813627697931</v>
      </c>
      <c r="N22" s="13">
        <v>1.5173972308535044</v>
      </c>
      <c r="O22" s="13">
        <v>1.0118119908928869</v>
      </c>
      <c r="P22" s="13">
        <v>0.57856830213085997</v>
      </c>
      <c r="Q22" s="13">
        <v>0.12814448066954759</v>
      </c>
      <c r="R22" s="13">
        <v>0</v>
      </c>
      <c r="S22" s="12">
        <v>4.8055885263629587</v>
      </c>
      <c r="T22" s="28">
        <v>30.4</v>
      </c>
      <c r="Y22" s="41" t="s">
        <v>38</v>
      </c>
      <c r="Z22" s="13">
        <f>Z4</f>
        <v>34</v>
      </c>
      <c r="AA22" s="13">
        <f>AA4</f>
        <v>49</v>
      </c>
    </row>
    <row r="23" spans="1:27" ht="19.8" x14ac:dyDescent="0.65">
      <c r="A23" s="18">
        <v>20</v>
      </c>
      <c r="B23" s="67"/>
      <c r="C23" s="30">
        <v>10</v>
      </c>
      <c r="D23" s="29">
        <v>1.7716146019452724E-3</v>
      </c>
      <c r="E23" s="16">
        <v>18.217974837038742</v>
      </c>
      <c r="F23" s="15">
        <v>1</v>
      </c>
      <c r="G23" s="5">
        <f t="shared" si="0"/>
        <v>8.0732135742115698</v>
      </c>
      <c r="H23" s="14">
        <v>10.144761262827176</v>
      </c>
      <c r="I23" s="13">
        <v>7.4540684376847341E-2</v>
      </c>
      <c r="J23" s="13">
        <v>3.7290715756346042</v>
      </c>
      <c r="K23" s="13">
        <v>2.4849847483285691E-2</v>
      </c>
      <c r="L23" s="13">
        <v>2.3959315876707867</v>
      </c>
      <c r="M23" s="13">
        <v>0.12870780083132405</v>
      </c>
      <c r="N23" s="13">
        <v>1.1068870871493866</v>
      </c>
      <c r="O23" s="13">
        <v>0.56241677153354619</v>
      </c>
      <c r="P23" s="13">
        <v>2.54462910659406E-2</v>
      </c>
      <c r="Q23" s="13">
        <v>2.5361928465847963E-2</v>
      </c>
      <c r="R23" s="13">
        <v>0</v>
      </c>
      <c r="S23" s="12">
        <v>16.673302800163661</v>
      </c>
      <c r="T23" s="28">
        <v>36.1</v>
      </c>
      <c r="W23" s="51"/>
      <c r="Y23" s="27" t="s">
        <v>6</v>
      </c>
      <c r="Z23" s="13">
        <f>Z11-Z4</f>
        <v>-28.828563423238386</v>
      </c>
      <c r="AA23" s="13">
        <f>AA11-AA4</f>
        <v>-43.828563423238386</v>
      </c>
    </row>
    <row r="24" spans="1:27" ht="20.100000000000001" thickBot="1" x14ac:dyDescent="0.7">
      <c r="A24" s="18">
        <v>21</v>
      </c>
      <c r="B24" s="67"/>
      <c r="C24" s="26">
        <v>12.5</v>
      </c>
      <c r="D24" s="25">
        <v>2.335979364337811E-3</v>
      </c>
      <c r="E24" s="16">
        <v>16.4319835358604</v>
      </c>
      <c r="F24" s="6">
        <v>3</v>
      </c>
      <c r="G24" s="5">
        <f t="shared" si="0"/>
        <v>8.1138413369771794</v>
      </c>
      <c r="H24" s="4">
        <v>8.3181421988832245</v>
      </c>
      <c r="I24" s="3">
        <v>6.5524221169675601E-2</v>
      </c>
      <c r="J24" s="3">
        <v>3.6877522229959929</v>
      </c>
      <c r="K24" s="3">
        <v>0.19659602330267018</v>
      </c>
      <c r="L24" s="3">
        <v>2.5067394558709046</v>
      </c>
      <c r="M24" s="3">
        <v>0</v>
      </c>
      <c r="N24" s="3">
        <v>0.9843116247510233</v>
      </c>
      <c r="O24" s="3">
        <v>0.40449818672873544</v>
      </c>
      <c r="P24" s="3">
        <v>0.26841960215817678</v>
      </c>
      <c r="Q24" s="3">
        <v>0</v>
      </c>
      <c r="R24" s="3">
        <v>0</v>
      </c>
      <c r="S24" s="2">
        <v>35.594345405335545</v>
      </c>
      <c r="T24" s="24">
        <v>47.6</v>
      </c>
      <c r="W24" s="61" t="s">
        <v>56</v>
      </c>
      <c r="Y24" s="27" t="s">
        <v>53</v>
      </c>
      <c r="Z24" s="56">
        <v>1</v>
      </c>
      <c r="AA24" s="56">
        <v>0.1</v>
      </c>
    </row>
    <row r="25" spans="1:27" ht="19.8" x14ac:dyDescent="0.65">
      <c r="A25" s="18">
        <v>22</v>
      </c>
      <c r="B25" s="66" t="s">
        <v>5</v>
      </c>
      <c r="C25" s="9" t="s">
        <v>4</v>
      </c>
      <c r="D25" s="17">
        <v>1.0305791313255047E-3</v>
      </c>
      <c r="E25" s="23">
        <v>14.022685308229125</v>
      </c>
      <c r="F25" s="15">
        <v>4</v>
      </c>
      <c r="G25" s="5">
        <f t="shared" si="0"/>
        <v>8.2700750435006647</v>
      </c>
      <c r="H25" s="22">
        <v>5.7526102647284603</v>
      </c>
      <c r="I25" s="21">
        <v>7.2269361584201025E-2</v>
      </c>
      <c r="J25" s="21">
        <v>3.0369724189378768</v>
      </c>
      <c r="K25" s="21">
        <v>0.34693415876941791</v>
      </c>
      <c r="L25" s="21">
        <v>2.6360153021043762</v>
      </c>
      <c r="M25" s="21">
        <v>0.29948629556319167</v>
      </c>
      <c r="N25" s="21">
        <v>1.0332277196930111</v>
      </c>
      <c r="O25" s="21">
        <v>0.47588021968086514</v>
      </c>
      <c r="P25" s="21">
        <v>0.14802551589605337</v>
      </c>
      <c r="Q25" s="21">
        <v>0.20654866950025763</v>
      </c>
      <c r="R25" s="21">
        <v>1.4715381771414052E-2</v>
      </c>
      <c r="S25" s="20">
        <v>3.1175843185901586</v>
      </c>
      <c r="T25" s="19">
        <v>21</v>
      </c>
      <c r="W25" s="61" t="s">
        <v>56</v>
      </c>
      <c r="Y25" s="27" t="s">
        <v>54</v>
      </c>
      <c r="Z25" s="56">
        <v>62.5</v>
      </c>
      <c r="AA25" s="56">
        <v>43.1</v>
      </c>
    </row>
    <row r="26" spans="1:27" ht="19.8" x14ac:dyDescent="0.65">
      <c r="A26" s="18">
        <v>23</v>
      </c>
      <c r="B26" s="66"/>
      <c r="C26" s="9" t="s">
        <v>3</v>
      </c>
      <c r="D26" s="17">
        <v>1.5213310986233641E-3</v>
      </c>
      <c r="E26" s="16">
        <v>17.682841756474303</v>
      </c>
      <c r="F26" s="15">
        <v>1</v>
      </c>
      <c r="G26" s="5">
        <f t="shared" si="0"/>
        <v>9.3129040245561647</v>
      </c>
      <c r="H26" s="14">
        <v>8.3699377319181352</v>
      </c>
      <c r="I26" s="13">
        <v>6.4010005974578038E-2</v>
      </c>
      <c r="J26" s="13">
        <v>4.1171783522044105</v>
      </c>
      <c r="K26" s="13">
        <v>0.34142726736037954</v>
      </c>
      <c r="L26" s="13">
        <v>2.8515373713266752</v>
      </c>
      <c r="M26" s="13">
        <v>0</v>
      </c>
      <c r="N26" s="13">
        <v>1.1715618657388664</v>
      </c>
      <c r="O26" s="13">
        <v>0.54882019382837866</v>
      </c>
      <c r="P26" s="13">
        <v>0.17481108543914869</v>
      </c>
      <c r="Q26" s="13">
        <v>4.355788268372781E-2</v>
      </c>
      <c r="R26" s="13">
        <v>0</v>
      </c>
      <c r="S26" s="12">
        <v>10.226996177385704</v>
      </c>
      <c r="T26" s="11">
        <v>31</v>
      </c>
      <c r="W26" s="51"/>
      <c r="Y26" s="27" t="s">
        <v>57</v>
      </c>
      <c r="Z26" s="13">
        <f>SUM(Z4:Z7 )</f>
        <v>100</v>
      </c>
      <c r="AA26" s="13">
        <f>SUM(AA4:AA7 )</f>
        <v>92.399999999999991</v>
      </c>
    </row>
    <row r="27" spans="1:27" ht="19.8" x14ac:dyDescent="0.65">
      <c r="A27" s="18">
        <v>24</v>
      </c>
      <c r="B27" s="66"/>
      <c r="C27" s="9" t="s">
        <v>2</v>
      </c>
      <c r="D27" s="17">
        <v>1.9630078691914377E-3</v>
      </c>
      <c r="E27" s="16">
        <v>14.809050162210003</v>
      </c>
      <c r="F27" s="15">
        <v>2</v>
      </c>
      <c r="G27" s="5">
        <f t="shared" si="0"/>
        <v>8.26297641269141</v>
      </c>
      <c r="H27" s="14">
        <v>6.5460737495185937</v>
      </c>
      <c r="I27" s="13">
        <v>9.2917750608258465E-2</v>
      </c>
      <c r="J27" s="13">
        <v>2.6695253186873762</v>
      </c>
      <c r="K27" s="13">
        <v>0.44605820413210878</v>
      </c>
      <c r="L27" s="13">
        <v>1.9672725037872563</v>
      </c>
      <c r="M27" s="13">
        <v>0.21177959471968555</v>
      </c>
      <c r="N27" s="13">
        <v>1.3861937108924873</v>
      </c>
      <c r="O27" s="13">
        <v>1.1089708690777302</v>
      </c>
      <c r="P27" s="13">
        <v>0.26644592861289595</v>
      </c>
      <c r="Q27" s="13">
        <v>0.11381253217361137</v>
      </c>
      <c r="R27" s="13">
        <v>0</v>
      </c>
      <c r="S27" s="12">
        <v>9.9465785402638378</v>
      </c>
      <c r="T27" s="11">
        <v>40</v>
      </c>
      <c r="W27" s="51" t="s">
        <v>61</v>
      </c>
    </row>
    <row r="28" spans="1:27" ht="19.8" x14ac:dyDescent="0.65">
      <c r="A28" s="18">
        <v>25</v>
      </c>
      <c r="B28" s="66"/>
      <c r="C28" s="9" t="s">
        <v>1</v>
      </c>
      <c r="D28" s="17">
        <v>1.5213310986233641E-3</v>
      </c>
      <c r="E28" s="16">
        <v>17.663216585302063</v>
      </c>
      <c r="F28" s="15">
        <v>1</v>
      </c>
      <c r="G28" s="5">
        <f t="shared" si="0"/>
        <v>9.2932788533839243</v>
      </c>
      <c r="H28" s="14">
        <v>8.3699377319181352</v>
      </c>
      <c r="I28" s="13">
        <v>6.4010005974578038E-2</v>
      </c>
      <c r="J28" s="13">
        <v>4.1171783522044105</v>
      </c>
      <c r="K28" s="13">
        <v>0.34142726736037954</v>
      </c>
      <c r="L28" s="13">
        <v>2.8319122001544339</v>
      </c>
      <c r="M28" s="13">
        <v>0</v>
      </c>
      <c r="N28" s="13">
        <v>1.1715618657388664</v>
      </c>
      <c r="O28" s="13">
        <v>0.54882019382837866</v>
      </c>
      <c r="P28" s="13">
        <v>0.17481108543914869</v>
      </c>
      <c r="Q28" s="13">
        <v>4.355788268372781E-2</v>
      </c>
      <c r="R28" s="13">
        <v>0</v>
      </c>
      <c r="S28" s="12">
        <v>10.226996177385704</v>
      </c>
      <c r="T28" s="11">
        <v>31</v>
      </c>
      <c r="W28" s="51" t="s">
        <v>60</v>
      </c>
    </row>
    <row r="29" spans="1:27" ht="20.100000000000001" thickBot="1" x14ac:dyDescent="0.7">
      <c r="A29" s="10">
        <v>26</v>
      </c>
      <c r="B29" s="66"/>
      <c r="C29" s="9" t="s">
        <v>0</v>
      </c>
      <c r="D29" s="8">
        <v>1.7176318855425077E-3</v>
      </c>
      <c r="E29" s="7">
        <v>10.363936015300471</v>
      </c>
      <c r="F29" s="6">
        <v>1</v>
      </c>
      <c r="G29" s="5">
        <f t="shared" si="0"/>
        <v>5.570094128026752</v>
      </c>
      <c r="H29" s="4">
        <v>4.7938418872737172</v>
      </c>
      <c r="I29" s="3">
        <v>0</v>
      </c>
      <c r="J29" s="3">
        <v>2.5566349445140291</v>
      </c>
      <c r="K29" s="3">
        <v>0.2409264991454291</v>
      </c>
      <c r="L29" s="3">
        <v>1.6776225134886045</v>
      </c>
      <c r="M29" s="3">
        <v>0</v>
      </c>
      <c r="N29" s="3">
        <v>0.69880135631411366</v>
      </c>
      <c r="O29" s="3">
        <v>0.29742513730054065</v>
      </c>
      <c r="P29" s="3">
        <v>9.8683677264035541E-2</v>
      </c>
      <c r="Q29" s="3">
        <v>0</v>
      </c>
      <c r="R29" s="3">
        <v>0</v>
      </c>
      <c r="S29" s="2">
        <v>29.155186683111658</v>
      </c>
      <c r="T29" s="1">
        <v>35</v>
      </c>
    </row>
  </sheetData>
  <mergeCells count="9">
    <mergeCell ref="B25:B29"/>
    <mergeCell ref="A1:R1"/>
    <mergeCell ref="X1:X21"/>
    <mergeCell ref="A2:C2"/>
    <mergeCell ref="Z2:AA2"/>
    <mergeCell ref="B3:B9"/>
    <mergeCell ref="B10:B14"/>
    <mergeCell ref="B15:B18"/>
    <mergeCell ref="B19:B24"/>
  </mergeCells>
  <conditionalFormatting sqref="D2:F2 H2:T2 Y4 Y8:Y26">
    <cfRule type="cellIs" dxfId="70" priority="70" operator="equal">
      <formula>0</formula>
    </cfRule>
  </conditionalFormatting>
  <conditionalFormatting sqref="H3:S29 Z4 Z12:Z21 Z10">
    <cfRule type="cellIs" dxfId="69" priority="69" operator="equal">
      <formula>0</formula>
    </cfRule>
  </conditionalFormatting>
  <conditionalFormatting sqref="A2">
    <cfRule type="cellIs" dxfId="68" priority="68" operator="equal">
      <formula>0</formula>
    </cfRule>
  </conditionalFormatting>
  <conditionalFormatting sqref="C3:C14">
    <cfRule type="cellIs" dxfId="67" priority="67" operator="equal">
      <formula>0</formula>
    </cfRule>
  </conditionalFormatting>
  <conditionalFormatting sqref="C17:C18 C15">
    <cfRule type="cellIs" dxfId="66" priority="66" operator="equal">
      <formula>0</formula>
    </cfRule>
  </conditionalFormatting>
  <conditionalFormatting sqref="C16">
    <cfRule type="cellIs" dxfId="65" priority="65" operator="equal">
      <formula>0</formula>
    </cfRule>
  </conditionalFormatting>
  <conditionalFormatting sqref="C19:C24">
    <cfRule type="cellIs" dxfId="64" priority="64" operator="equal">
      <formula>0</formula>
    </cfRule>
  </conditionalFormatting>
  <conditionalFormatting sqref="A1">
    <cfRule type="cellIs" dxfId="63" priority="63" operator="equal">
      <formula>0</formula>
    </cfRule>
  </conditionalFormatting>
  <conditionalFormatting sqref="E3:E29">
    <cfRule type="dataBar" priority="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{D26922D5-69C6-4C1D-A846-EF9A7E70E97C}</x14:id>
        </ext>
      </extLst>
    </cfRule>
  </conditionalFormatting>
  <conditionalFormatting sqref="H3:H29">
    <cfRule type="iconSet" priority="61">
      <iconSet iconSet="3Arrows">
        <cfvo type="percent" val="0"/>
        <cfvo type="percent" val="33"/>
        <cfvo type="percent" val="67"/>
      </iconSet>
    </cfRule>
  </conditionalFormatting>
  <conditionalFormatting sqref="I3:I29">
    <cfRule type="iconSet" priority="60">
      <iconSet iconSet="3Arrows">
        <cfvo type="percent" val="0"/>
        <cfvo type="percent" val="33"/>
        <cfvo type="percent" val="67"/>
      </iconSet>
    </cfRule>
  </conditionalFormatting>
  <conditionalFormatting sqref="J3:J29">
    <cfRule type="iconSet" priority="59">
      <iconSet iconSet="3Arrows">
        <cfvo type="percent" val="0"/>
        <cfvo type="percent" val="33"/>
        <cfvo type="percent" val="67"/>
      </iconSet>
    </cfRule>
  </conditionalFormatting>
  <conditionalFormatting sqref="K3:K29">
    <cfRule type="iconSet" priority="58">
      <iconSet iconSet="3Arrows">
        <cfvo type="percent" val="0"/>
        <cfvo type="percent" val="33"/>
        <cfvo type="percent" val="67"/>
      </iconSet>
    </cfRule>
  </conditionalFormatting>
  <conditionalFormatting sqref="L3:L29">
    <cfRule type="iconSet" priority="57">
      <iconSet iconSet="3Arrows">
        <cfvo type="percent" val="0"/>
        <cfvo type="percent" val="33"/>
        <cfvo type="percent" val="67"/>
      </iconSet>
    </cfRule>
  </conditionalFormatting>
  <conditionalFormatting sqref="M3:M29">
    <cfRule type="iconSet" priority="56">
      <iconSet iconSet="3Arrows">
        <cfvo type="percent" val="0"/>
        <cfvo type="percent" val="33"/>
        <cfvo type="percent" val="67"/>
      </iconSet>
    </cfRule>
  </conditionalFormatting>
  <conditionalFormatting sqref="N3:N29">
    <cfRule type="iconSet" priority="55">
      <iconSet iconSet="3Arrows">
        <cfvo type="percent" val="0"/>
        <cfvo type="percent" val="33"/>
        <cfvo type="percent" val="67"/>
      </iconSet>
    </cfRule>
  </conditionalFormatting>
  <conditionalFormatting sqref="O3:O29">
    <cfRule type="iconSet" priority="54">
      <iconSet iconSet="3Arrows">
        <cfvo type="percent" val="0"/>
        <cfvo type="percent" val="33"/>
        <cfvo type="percent" val="67"/>
      </iconSet>
    </cfRule>
  </conditionalFormatting>
  <conditionalFormatting sqref="P3:P29">
    <cfRule type="iconSet" priority="53">
      <iconSet iconSet="3Arrows">
        <cfvo type="percent" val="0"/>
        <cfvo type="percent" val="33"/>
        <cfvo type="percent" val="67"/>
      </iconSet>
    </cfRule>
  </conditionalFormatting>
  <conditionalFormatting sqref="Q3:Q29">
    <cfRule type="iconSet" priority="52">
      <iconSet iconSet="3Arrows">
        <cfvo type="percent" val="0"/>
        <cfvo type="percent" val="33"/>
        <cfvo type="percent" val="67"/>
      </iconSet>
    </cfRule>
  </conditionalFormatting>
  <conditionalFormatting sqref="R3:R29">
    <cfRule type="iconSet" priority="51">
      <iconSet iconSet="3Arrows">
        <cfvo type="percent" val="0"/>
        <cfvo type="percent" val="33"/>
        <cfvo type="percent" val="67"/>
      </iconSet>
    </cfRule>
  </conditionalFormatting>
  <conditionalFormatting sqref="S3:S29">
    <cfRule type="iconSet" priority="50">
      <iconSet iconSet="3ArrowsGray">
        <cfvo type="percent" val="0"/>
        <cfvo type="percent" val="33"/>
        <cfvo type="percent" val="67"/>
      </iconSet>
    </cfRule>
  </conditionalFormatting>
  <conditionalFormatting sqref="G2">
    <cfRule type="cellIs" dxfId="62" priority="49" operator="equal">
      <formula>0</formula>
    </cfRule>
  </conditionalFormatting>
  <conditionalFormatting sqref="Y5:Y6">
    <cfRule type="cellIs" dxfId="61" priority="45" operator="equal">
      <formula>0</formula>
    </cfRule>
  </conditionalFormatting>
  <conditionalFormatting sqref="Y1">
    <cfRule type="cellIs" dxfId="60" priority="48" operator="equal">
      <formula>0</formula>
    </cfRule>
  </conditionalFormatting>
  <conditionalFormatting sqref="Z3">
    <cfRule type="cellIs" dxfId="59" priority="47" operator="equal">
      <formula>0</formula>
    </cfRule>
  </conditionalFormatting>
  <conditionalFormatting sqref="X1">
    <cfRule type="cellIs" dxfId="58" priority="46" operator="equal">
      <formula>0</formula>
    </cfRule>
  </conditionalFormatting>
  <conditionalFormatting sqref="Y7">
    <cfRule type="cellIs" dxfId="57" priority="44" operator="equal">
      <formula>0</formula>
    </cfRule>
  </conditionalFormatting>
  <conditionalFormatting sqref="AA4 AA12:AA21 AA10">
    <cfRule type="cellIs" dxfId="56" priority="2" operator="equal">
      <formula>0</formula>
    </cfRule>
  </conditionalFormatting>
  <conditionalFormatting sqref="AA3">
    <cfRule type="cellIs" dxfId="55" priority="1" operator="equal">
      <formula>0</formula>
    </cfRule>
  </conditionalFormatting>
  <conditionalFormatting sqref="AA4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AA12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AA13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AA14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AA15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AA16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AA17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AA18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AA19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AA20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AA21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AA10">
    <cfRule type="iconSet" priority="14">
      <iconSet iconSet="3ArrowsGray">
        <cfvo type="percent" val="0"/>
        <cfvo type="percent" val="33"/>
        <cfvo type="percent" val="67"/>
      </iconSet>
    </cfRule>
  </conditionalFormatting>
  <conditionalFormatting sqref="AA11"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{5795807F-B919-49E3-A84C-1F4E3E6C01DC}</x14:id>
        </ext>
      </extLst>
    </cfRule>
  </conditionalFormatting>
  <conditionalFormatting sqref="Z4">
    <cfRule type="iconSet" priority="251">
      <iconSet iconSet="3Arrows">
        <cfvo type="percent" val="0"/>
        <cfvo type="percent" val="33"/>
        <cfvo type="percent" val="67"/>
      </iconSet>
    </cfRule>
  </conditionalFormatting>
  <conditionalFormatting sqref="Z12">
    <cfRule type="iconSet" priority="252">
      <iconSet iconSet="3Arrows">
        <cfvo type="percent" val="0"/>
        <cfvo type="percent" val="33"/>
        <cfvo type="percent" val="67"/>
      </iconSet>
    </cfRule>
  </conditionalFormatting>
  <conditionalFormatting sqref="Z13">
    <cfRule type="iconSet" priority="253">
      <iconSet iconSet="3Arrows">
        <cfvo type="percent" val="0"/>
        <cfvo type="percent" val="33"/>
        <cfvo type="percent" val="67"/>
      </iconSet>
    </cfRule>
  </conditionalFormatting>
  <conditionalFormatting sqref="Z14">
    <cfRule type="iconSet" priority="254">
      <iconSet iconSet="3Arrows">
        <cfvo type="percent" val="0"/>
        <cfvo type="percent" val="33"/>
        <cfvo type="percent" val="67"/>
      </iconSet>
    </cfRule>
  </conditionalFormatting>
  <conditionalFormatting sqref="Z15">
    <cfRule type="iconSet" priority="255">
      <iconSet iconSet="3Arrows">
        <cfvo type="percent" val="0"/>
        <cfvo type="percent" val="33"/>
        <cfvo type="percent" val="67"/>
      </iconSet>
    </cfRule>
  </conditionalFormatting>
  <conditionalFormatting sqref="Z16">
    <cfRule type="iconSet" priority="256">
      <iconSet iconSet="3Arrows">
        <cfvo type="percent" val="0"/>
        <cfvo type="percent" val="33"/>
        <cfvo type="percent" val="67"/>
      </iconSet>
    </cfRule>
  </conditionalFormatting>
  <conditionalFormatting sqref="Z17">
    <cfRule type="iconSet" priority="257">
      <iconSet iconSet="3Arrows">
        <cfvo type="percent" val="0"/>
        <cfvo type="percent" val="33"/>
        <cfvo type="percent" val="67"/>
      </iconSet>
    </cfRule>
  </conditionalFormatting>
  <conditionalFormatting sqref="Z18">
    <cfRule type="iconSet" priority="258">
      <iconSet iconSet="3Arrows">
        <cfvo type="percent" val="0"/>
        <cfvo type="percent" val="33"/>
        <cfvo type="percent" val="67"/>
      </iconSet>
    </cfRule>
  </conditionalFormatting>
  <conditionalFormatting sqref="Z19">
    <cfRule type="iconSet" priority="259">
      <iconSet iconSet="3Arrows">
        <cfvo type="percent" val="0"/>
        <cfvo type="percent" val="33"/>
        <cfvo type="percent" val="67"/>
      </iconSet>
    </cfRule>
  </conditionalFormatting>
  <conditionalFormatting sqref="Z20">
    <cfRule type="iconSet" priority="260">
      <iconSet iconSet="3Arrows">
        <cfvo type="percent" val="0"/>
        <cfvo type="percent" val="33"/>
        <cfvo type="percent" val="67"/>
      </iconSet>
    </cfRule>
  </conditionalFormatting>
  <conditionalFormatting sqref="Z21">
    <cfRule type="iconSet" priority="261">
      <iconSet iconSet="3Arrows">
        <cfvo type="percent" val="0"/>
        <cfvo type="percent" val="33"/>
        <cfvo type="percent" val="67"/>
      </iconSet>
    </cfRule>
  </conditionalFormatting>
  <conditionalFormatting sqref="Z11">
    <cfRule type="dataBar" priority="2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{AFE4BF8D-28BB-43BD-B8FB-D709D8815411}</x14:id>
        </ext>
      </extLst>
    </cfRule>
  </conditionalFormatting>
  <conditionalFormatting sqref="Z10">
    <cfRule type="iconSet" priority="263">
      <iconSet iconSet="3ArrowsGray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scale="24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26922D5-69C6-4C1D-A846-EF9A7E70E97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E3:E29</xm:sqref>
        </x14:conditionalFormatting>
        <x14:conditionalFormatting xmlns:xm="http://schemas.microsoft.com/office/excel/2006/main">
          <x14:cfRule type="dataBar" id="{5795807F-B919-49E3-A84C-1F4E3E6C01D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AA11</xm:sqref>
        </x14:conditionalFormatting>
        <x14:conditionalFormatting xmlns:xm="http://schemas.microsoft.com/office/excel/2006/main">
          <x14:cfRule type="dataBar" id="{AFE4BF8D-28BB-43BD-B8FB-D709D88154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Z11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5D6AD-2ACA-4354-A164-C6EC6D16BC44}">
  <sheetPr>
    <pageSetUpPr fitToPage="1"/>
  </sheetPr>
  <dimension ref="A1:AX29"/>
  <sheetViews>
    <sheetView topLeftCell="Y1" zoomScale="70" zoomScaleNormal="70" zoomScalePageLayoutView="60" workbookViewId="0">
      <selection activeCell="AA11" sqref="AA11"/>
    </sheetView>
  </sheetViews>
  <sheetFormatPr defaultColWidth="8.83984375" defaultRowHeight="14.4" x14ac:dyDescent="0.55000000000000004"/>
  <cols>
    <col min="20" max="20" width="15" bestFit="1" customWidth="1"/>
    <col min="25" max="25" width="21.41796875" bestFit="1" customWidth="1"/>
    <col min="26" max="26" width="16.734375" bestFit="1" customWidth="1"/>
    <col min="27" max="27" width="16.734375" customWidth="1"/>
    <col min="28" max="28" width="12.734375" bestFit="1" customWidth="1"/>
    <col min="29" max="29" width="17" bestFit="1" customWidth="1"/>
    <col min="30" max="30" width="31" bestFit="1" customWidth="1"/>
    <col min="31" max="31" width="43.26171875" bestFit="1" customWidth="1"/>
    <col min="32" max="32" width="12.734375" bestFit="1" customWidth="1"/>
    <col min="34" max="34" width="11.41796875" bestFit="1" customWidth="1"/>
    <col min="35" max="36" width="12.41796875" bestFit="1" customWidth="1"/>
    <col min="38" max="38" width="11.41796875" bestFit="1" customWidth="1"/>
    <col min="39" max="40" width="12.41796875" bestFit="1" customWidth="1"/>
    <col min="42" max="42" width="11.41796875" bestFit="1" customWidth="1"/>
    <col min="43" max="43" width="11.83984375" bestFit="1" customWidth="1"/>
    <col min="44" max="44" width="12" bestFit="1" customWidth="1"/>
    <col min="45" max="45" width="11.41796875" bestFit="1" customWidth="1"/>
    <col min="46" max="46" width="12.26171875" hidden="1" customWidth="1"/>
    <col min="47" max="50" width="12.734375" hidden="1" customWidth="1"/>
  </cols>
  <sheetData>
    <row r="1" spans="1:31" ht="20.25" customHeight="1" x14ac:dyDescent="0.95">
      <c r="A1" s="72" t="s">
        <v>37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48"/>
      <c r="T1" s="48"/>
      <c r="X1" s="73" t="s">
        <v>37</v>
      </c>
      <c r="Y1" s="44" t="s">
        <v>36</v>
      </c>
      <c r="Z1" s="47">
        <v>2</v>
      </c>
      <c r="AA1" s="47"/>
      <c r="AB1" s="47">
        <v>3</v>
      </c>
      <c r="AC1" s="18">
        <v>4</v>
      </c>
      <c r="AD1" s="18">
        <v>5</v>
      </c>
    </row>
    <row r="2" spans="1:31" ht="152.25" customHeight="1" thickBot="1" x14ac:dyDescent="1">
      <c r="A2" s="74" t="s">
        <v>36</v>
      </c>
      <c r="B2" s="74"/>
      <c r="C2" s="74"/>
      <c r="D2" s="32" t="s">
        <v>35</v>
      </c>
      <c r="E2" s="32" t="s">
        <v>34</v>
      </c>
      <c r="F2" s="32" t="s">
        <v>33</v>
      </c>
      <c r="G2" s="32" t="s">
        <v>32</v>
      </c>
      <c r="H2" s="32" t="s">
        <v>26</v>
      </c>
      <c r="I2" s="32" t="s">
        <v>18</v>
      </c>
      <c r="J2" s="32" t="s">
        <v>17</v>
      </c>
      <c r="K2" s="32" t="s">
        <v>16</v>
      </c>
      <c r="L2" s="32" t="s">
        <v>14</v>
      </c>
      <c r="M2" s="32" t="s">
        <v>13</v>
      </c>
      <c r="N2" s="32" t="s">
        <v>12</v>
      </c>
      <c r="O2" s="32" t="s">
        <v>11</v>
      </c>
      <c r="P2" s="32" t="s">
        <v>9</v>
      </c>
      <c r="Q2" s="32" t="s">
        <v>8</v>
      </c>
      <c r="R2" s="32" t="s">
        <v>7</v>
      </c>
      <c r="S2" s="32" t="s">
        <v>31</v>
      </c>
      <c r="T2" s="41" t="s">
        <v>23</v>
      </c>
      <c r="X2" s="73"/>
      <c r="Y2" s="44"/>
      <c r="Z2" s="76"/>
      <c r="AA2" s="76"/>
      <c r="AB2" s="76"/>
      <c r="AC2" s="76"/>
      <c r="AD2" s="76"/>
      <c r="AE2" t="s">
        <v>71</v>
      </c>
    </row>
    <row r="3" spans="1:31" ht="21" customHeight="1" x14ac:dyDescent="0.95">
      <c r="A3" s="47">
        <v>1</v>
      </c>
      <c r="B3" s="71" t="s">
        <v>30</v>
      </c>
      <c r="C3" s="43">
        <v>310</v>
      </c>
      <c r="D3" s="34">
        <v>6.5270011650615301E-4</v>
      </c>
      <c r="E3" s="36">
        <v>5.1714365767616153</v>
      </c>
      <c r="F3" s="46">
        <v>25</v>
      </c>
      <c r="G3" s="5">
        <f t="shared" ref="G3:G29" si="0">SUM(I3:R3)</f>
        <v>2.1039287852153188</v>
      </c>
      <c r="H3" s="14">
        <v>3.0675077915462969</v>
      </c>
      <c r="I3" s="13">
        <v>0</v>
      </c>
      <c r="J3" s="13">
        <v>1.1776015502004014</v>
      </c>
      <c r="K3" s="13">
        <v>0</v>
      </c>
      <c r="L3" s="13">
        <v>0.61406026960898874</v>
      </c>
      <c r="M3" s="13">
        <v>0</v>
      </c>
      <c r="N3" s="13">
        <v>0.21812585193519127</v>
      </c>
      <c r="O3" s="13">
        <v>8.4766164130654104E-2</v>
      </c>
      <c r="P3" s="13">
        <v>9.3749493400833786E-3</v>
      </c>
      <c r="Q3" s="13">
        <v>0</v>
      </c>
      <c r="R3" s="13">
        <v>0</v>
      </c>
      <c r="S3" s="12">
        <v>8.9582438290353004</v>
      </c>
      <c r="T3" s="45">
        <v>13.3</v>
      </c>
      <c r="V3" s="16"/>
      <c r="X3" s="73"/>
      <c r="Y3" s="44"/>
      <c r="Z3" t="s">
        <v>72</v>
      </c>
      <c r="AA3" t="s">
        <v>80</v>
      </c>
      <c r="AB3" t="s">
        <v>73</v>
      </c>
      <c r="AC3" t="s">
        <v>74</v>
      </c>
      <c r="AD3" t="s">
        <v>75</v>
      </c>
    </row>
    <row r="4" spans="1:31" ht="19.8" x14ac:dyDescent="0.65">
      <c r="A4" s="18">
        <v>2</v>
      </c>
      <c r="B4" s="65"/>
      <c r="C4" s="30">
        <v>330</v>
      </c>
      <c r="D4" s="17">
        <v>1.0207640919795476E-3</v>
      </c>
      <c r="E4" s="16">
        <v>8.4096160099780999</v>
      </c>
      <c r="F4" s="15">
        <v>23</v>
      </c>
      <c r="G4" s="5">
        <f t="shared" si="0"/>
        <v>3.8251603200795583</v>
      </c>
      <c r="H4" s="14">
        <v>4.5844556898985438</v>
      </c>
      <c r="I4" s="13">
        <v>0</v>
      </c>
      <c r="J4" s="13">
        <v>1.9644400797327999</v>
      </c>
      <c r="K4" s="13">
        <v>0.11454334130799829</v>
      </c>
      <c r="L4" s="13">
        <v>1.1103871792553521</v>
      </c>
      <c r="M4" s="13">
        <v>0</v>
      </c>
      <c r="N4" s="13">
        <v>0.40045596092449637</v>
      </c>
      <c r="O4" s="13">
        <v>0.16202588431991363</v>
      </c>
      <c r="P4" s="13">
        <v>7.3307874538997841E-2</v>
      </c>
      <c r="Q4" s="13">
        <v>0</v>
      </c>
      <c r="R4" s="13">
        <v>0</v>
      </c>
      <c r="S4" s="12">
        <v>13.352278235034111</v>
      </c>
      <c r="T4" s="42">
        <v>20.8</v>
      </c>
      <c r="W4" s="61" t="s">
        <v>56</v>
      </c>
      <c r="X4" s="73"/>
      <c r="Y4" s="52" t="s">
        <v>26</v>
      </c>
      <c r="Z4" s="13">
        <v>23</v>
      </c>
      <c r="AA4" s="13">
        <v>37</v>
      </c>
      <c r="AB4" s="13">
        <v>39</v>
      </c>
      <c r="AC4" s="13">
        <v>49</v>
      </c>
      <c r="AD4" s="13">
        <v>44.3</v>
      </c>
    </row>
    <row r="5" spans="1:31" ht="19.8" x14ac:dyDescent="0.65">
      <c r="A5" s="18">
        <v>3</v>
      </c>
      <c r="B5" s="65"/>
      <c r="C5" s="30">
        <v>350</v>
      </c>
      <c r="D5" s="17">
        <v>1.1090994460931623E-3</v>
      </c>
      <c r="E5" s="16">
        <v>8.5552603973288264</v>
      </c>
      <c r="F5" s="15">
        <v>22</v>
      </c>
      <c r="G5" s="5">
        <f t="shared" si="0"/>
        <v>4.2145113491872506</v>
      </c>
      <c r="H5" s="14">
        <v>4.3407490481415749</v>
      </c>
      <c r="I5" s="13">
        <v>0.1088858381201962</v>
      </c>
      <c r="J5" s="13">
        <v>1.8843100494372087</v>
      </c>
      <c r="K5" s="13">
        <v>0.34225330107173535</v>
      </c>
      <c r="L5" s="13">
        <v>1.0271369970268776</v>
      </c>
      <c r="M5" s="13">
        <v>9.6691289710401876E-2</v>
      </c>
      <c r="N5" s="13">
        <v>0.48345644855200937</v>
      </c>
      <c r="O5" s="13">
        <v>0.20805596509261631</v>
      </c>
      <c r="P5" s="13">
        <v>6.3721460176205821E-2</v>
      </c>
      <c r="Q5" s="13">
        <v>0</v>
      </c>
      <c r="R5" s="13">
        <v>0</v>
      </c>
      <c r="S5" s="12">
        <v>15.501871867049669</v>
      </c>
      <c r="T5" s="42">
        <v>22.6</v>
      </c>
      <c r="X5" s="73"/>
      <c r="Y5" s="52" t="s">
        <v>41</v>
      </c>
      <c r="Z5" s="13">
        <f>Z25*Z24/2</f>
        <v>6.6499999999999995</v>
      </c>
      <c r="AA5" s="13">
        <f t="shared" ref="AA5:AB5" si="1">AA25*AA24/2</f>
        <v>1.75</v>
      </c>
      <c r="AB5" s="13">
        <f t="shared" si="1"/>
        <v>4.8000000000000007</v>
      </c>
      <c r="AC5" s="13">
        <f>AC25*AC24/2</f>
        <v>2.1550000000000002</v>
      </c>
      <c r="AD5" s="13">
        <f t="shared" ref="AD5" si="2">AD25*AD24</f>
        <v>4.3899999999999997</v>
      </c>
    </row>
    <row r="6" spans="1:31" ht="19.8" x14ac:dyDescent="0.65">
      <c r="A6" s="18"/>
      <c r="B6" s="65"/>
      <c r="C6" s="30"/>
      <c r="D6" s="17"/>
      <c r="E6" s="16"/>
      <c r="F6" s="15"/>
      <c r="G6" s="5"/>
      <c r="H6" s="14"/>
      <c r="I6" s="13"/>
      <c r="J6" s="13"/>
      <c r="K6" s="13"/>
      <c r="L6" s="13"/>
      <c r="M6" s="13"/>
      <c r="N6" s="13"/>
      <c r="O6" s="13"/>
      <c r="P6" s="13"/>
      <c r="Q6" s="13"/>
      <c r="R6" s="13"/>
      <c r="S6" s="12"/>
      <c r="T6" s="42"/>
      <c r="X6" s="73"/>
      <c r="Y6" s="52" t="s">
        <v>25</v>
      </c>
      <c r="Z6" s="13">
        <f t="shared" ref="Z6:AD6" si="3">Z25-Z5</f>
        <v>12.350000000000001</v>
      </c>
      <c r="AA6" s="13">
        <f t="shared" ref="AA6" si="4">AA25-AA5</f>
        <v>33.25</v>
      </c>
      <c r="AB6" s="13">
        <f t="shared" si="3"/>
        <v>43.2</v>
      </c>
      <c r="AC6" s="13">
        <f t="shared" si="3"/>
        <v>40.945</v>
      </c>
      <c r="AD6" s="13">
        <f t="shared" si="3"/>
        <v>39.51</v>
      </c>
    </row>
    <row r="7" spans="1:31" ht="19.8" x14ac:dyDescent="0.65">
      <c r="A7" s="18">
        <v>4</v>
      </c>
      <c r="B7" s="65"/>
      <c r="C7" s="30">
        <v>370</v>
      </c>
      <c r="D7" s="17">
        <v>1.9630078691914377E-3</v>
      </c>
      <c r="E7" s="16">
        <v>12.787034662061501</v>
      </c>
      <c r="F7" s="15">
        <v>17</v>
      </c>
      <c r="G7" s="5">
        <f t="shared" si="0"/>
        <v>6.8360585261355089</v>
      </c>
      <c r="H7" s="14">
        <v>5.9509761359259938</v>
      </c>
      <c r="I7" s="13">
        <v>0.16518711219245949</v>
      </c>
      <c r="J7" s="13">
        <v>2.7447855681362743</v>
      </c>
      <c r="K7" s="13">
        <v>0.68836142612979745</v>
      </c>
      <c r="L7" s="13">
        <v>1.67366050927262</v>
      </c>
      <c r="M7" s="13">
        <v>0.17113502603610953</v>
      </c>
      <c r="N7" s="13">
        <v>0.82715262584119598</v>
      </c>
      <c r="O7" s="13">
        <v>0.42489305328648674</v>
      </c>
      <c r="P7" s="13">
        <v>0.11278134544461209</v>
      </c>
      <c r="Q7" s="13">
        <v>2.8101859795953421E-2</v>
      </c>
      <c r="R7" s="13">
        <v>0</v>
      </c>
      <c r="S7" s="12">
        <v>31.505746288397891</v>
      </c>
      <c r="T7" s="42">
        <v>40</v>
      </c>
      <c r="W7" s="61" t="s">
        <v>56</v>
      </c>
      <c r="X7" s="73"/>
      <c r="Y7" s="52" t="s">
        <v>24</v>
      </c>
      <c r="Z7" s="13">
        <v>2</v>
      </c>
      <c r="AA7" s="13">
        <v>4</v>
      </c>
      <c r="AB7" s="13">
        <v>0.6</v>
      </c>
      <c r="AC7" s="13">
        <v>0.3</v>
      </c>
      <c r="AD7" s="13">
        <v>0.5</v>
      </c>
    </row>
    <row r="8" spans="1:31" ht="35.4" x14ac:dyDescent="0.65">
      <c r="A8" s="18">
        <v>5</v>
      </c>
      <c r="B8" s="65"/>
      <c r="C8" s="30">
        <v>390</v>
      </c>
      <c r="D8" s="17">
        <v>1.2906776739933703E-3</v>
      </c>
      <c r="E8" s="16">
        <v>14.451231760446564</v>
      </c>
      <c r="F8" s="15">
        <v>13</v>
      </c>
      <c r="G8" s="5">
        <f t="shared" si="0"/>
        <v>6.9155327201758308</v>
      </c>
      <c r="H8" s="14">
        <v>7.5356990402707309</v>
      </c>
      <c r="I8" s="13">
        <v>0.25342456128859819</v>
      </c>
      <c r="J8" s="13">
        <v>2.9496115019305287</v>
      </c>
      <c r="K8" s="13">
        <v>0.94140308637511105</v>
      </c>
      <c r="L8" s="13">
        <v>1.4988639828085011</v>
      </c>
      <c r="M8" s="13">
        <v>0.20628901263436039</v>
      </c>
      <c r="N8" s="13">
        <v>0.65637413110932852</v>
      </c>
      <c r="O8" s="13">
        <v>0.37248957671448668</v>
      </c>
      <c r="P8" s="13">
        <v>3.7076867314916218E-2</v>
      </c>
      <c r="Q8" s="13">
        <v>0</v>
      </c>
      <c r="R8" s="13">
        <v>0</v>
      </c>
      <c r="S8" s="12">
        <v>9.7248561634611068</v>
      </c>
      <c r="T8" s="42">
        <v>26.3</v>
      </c>
      <c r="W8" s="61" t="s">
        <v>56</v>
      </c>
      <c r="X8" s="73"/>
      <c r="Y8" s="58" t="s">
        <v>23</v>
      </c>
      <c r="Z8" s="54">
        <v>36</v>
      </c>
      <c r="AA8" s="54">
        <v>49</v>
      </c>
      <c r="AB8" s="54">
        <v>51</v>
      </c>
      <c r="AC8" s="54">
        <v>60.3</v>
      </c>
      <c r="AD8" s="54">
        <v>61.3</v>
      </c>
    </row>
    <row r="9" spans="1:31" ht="20.100000000000001" thickBot="1" x14ac:dyDescent="0.7">
      <c r="A9" s="18">
        <v>6</v>
      </c>
      <c r="B9" s="65"/>
      <c r="C9" s="30">
        <v>410</v>
      </c>
      <c r="D9" s="8">
        <v>1.4673483822205994E-3</v>
      </c>
      <c r="E9" s="7">
        <v>15.639869684413934</v>
      </c>
      <c r="F9" s="6">
        <v>9</v>
      </c>
      <c r="G9" s="5">
        <f t="shared" si="0"/>
        <v>6.4842614126455702</v>
      </c>
      <c r="H9" s="4">
        <v>9.1556082717683633</v>
      </c>
      <c r="I9" s="3">
        <v>0.32927297697030256</v>
      </c>
      <c r="J9" s="3">
        <v>3.0003752780293933</v>
      </c>
      <c r="K9" s="3">
        <v>0.98793631878148513</v>
      </c>
      <c r="L9" s="3">
        <v>1.2726312518999259</v>
      </c>
      <c r="M9" s="3">
        <v>0.19188514794298778</v>
      </c>
      <c r="N9" s="3">
        <v>0.51169372784796752</v>
      </c>
      <c r="O9" s="3">
        <v>0.169390697243546</v>
      </c>
      <c r="P9" s="3">
        <v>2.1076013929961879E-2</v>
      </c>
      <c r="Q9" s="3">
        <v>0</v>
      </c>
      <c r="R9" s="3">
        <v>0</v>
      </c>
      <c r="S9" s="2">
        <v>12.782233165845687</v>
      </c>
      <c r="T9" s="40">
        <v>29.9</v>
      </c>
      <c r="X9" s="73"/>
      <c r="Y9" s="52" t="s">
        <v>22</v>
      </c>
      <c r="Z9" s="54">
        <f>SUM(Z4:Z7)*Z8/100</f>
        <v>15.84</v>
      </c>
      <c r="AA9" s="54">
        <f t="shared" ref="AA9" si="5">SUM(AA4:AA7)*AA8/100</f>
        <v>37.24</v>
      </c>
      <c r="AB9" s="54">
        <f t="shared" ref="AB9:AD9" si="6">SUM(AB4:AB7)*AB8/100</f>
        <v>44.675999999999995</v>
      </c>
      <c r="AC9" s="54">
        <f>SUM(AC4:AC7)*AC8/100</f>
        <v>55.717199999999991</v>
      </c>
      <c r="AD9" s="54">
        <f t="shared" si="6"/>
        <v>54.373099999999994</v>
      </c>
    </row>
    <row r="10" spans="1:31" ht="20.100000000000001" thickBot="1" x14ac:dyDescent="0.7">
      <c r="A10" s="18">
        <v>7</v>
      </c>
      <c r="B10" s="65" t="s">
        <v>21</v>
      </c>
      <c r="C10" s="30">
        <v>2</v>
      </c>
      <c r="D10" s="17">
        <v>7.6925370873939455E-4</v>
      </c>
      <c r="E10" s="16">
        <v>2.6568664084973248</v>
      </c>
      <c r="F10" s="15">
        <v>20</v>
      </c>
      <c r="G10" s="5">
        <f t="shared" si="0"/>
        <v>1.1762068699157382</v>
      </c>
      <c r="H10" s="22">
        <v>1.4806595385815866</v>
      </c>
      <c r="I10" s="21">
        <v>1.0788783265070009E-2</v>
      </c>
      <c r="J10" s="21">
        <v>0.57180551304871041</v>
      </c>
      <c r="K10" s="21">
        <v>6.4740392127507443E-2</v>
      </c>
      <c r="L10" s="21">
        <v>0.3505489150725421</v>
      </c>
      <c r="M10" s="21">
        <v>0</v>
      </c>
      <c r="N10" s="21">
        <v>0.11177256387983402</v>
      </c>
      <c r="O10" s="21">
        <v>5.5501655085547323E-2</v>
      </c>
      <c r="P10" s="21">
        <v>1.1049047436526838E-2</v>
      </c>
      <c r="Q10" s="21">
        <v>0</v>
      </c>
      <c r="R10" s="21">
        <v>0</v>
      </c>
      <c r="S10" s="20">
        <v>16.655673603124015</v>
      </c>
      <c r="T10" s="19">
        <v>62.7</v>
      </c>
      <c r="W10" s="62" t="s">
        <v>62</v>
      </c>
      <c r="X10" s="73"/>
      <c r="Y10" s="52" t="s">
        <v>20</v>
      </c>
      <c r="Z10" s="55">
        <v>20.5</v>
      </c>
      <c r="AA10" s="55">
        <v>11.8</v>
      </c>
      <c r="AB10" s="55">
        <v>6.7</v>
      </c>
      <c r="AC10" s="55">
        <f>(AC8-AC9)</f>
        <v>4.582800000000006</v>
      </c>
      <c r="AD10" s="55">
        <v>6.99</v>
      </c>
      <c r="AE10" s="53"/>
    </row>
    <row r="11" spans="1:31" ht="19.8" x14ac:dyDescent="0.65">
      <c r="A11" s="18">
        <v>8</v>
      </c>
      <c r="B11" s="65"/>
      <c r="C11" s="30">
        <v>4</v>
      </c>
      <c r="D11" s="17">
        <v>6.4779259683317436E-4</v>
      </c>
      <c r="E11" s="16">
        <v>6.2782221530350215</v>
      </c>
      <c r="F11" s="15">
        <v>19</v>
      </c>
      <c r="G11" s="5">
        <f t="shared" si="0"/>
        <v>2.8597169727308689</v>
      </c>
      <c r="H11" s="14">
        <v>3.4185051803041535</v>
      </c>
      <c r="I11" s="13">
        <v>4.5426455852926352E-2</v>
      </c>
      <c r="J11" s="13">
        <v>1.3264525109054492</v>
      </c>
      <c r="K11" s="13">
        <v>0.19081378732317983</v>
      </c>
      <c r="L11" s="13">
        <v>0.78084919622270832</v>
      </c>
      <c r="M11" s="13">
        <v>3.7649705727944092E-2</v>
      </c>
      <c r="N11" s="13">
        <v>0.30119764582355274</v>
      </c>
      <c r="O11" s="13">
        <v>0.13086706041223789</v>
      </c>
      <c r="P11" s="13">
        <v>2.7913382997541491E-2</v>
      </c>
      <c r="Q11" s="13">
        <v>1.8547227465329257E-2</v>
      </c>
      <c r="R11" s="13">
        <v>0</v>
      </c>
      <c r="S11" s="12">
        <v>6.5865154413388884</v>
      </c>
      <c r="T11" s="11">
        <v>26.4</v>
      </c>
      <c r="X11" s="73"/>
      <c r="Y11" s="52" t="s">
        <v>19</v>
      </c>
      <c r="Z11" s="13">
        <v>5.1714365767616153</v>
      </c>
      <c r="AA11" s="13">
        <v>5.1714365767616153</v>
      </c>
      <c r="AB11" s="13">
        <v>5.1714365767616153</v>
      </c>
      <c r="AC11" s="13">
        <v>5.1714365767616153</v>
      </c>
      <c r="AD11" s="13">
        <v>8.5552603973288264</v>
      </c>
    </row>
    <row r="12" spans="1:31" ht="19.8" x14ac:dyDescent="0.65">
      <c r="A12" s="18">
        <v>9</v>
      </c>
      <c r="B12" s="65"/>
      <c r="C12" s="30">
        <v>8</v>
      </c>
      <c r="D12" s="17">
        <v>1.9630078691914377E-3</v>
      </c>
      <c r="E12" s="16">
        <v>12.602649332908349</v>
      </c>
      <c r="F12" s="15">
        <v>15</v>
      </c>
      <c r="G12" s="5">
        <f t="shared" si="0"/>
        <v>6.6516731969823573</v>
      </c>
      <c r="H12" s="14">
        <v>5.9509761359259938</v>
      </c>
      <c r="I12" s="13">
        <v>0.16518711219245949</v>
      </c>
      <c r="J12" s="13">
        <v>2.5604002389831222</v>
      </c>
      <c r="K12" s="13">
        <v>0.68836142612979745</v>
      </c>
      <c r="L12" s="13">
        <v>1.67366050927262</v>
      </c>
      <c r="M12" s="13">
        <v>0.17113502603610953</v>
      </c>
      <c r="N12" s="13">
        <v>0.82715262584119598</v>
      </c>
      <c r="O12" s="13">
        <v>0.42489305328648674</v>
      </c>
      <c r="P12" s="13">
        <v>0.11278134544461209</v>
      </c>
      <c r="Q12" s="13">
        <v>2.8101859795953421E-2</v>
      </c>
      <c r="R12" s="13">
        <v>0</v>
      </c>
      <c r="S12" s="12">
        <v>31.505746288397891</v>
      </c>
      <c r="T12" s="11">
        <v>40</v>
      </c>
      <c r="X12" s="73"/>
      <c r="Y12" s="52" t="s">
        <v>18</v>
      </c>
      <c r="Z12" s="13">
        <v>0</v>
      </c>
      <c r="AA12" s="13">
        <v>0</v>
      </c>
      <c r="AB12" s="13">
        <v>0</v>
      </c>
      <c r="AC12" s="13">
        <v>0</v>
      </c>
      <c r="AD12" s="13">
        <v>0.1088858381201962</v>
      </c>
    </row>
    <row r="13" spans="1:31" ht="19.8" x14ac:dyDescent="0.65">
      <c r="A13" s="18">
        <v>10</v>
      </c>
      <c r="B13" s="65"/>
      <c r="C13" s="30">
        <v>12</v>
      </c>
      <c r="D13" s="17">
        <v>1.5090622994409176E-3</v>
      </c>
      <c r="E13" s="16">
        <v>15.822689236698624</v>
      </c>
      <c r="F13" s="15">
        <v>8</v>
      </c>
      <c r="G13" s="5">
        <f t="shared" si="0"/>
        <v>6.4794205534481497</v>
      </c>
      <c r="H13" s="14">
        <v>9.343268683250475</v>
      </c>
      <c r="I13" s="13">
        <v>2.1164598749658873E-2</v>
      </c>
      <c r="J13" s="13">
        <v>3.3651712011957606</v>
      </c>
      <c r="K13" s="13">
        <v>0.38100804936284294</v>
      </c>
      <c r="L13" s="13">
        <v>1.5750083219264857</v>
      </c>
      <c r="M13" s="13">
        <v>8.7706700843506125E-2</v>
      </c>
      <c r="N13" s="13">
        <v>0.65780025632629591</v>
      </c>
      <c r="O13" s="13">
        <v>0.30486076573305421</v>
      </c>
      <c r="P13" s="13">
        <v>8.6700659310545533E-2</v>
      </c>
      <c r="Q13" s="13">
        <v>0</v>
      </c>
      <c r="R13" s="13">
        <v>0</v>
      </c>
      <c r="S13" s="12">
        <v>13.272414192304792</v>
      </c>
      <c r="T13" s="35">
        <v>20.5</v>
      </c>
      <c r="X13" s="73"/>
      <c r="Y13" s="52" t="s">
        <v>17</v>
      </c>
      <c r="Z13" s="13">
        <v>1.1776015502004014</v>
      </c>
      <c r="AA13" s="13">
        <v>1.1776015502004014</v>
      </c>
      <c r="AB13" s="13">
        <v>1.1776015502004014</v>
      </c>
      <c r="AC13" s="13">
        <v>1.1776015502004014</v>
      </c>
      <c r="AD13" s="13">
        <v>1.8843100494372087</v>
      </c>
    </row>
    <row r="14" spans="1:31" ht="20.100000000000001" thickBot="1" x14ac:dyDescent="0.7">
      <c r="A14" s="18">
        <v>11</v>
      </c>
      <c r="B14" s="65"/>
      <c r="C14" s="30">
        <v>16</v>
      </c>
      <c r="D14" s="17">
        <v>1.835412357693994E-3</v>
      </c>
      <c r="E14" s="7">
        <v>16.90885564705917</v>
      </c>
      <c r="F14" s="6">
        <v>6</v>
      </c>
      <c r="G14" s="5">
        <f t="shared" si="0"/>
        <v>6.9875708557914402</v>
      </c>
      <c r="H14" s="4">
        <v>9.9212847912677304</v>
      </c>
      <c r="I14" s="3">
        <v>2.5741658316658266E-2</v>
      </c>
      <c r="J14" s="3">
        <v>3.4493822144322079</v>
      </c>
      <c r="K14" s="3">
        <v>0.64361793343136053</v>
      </c>
      <c r="L14" s="3">
        <v>1.6188336994861028</v>
      </c>
      <c r="M14" s="3">
        <v>0.16001124934376237</v>
      </c>
      <c r="N14" s="3">
        <v>0.66671353893234331</v>
      </c>
      <c r="O14" s="3">
        <v>0.31782000385829201</v>
      </c>
      <c r="P14" s="3">
        <v>0.10545055799071229</v>
      </c>
      <c r="Q14" s="3">
        <v>0</v>
      </c>
      <c r="R14" s="3">
        <v>0</v>
      </c>
      <c r="S14" s="2">
        <v>20.306910554908466</v>
      </c>
      <c r="T14" s="1">
        <v>18.7</v>
      </c>
      <c r="X14" s="73"/>
      <c r="Y14" s="52" t="s">
        <v>16</v>
      </c>
      <c r="Z14" s="13">
        <v>0</v>
      </c>
      <c r="AA14" s="13">
        <v>0</v>
      </c>
      <c r="AB14" s="13">
        <v>0</v>
      </c>
      <c r="AC14" s="13">
        <v>0</v>
      </c>
      <c r="AD14" s="13">
        <v>0.34225330107173535</v>
      </c>
    </row>
    <row r="15" spans="1:31" ht="19.8" x14ac:dyDescent="0.65">
      <c r="A15" s="18">
        <v>12</v>
      </c>
      <c r="B15" s="63" t="s">
        <v>15</v>
      </c>
      <c r="C15" s="30">
        <v>1</v>
      </c>
      <c r="D15" s="34">
        <v>1.5998514133910217E-3</v>
      </c>
      <c r="E15" s="16">
        <v>13.563085467827277</v>
      </c>
      <c r="F15" s="15">
        <v>11</v>
      </c>
      <c r="G15" s="5">
        <f t="shared" si="0"/>
        <v>6.0955550166268075</v>
      </c>
      <c r="H15" s="22">
        <v>7.467530451200469</v>
      </c>
      <c r="I15" s="21">
        <v>0.35900665716494529</v>
      </c>
      <c r="J15" s="21">
        <v>2.5978067280360739</v>
      </c>
      <c r="K15" s="21">
        <v>0.94250446465691873</v>
      </c>
      <c r="L15" s="21">
        <v>1.1994086046192489</v>
      </c>
      <c r="M15" s="21">
        <v>0.25570425140228698</v>
      </c>
      <c r="N15" s="21">
        <v>0.41842513865828784</v>
      </c>
      <c r="O15" s="21">
        <v>0.23085855895232446</v>
      </c>
      <c r="P15" s="21">
        <v>6.8937597403019135E-2</v>
      </c>
      <c r="Q15" s="21">
        <v>2.2903015733702039E-2</v>
      </c>
      <c r="R15" s="21">
        <v>0</v>
      </c>
      <c r="S15" s="20">
        <v>20.075703463908965</v>
      </c>
      <c r="T15" s="33">
        <v>32.6</v>
      </c>
      <c r="X15" s="73"/>
      <c r="Y15" s="52" t="s">
        <v>14</v>
      </c>
      <c r="Z15" s="13">
        <v>0.61406026960898874</v>
      </c>
      <c r="AA15" s="13">
        <v>0.61406026960898874</v>
      </c>
      <c r="AB15" s="13">
        <v>0.61406026960898874</v>
      </c>
      <c r="AC15" s="13">
        <v>0.61406026960898874</v>
      </c>
      <c r="AD15" s="13">
        <v>1.0271369970268776</v>
      </c>
    </row>
    <row r="16" spans="1:31" ht="19.8" x14ac:dyDescent="0.65">
      <c r="A16" s="18">
        <v>13</v>
      </c>
      <c r="B16" s="63"/>
      <c r="C16" s="30">
        <v>5</v>
      </c>
      <c r="D16" s="17">
        <v>4.9075196729785938E-5</v>
      </c>
      <c r="E16" s="16">
        <v>14.809050162210003</v>
      </c>
      <c r="F16" s="15">
        <v>7</v>
      </c>
      <c r="G16" s="5">
        <f t="shared" si="0"/>
        <v>8.26297641269141</v>
      </c>
      <c r="H16" s="14">
        <v>6.5460737495185937</v>
      </c>
      <c r="I16" s="13">
        <v>9.2917750608258465E-2</v>
      </c>
      <c r="J16" s="13">
        <v>2.6695253186873762</v>
      </c>
      <c r="K16" s="13">
        <v>0.44605820413210878</v>
      </c>
      <c r="L16" s="13">
        <v>1.9672725037872563</v>
      </c>
      <c r="M16" s="13">
        <v>0.21177959471968555</v>
      </c>
      <c r="N16" s="13">
        <v>1.3861937108924873</v>
      </c>
      <c r="O16" s="13">
        <v>1.1089708690777302</v>
      </c>
      <c r="P16" s="13">
        <v>0.26644592861289595</v>
      </c>
      <c r="Q16" s="13">
        <v>0.11381253217361137</v>
      </c>
      <c r="R16" s="13">
        <v>0</v>
      </c>
      <c r="S16" s="12">
        <v>9.9465785402638378</v>
      </c>
      <c r="T16" s="11">
        <v>34</v>
      </c>
      <c r="X16" s="73"/>
      <c r="Y16" s="52" t="s">
        <v>13</v>
      </c>
      <c r="Z16" s="13">
        <v>0</v>
      </c>
      <c r="AA16" s="13">
        <v>0</v>
      </c>
      <c r="AB16" s="13">
        <v>0</v>
      </c>
      <c r="AC16" s="13">
        <v>0</v>
      </c>
      <c r="AD16" s="13">
        <v>9.6691289710401876E-2</v>
      </c>
    </row>
    <row r="17" spans="1:30" ht="19.8" x14ac:dyDescent="0.65">
      <c r="A17" s="18">
        <v>14</v>
      </c>
      <c r="B17" s="63"/>
      <c r="C17" s="30">
        <v>10</v>
      </c>
      <c r="D17" s="17">
        <v>1.0551167296903976E-3</v>
      </c>
      <c r="E17" s="16">
        <v>12.283691827918085</v>
      </c>
      <c r="F17" s="15">
        <v>11</v>
      </c>
      <c r="G17" s="5">
        <f t="shared" si="0"/>
        <v>6.1571776393053863</v>
      </c>
      <c r="H17" s="14">
        <v>6.1265141886126999</v>
      </c>
      <c r="I17" s="13">
        <v>0.16277813347298609</v>
      </c>
      <c r="J17" s="13">
        <v>2.7602803253757524</v>
      </c>
      <c r="K17" s="13">
        <v>0.47359266117730059</v>
      </c>
      <c r="L17" s="13">
        <v>1.6440828882035776</v>
      </c>
      <c r="M17" s="13">
        <v>0.16863930690641624</v>
      </c>
      <c r="N17" s="13">
        <v>0.59790299721365758</v>
      </c>
      <c r="O17" s="13">
        <v>0.28928135377921632</v>
      </c>
      <c r="P17" s="13">
        <v>6.0619973176478978E-2</v>
      </c>
      <c r="Q17" s="13">
        <v>0</v>
      </c>
      <c r="R17" s="13">
        <v>0</v>
      </c>
      <c r="S17" s="12">
        <v>7.1520243428679855</v>
      </c>
      <c r="T17" s="11">
        <v>21.5</v>
      </c>
      <c r="X17" s="73"/>
      <c r="Y17" s="52" t="s">
        <v>12</v>
      </c>
      <c r="Z17" s="13">
        <v>0.21812585193519127</v>
      </c>
      <c r="AA17" s="13">
        <v>0.21812585193519127</v>
      </c>
      <c r="AB17" s="13">
        <v>0.21812585193519127</v>
      </c>
      <c r="AC17" s="13">
        <v>0.21812585193519127</v>
      </c>
      <c r="AD17" s="13">
        <v>0.48345644855200937</v>
      </c>
    </row>
    <row r="18" spans="1:30" ht="20.100000000000001" thickBot="1" x14ac:dyDescent="0.7">
      <c r="A18" s="18">
        <v>15</v>
      </c>
      <c r="B18" s="64"/>
      <c r="C18" s="30">
        <v>15</v>
      </c>
      <c r="D18" s="8">
        <v>9.7659641492273998E-4</v>
      </c>
      <c r="E18" s="7">
        <v>9.6808100573511684</v>
      </c>
      <c r="F18" s="6">
        <v>12</v>
      </c>
      <c r="G18" s="5">
        <f t="shared" si="0"/>
        <v>4.8717758632754187</v>
      </c>
      <c r="H18" s="4">
        <v>4.8090341940757497</v>
      </c>
      <c r="I18" s="3">
        <v>0.31502558854370288</v>
      </c>
      <c r="J18" s="3">
        <v>1.8941233956888783</v>
      </c>
      <c r="K18" s="3">
        <v>0.67122122661916528</v>
      </c>
      <c r="L18" s="3">
        <v>0.86135803796185673</v>
      </c>
      <c r="M18" s="3">
        <v>0.17027935090592894</v>
      </c>
      <c r="N18" s="3">
        <v>0.46826821499130455</v>
      </c>
      <c r="O18" s="3">
        <v>0.23956886654469736</v>
      </c>
      <c r="P18" s="3">
        <v>8.4163079038041738E-2</v>
      </c>
      <c r="Q18" s="3">
        <v>0.16776810298184189</v>
      </c>
      <c r="R18" s="3">
        <v>0</v>
      </c>
      <c r="S18" s="2">
        <v>9.6561263504410402</v>
      </c>
      <c r="T18" s="1">
        <v>19.899999999999999</v>
      </c>
      <c r="X18" s="73"/>
      <c r="Y18" s="52" t="s">
        <v>11</v>
      </c>
      <c r="Z18" s="13">
        <v>8.4766164130654104E-2</v>
      </c>
      <c r="AA18" s="13">
        <v>8.4766164130654104E-2</v>
      </c>
      <c r="AB18" s="13">
        <v>8.4766164130654104E-2</v>
      </c>
      <c r="AC18" s="13">
        <v>8.4766164130654104E-2</v>
      </c>
      <c r="AD18" s="13">
        <v>0.20805596509261631</v>
      </c>
    </row>
    <row r="19" spans="1:30" ht="19.8" x14ac:dyDescent="0.65">
      <c r="A19" s="18">
        <v>16</v>
      </c>
      <c r="B19" s="66" t="s">
        <v>10</v>
      </c>
      <c r="C19" s="30">
        <v>1</v>
      </c>
      <c r="D19" s="29">
        <v>1.5998514133910217E-3</v>
      </c>
      <c r="E19" s="16">
        <v>13.563085467827277</v>
      </c>
      <c r="F19" s="15">
        <v>10</v>
      </c>
      <c r="G19" s="5">
        <f t="shared" si="0"/>
        <v>6.0955550166268075</v>
      </c>
      <c r="H19" s="22">
        <v>7.467530451200469</v>
      </c>
      <c r="I19" s="21">
        <v>0.35900665716494529</v>
      </c>
      <c r="J19" s="21">
        <v>2.5978067280360739</v>
      </c>
      <c r="K19" s="21">
        <v>0.94250446465691873</v>
      </c>
      <c r="L19" s="21">
        <v>1.1994086046192489</v>
      </c>
      <c r="M19" s="21">
        <v>0.25570425140228698</v>
      </c>
      <c r="N19" s="21">
        <v>0.41842513865828784</v>
      </c>
      <c r="O19" s="21">
        <v>0.23085855895232446</v>
      </c>
      <c r="P19" s="21">
        <v>6.8937597403019135E-2</v>
      </c>
      <c r="Q19" s="21">
        <v>2.2903015733702039E-2</v>
      </c>
      <c r="R19" s="21">
        <v>0</v>
      </c>
      <c r="S19" s="20">
        <v>20.075703463908965</v>
      </c>
      <c r="T19" s="33">
        <v>32.6</v>
      </c>
      <c r="X19" s="73"/>
      <c r="Y19" s="52" t="s">
        <v>9</v>
      </c>
      <c r="Z19" s="13">
        <v>9.3749493400833786E-3</v>
      </c>
      <c r="AA19" s="13">
        <v>9.3749493400833786E-3</v>
      </c>
      <c r="AB19" s="13">
        <v>9.3749493400833786E-3</v>
      </c>
      <c r="AC19" s="13">
        <v>9.3749493400833786E-3</v>
      </c>
      <c r="AD19" s="13">
        <v>6.3721460176205821E-2</v>
      </c>
    </row>
    <row r="20" spans="1:30" ht="19.8" x14ac:dyDescent="0.65">
      <c r="A20" s="18">
        <v>17</v>
      </c>
      <c r="B20" s="67"/>
      <c r="C20" s="26">
        <v>2.5</v>
      </c>
      <c r="D20" s="29">
        <v>1.5507762166612356E-3</v>
      </c>
      <c r="E20" s="16">
        <v>21.080660009703482</v>
      </c>
      <c r="F20" s="15">
        <v>1</v>
      </c>
      <c r="G20" s="5">
        <f t="shared" si="0"/>
        <v>12.474100131428283</v>
      </c>
      <c r="H20" s="14">
        <v>8.606559878275192</v>
      </c>
      <c r="I20" s="13">
        <v>0.10874818219336915</v>
      </c>
      <c r="J20" s="13">
        <v>4.5232885609953248</v>
      </c>
      <c r="K20" s="13">
        <v>0.50030108451113675</v>
      </c>
      <c r="L20" s="13">
        <v>4.3085215627499114</v>
      </c>
      <c r="M20" s="13">
        <v>0.22532778428087755</v>
      </c>
      <c r="N20" s="13">
        <v>1.6448928252504058</v>
      </c>
      <c r="O20" s="13">
        <v>1.0293742370953951</v>
      </c>
      <c r="P20" s="13">
        <v>0.1336458943518653</v>
      </c>
      <c r="Q20" s="13">
        <v>0</v>
      </c>
      <c r="R20" s="13">
        <v>0</v>
      </c>
      <c r="S20" s="12">
        <v>4.6912221174975715</v>
      </c>
      <c r="T20" s="28">
        <v>31.6</v>
      </c>
      <c r="X20" s="73"/>
      <c r="Y20" s="52" t="s">
        <v>8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</row>
    <row r="21" spans="1:30" ht="19.8" x14ac:dyDescent="0.65">
      <c r="A21" s="18">
        <v>18</v>
      </c>
      <c r="B21" s="67"/>
      <c r="C21" s="30">
        <v>5</v>
      </c>
      <c r="D21" s="29">
        <v>1.3250303117042204E-3</v>
      </c>
      <c r="E21" s="16">
        <v>14.809050162210003</v>
      </c>
      <c r="F21" s="15">
        <v>6</v>
      </c>
      <c r="G21" s="5">
        <f t="shared" si="0"/>
        <v>8.26297641269141</v>
      </c>
      <c r="H21" s="14">
        <v>6.5460737495185937</v>
      </c>
      <c r="I21" s="13">
        <v>9.2917750608258465E-2</v>
      </c>
      <c r="J21" s="13">
        <v>2.6695253186873762</v>
      </c>
      <c r="K21" s="13">
        <v>0.44605820413210878</v>
      </c>
      <c r="L21" s="13">
        <v>1.9672725037872563</v>
      </c>
      <c r="M21" s="13">
        <v>0.21177959471968555</v>
      </c>
      <c r="N21" s="13">
        <v>1.3861937108924873</v>
      </c>
      <c r="O21" s="13">
        <v>1.1089708690777302</v>
      </c>
      <c r="P21" s="13">
        <v>0.26644592861289595</v>
      </c>
      <c r="Q21" s="13">
        <v>0.11381253217361137</v>
      </c>
      <c r="R21" s="13">
        <v>0</v>
      </c>
      <c r="S21" s="12">
        <v>9.9465785402638378</v>
      </c>
      <c r="T21" s="28">
        <v>27</v>
      </c>
      <c r="X21" s="73"/>
      <c r="Y21" s="52" t="s">
        <v>7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</row>
    <row r="22" spans="1:30" ht="19.8" x14ac:dyDescent="0.65">
      <c r="A22" s="18">
        <v>19</v>
      </c>
      <c r="B22" s="67"/>
      <c r="C22" s="30">
        <v>7</v>
      </c>
      <c r="D22" s="29">
        <v>1.4918859805854924E-3</v>
      </c>
      <c r="E22" s="16">
        <v>20.147250239959604</v>
      </c>
      <c r="F22" s="15">
        <v>1</v>
      </c>
      <c r="G22" s="5">
        <f t="shared" si="0"/>
        <v>11.053906811094908</v>
      </c>
      <c r="H22" s="14">
        <v>9.0933434288646922</v>
      </c>
      <c r="I22" s="13">
        <v>0.1464659061439807</v>
      </c>
      <c r="J22" s="13">
        <v>4.0150605235404146</v>
      </c>
      <c r="K22" s="13">
        <v>0.52315468385864605</v>
      </c>
      <c r="L22" s="13">
        <v>2.8948555567280896</v>
      </c>
      <c r="M22" s="13">
        <v>0.23844813627697931</v>
      </c>
      <c r="N22" s="13">
        <v>1.5173972308535044</v>
      </c>
      <c r="O22" s="13">
        <v>1.0118119908928869</v>
      </c>
      <c r="P22" s="13">
        <v>0.57856830213085997</v>
      </c>
      <c r="Q22" s="13">
        <v>0.12814448066954759</v>
      </c>
      <c r="R22" s="13">
        <v>0</v>
      </c>
      <c r="S22" s="12">
        <v>4.8055885263629587</v>
      </c>
      <c r="T22" s="28">
        <v>30.4</v>
      </c>
      <c r="Y22" s="41" t="s">
        <v>38</v>
      </c>
      <c r="Z22" s="13">
        <f>Z4</f>
        <v>23</v>
      </c>
      <c r="AA22" s="13">
        <f>AA4</f>
        <v>37</v>
      </c>
      <c r="AB22" s="13">
        <f>AB4</f>
        <v>39</v>
      </c>
      <c r="AC22" s="13">
        <f>AC4</f>
        <v>49</v>
      </c>
      <c r="AD22" s="13">
        <f t="shared" ref="AD22" si="7">AD4</f>
        <v>44.3</v>
      </c>
    </row>
    <row r="23" spans="1:30" ht="19.8" x14ac:dyDescent="0.65">
      <c r="A23" s="18">
        <v>20</v>
      </c>
      <c r="B23" s="67"/>
      <c r="C23" s="30">
        <v>10</v>
      </c>
      <c r="D23" s="29">
        <v>1.7716146019452724E-3</v>
      </c>
      <c r="E23" s="16">
        <v>18.217974837038742</v>
      </c>
      <c r="F23" s="15">
        <v>1</v>
      </c>
      <c r="G23" s="5">
        <f t="shared" si="0"/>
        <v>8.0732135742115698</v>
      </c>
      <c r="H23" s="14">
        <v>10.144761262827176</v>
      </c>
      <c r="I23" s="13">
        <v>7.4540684376847341E-2</v>
      </c>
      <c r="J23" s="13">
        <v>3.7290715756346042</v>
      </c>
      <c r="K23" s="13">
        <v>2.4849847483285691E-2</v>
      </c>
      <c r="L23" s="13">
        <v>2.3959315876707867</v>
      </c>
      <c r="M23" s="13">
        <v>0.12870780083132405</v>
      </c>
      <c r="N23" s="13">
        <v>1.1068870871493866</v>
      </c>
      <c r="O23" s="13">
        <v>0.56241677153354619</v>
      </c>
      <c r="P23" s="13">
        <v>2.54462910659406E-2</v>
      </c>
      <c r="Q23" s="13">
        <v>2.5361928465847963E-2</v>
      </c>
      <c r="R23" s="13">
        <v>0</v>
      </c>
      <c r="S23" s="12">
        <v>16.673302800163661</v>
      </c>
      <c r="T23" s="28">
        <v>36.1</v>
      </c>
      <c r="W23" s="51"/>
      <c r="Y23" s="27" t="s">
        <v>6</v>
      </c>
      <c r="Z23" s="13">
        <f>Z11-Z4</f>
        <v>-17.828563423238386</v>
      </c>
      <c r="AA23" s="13">
        <f>AA11-AA4</f>
        <v>-31.828563423238386</v>
      </c>
      <c r="AB23" s="13">
        <f>AB11-AB4</f>
        <v>-33.828563423238386</v>
      </c>
      <c r="AC23" s="13">
        <f>AC11-AC4</f>
        <v>-43.828563423238386</v>
      </c>
      <c r="AD23" s="13">
        <f t="shared" ref="AD23" si="8">AD11-AD4</f>
        <v>-35.744739602671174</v>
      </c>
    </row>
    <row r="24" spans="1:30" ht="20.100000000000001" thickBot="1" x14ac:dyDescent="0.7">
      <c r="A24" s="18">
        <v>21</v>
      </c>
      <c r="B24" s="67"/>
      <c r="C24" s="26">
        <v>12.5</v>
      </c>
      <c r="D24" s="25">
        <v>2.335979364337811E-3</v>
      </c>
      <c r="E24" s="16">
        <v>16.4319835358604</v>
      </c>
      <c r="F24" s="6">
        <v>3</v>
      </c>
      <c r="G24" s="5">
        <f t="shared" si="0"/>
        <v>8.1138413369771794</v>
      </c>
      <c r="H24" s="4">
        <v>8.3181421988832245</v>
      </c>
      <c r="I24" s="3">
        <v>6.5524221169675601E-2</v>
      </c>
      <c r="J24" s="3">
        <v>3.6877522229959929</v>
      </c>
      <c r="K24" s="3">
        <v>0.19659602330267018</v>
      </c>
      <c r="L24" s="3">
        <v>2.5067394558709046</v>
      </c>
      <c r="M24" s="3">
        <v>0</v>
      </c>
      <c r="N24" s="3">
        <v>0.9843116247510233</v>
      </c>
      <c r="O24" s="3">
        <v>0.40449818672873544</v>
      </c>
      <c r="P24" s="3">
        <v>0.26841960215817678</v>
      </c>
      <c r="Q24" s="3">
        <v>0</v>
      </c>
      <c r="R24" s="3">
        <v>0</v>
      </c>
      <c r="S24" s="2">
        <v>35.594345405335545</v>
      </c>
      <c r="T24" s="24">
        <v>47.6</v>
      </c>
      <c r="W24" s="61" t="s">
        <v>56</v>
      </c>
      <c r="Y24" s="27" t="s">
        <v>53</v>
      </c>
      <c r="Z24" s="56">
        <v>0.7</v>
      </c>
      <c r="AA24" s="13">
        <v>0.1</v>
      </c>
      <c r="AB24" s="13">
        <v>0.2</v>
      </c>
      <c r="AC24" s="56">
        <v>0.1</v>
      </c>
      <c r="AD24" s="56">
        <v>0.1</v>
      </c>
    </row>
    <row r="25" spans="1:30" ht="19.8" x14ac:dyDescent="0.65">
      <c r="A25" s="18">
        <v>22</v>
      </c>
      <c r="B25" s="66" t="s">
        <v>5</v>
      </c>
      <c r="C25" s="9" t="s">
        <v>4</v>
      </c>
      <c r="D25" s="17">
        <v>1.0305791313255047E-3</v>
      </c>
      <c r="E25" s="23">
        <v>14.022685308229125</v>
      </c>
      <c r="F25" s="15">
        <v>4</v>
      </c>
      <c r="G25" s="5">
        <f t="shared" si="0"/>
        <v>8.2700750435006647</v>
      </c>
      <c r="H25" s="22">
        <v>5.7526102647284603</v>
      </c>
      <c r="I25" s="21">
        <v>7.2269361584201025E-2</v>
      </c>
      <c r="J25" s="21">
        <v>3.0369724189378768</v>
      </c>
      <c r="K25" s="21">
        <v>0.34693415876941791</v>
      </c>
      <c r="L25" s="21">
        <v>2.6360153021043762</v>
      </c>
      <c r="M25" s="21">
        <v>0.29948629556319167</v>
      </c>
      <c r="N25" s="21">
        <v>1.0332277196930111</v>
      </c>
      <c r="O25" s="21">
        <v>0.47588021968086514</v>
      </c>
      <c r="P25" s="21">
        <v>0.14802551589605337</v>
      </c>
      <c r="Q25" s="21">
        <v>0.20654866950025763</v>
      </c>
      <c r="R25" s="21">
        <v>1.4715381771414052E-2</v>
      </c>
      <c r="S25" s="20">
        <v>3.1175843185901586</v>
      </c>
      <c r="T25" s="19">
        <v>21</v>
      </c>
      <c r="W25" s="61" t="s">
        <v>56</v>
      </c>
      <c r="Y25" s="27" t="s">
        <v>54</v>
      </c>
      <c r="Z25" s="56">
        <v>19</v>
      </c>
      <c r="AA25" s="13">
        <v>35</v>
      </c>
      <c r="AB25" s="13">
        <v>48</v>
      </c>
      <c r="AC25" s="56">
        <v>43.1</v>
      </c>
      <c r="AD25" s="56">
        <v>43.9</v>
      </c>
    </row>
    <row r="26" spans="1:30" ht="19.8" x14ac:dyDescent="0.65">
      <c r="A26" s="18">
        <v>23</v>
      </c>
      <c r="B26" s="66"/>
      <c r="C26" s="9" t="s">
        <v>3</v>
      </c>
      <c r="D26" s="17">
        <v>1.5213310986233641E-3</v>
      </c>
      <c r="E26" s="16">
        <v>17.682841756474303</v>
      </c>
      <c r="F26" s="15">
        <v>1</v>
      </c>
      <c r="G26" s="5">
        <f t="shared" si="0"/>
        <v>9.3129040245561647</v>
      </c>
      <c r="H26" s="14">
        <v>8.3699377319181352</v>
      </c>
      <c r="I26" s="13">
        <v>6.4010005974578038E-2</v>
      </c>
      <c r="J26" s="13">
        <v>4.1171783522044105</v>
      </c>
      <c r="K26" s="13">
        <v>0.34142726736037954</v>
      </c>
      <c r="L26" s="13">
        <v>2.8515373713266752</v>
      </c>
      <c r="M26" s="13">
        <v>0</v>
      </c>
      <c r="N26" s="13">
        <v>1.1715618657388664</v>
      </c>
      <c r="O26" s="13">
        <v>0.54882019382837866</v>
      </c>
      <c r="P26" s="13">
        <v>0.17481108543914869</v>
      </c>
      <c r="Q26" s="13">
        <v>4.355788268372781E-2</v>
      </c>
      <c r="R26" s="13">
        <v>0</v>
      </c>
      <c r="S26" s="12">
        <v>10.226996177385704</v>
      </c>
      <c r="T26" s="11">
        <v>31</v>
      </c>
      <c r="W26" s="51"/>
      <c r="Y26" s="27" t="s">
        <v>57</v>
      </c>
      <c r="Z26" s="13">
        <f>SUM(Z4:Z7 )</f>
        <v>44</v>
      </c>
      <c r="AA26" s="13">
        <f t="shared" ref="AA26" si="9">SUM(AA4:AA7 )</f>
        <v>76</v>
      </c>
      <c r="AB26" s="13">
        <f t="shared" ref="AB26:AD26" si="10">SUM(AB4:AB7 )</f>
        <v>87.6</v>
      </c>
      <c r="AC26" s="13">
        <f>SUM(AC4:AC7 )</f>
        <v>92.399999999999991</v>
      </c>
      <c r="AD26" s="13">
        <f t="shared" si="10"/>
        <v>88.699999999999989</v>
      </c>
    </row>
    <row r="27" spans="1:30" ht="19.8" x14ac:dyDescent="0.65">
      <c r="A27" s="18">
        <v>24</v>
      </c>
      <c r="B27" s="66"/>
      <c r="C27" s="9" t="s">
        <v>2</v>
      </c>
      <c r="D27" s="17">
        <v>1.9630078691914377E-3</v>
      </c>
      <c r="E27" s="16">
        <v>14.809050162210003</v>
      </c>
      <c r="F27" s="15">
        <v>2</v>
      </c>
      <c r="G27" s="5">
        <f t="shared" si="0"/>
        <v>8.26297641269141</v>
      </c>
      <c r="H27" s="14">
        <v>6.5460737495185937</v>
      </c>
      <c r="I27" s="13">
        <v>9.2917750608258465E-2</v>
      </c>
      <c r="J27" s="13">
        <v>2.6695253186873762</v>
      </c>
      <c r="K27" s="13">
        <v>0.44605820413210878</v>
      </c>
      <c r="L27" s="13">
        <v>1.9672725037872563</v>
      </c>
      <c r="M27" s="13">
        <v>0.21177959471968555</v>
      </c>
      <c r="N27" s="13">
        <v>1.3861937108924873</v>
      </c>
      <c r="O27" s="13">
        <v>1.1089708690777302</v>
      </c>
      <c r="P27" s="13">
        <v>0.26644592861289595</v>
      </c>
      <c r="Q27" s="13">
        <v>0.11381253217361137</v>
      </c>
      <c r="R27" s="13">
        <v>0</v>
      </c>
      <c r="S27" s="12">
        <v>9.9465785402638378</v>
      </c>
      <c r="T27" s="11">
        <v>40</v>
      </c>
      <c r="W27" s="51" t="s">
        <v>61</v>
      </c>
    </row>
    <row r="28" spans="1:30" ht="19.8" x14ac:dyDescent="0.65">
      <c r="A28" s="18">
        <v>25</v>
      </c>
      <c r="B28" s="66"/>
      <c r="C28" s="9" t="s">
        <v>1</v>
      </c>
      <c r="D28" s="17">
        <v>1.5213310986233641E-3</v>
      </c>
      <c r="E28" s="16">
        <v>17.663216585302063</v>
      </c>
      <c r="F28" s="15">
        <v>1</v>
      </c>
      <c r="G28" s="5">
        <f t="shared" si="0"/>
        <v>9.2932788533839243</v>
      </c>
      <c r="H28" s="14">
        <v>8.3699377319181352</v>
      </c>
      <c r="I28" s="13">
        <v>6.4010005974578038E-2</v>
      </c>
      <c r="J28" s="13">
        <v>4.1171783522044105</v>
      </c>
      <c r="K28" s="13">
        <v>0.34142726736037954</v>
      </c>
      <c r="L28" s="13">
        <v>2.8319122001544339</v>
      </c>
      <c r="M28" s="13">
        <v>0</v>
      </c>
      <c r="N28" s="13">
        <v>1.1715618657388664</v>
      </c>
      <c r="O28" s="13">
        <v>0.54882019382837866</v>
      </c>
      <c r="P28" s="13">
        <v>0.17481108543914869</v>
      </c>
      <c r="Q28" s="13">
        <v>4.355788268372781E-2</v>
      </c>
      <c r="R28" s="13">
        <v>0</v>
      </c>
      <c r="S28" s="12">
        <v>10.226996177385704</v>
      </c>
      <c r="T28" s="11">
        <v>31</v>
      </c>
      <c r="W28" s="51" t="s">
        <v>60</v>
      </c>
    </row>
    <row r="29" spans="1:30" ht="20.100000000000001" thickBot="1" x14ac:dyDescent="0.7">
      <c r="A29" s="10">
        <v>26</v>
      </c>
      <c r="B29" s="66"/>
      <c r="C29" s="9" t="s">
        <v>0</v>
      </c>
      <c r="D29" s="8">
        <v>1.7176318855425077E-3</v>
      </c>
      <c r="E29" s="7">
        <v>10.363936015300471</v>
      </c>
      <c r="F29" s="6">
        <v>1</v>
      </c>
      <c r="G29" s="5">
        <f t="shared" si="0"/>
        <v>5.570094128026752</v>
      </c>
      <c r="H29" s="4">
        <v>4.7938418872737172</v>
      </c>
      <c r="I29" s="3">
        <v>0</v>
      </c>
      <c r="J29" s="3">
        <v>2.5566349445140291</v>
      </c>
      <c r="K29" s="3">
        <v>0.2409264991454291</v>
      </c>
      <c r="L29" s="3">
        <v>1.6776225134886045</v>
      </c>
      <c r="M29" s="3">
        <v>0</v>
      </c>
      <c r="N29" s="3">
        <v>0.69880135631411366</v>
      </c>
      <c r="O29" s="3">
        <v>0.29742513730054065</v>
      </c>
      <c r="P29" s="3">
        <v>9.8683677264035541E-2</v>
      </c>
      <c r="Q29" s="3">
        <v>0</v>
      </c>
      <c r="R29" s="3">
        <v>0</v>
      </c>
      <c r="S29" s="2">
        <v>29.155186683111658</v>
      </c>
      <c r="T29" s="1">
        <v>35</v>
      </c>
    </row>
  </sheetData>
  <mergeCells count="9">
    <mergeCell ref="B25:B29"/>
    <mergeCell ref="A1:R1"/>
    <mergeCell ref="X1:X21"/>
    <mergeCell ref="A2:C2"/>
    <mergeCell ref="Z2:AD2"/>
    <mergeCell ref="B3:B9"/>
    <mergeCell ref="B10:B14"/>
    <mergeCell ref="B15:B18"/>
    <mergeCell ref="B19:B24"/>
  </mergeCells>
  <conditionalFormatting sqref="D2:F2 H2:T2 Y4 Y8:Y26">
    <cfRule type="cellIs" dxfId="54" priority="99" operator="equal">
      <formula>0</formula>
    </cfRule>
  </conditionalFormatting>
  <conditionalFormatting sqref="H3:S29 AD12:AD21 AD4 AB10 AD10">
    <cfRule type="cellIs" dxfId="53" priority="98" operator="equal">
      <formula>0</formula>
    </cfRule>
  </conditionalFormatting>
  <conditionalFormatting sqref="A2">
    <cfRule type="cellIs" dxfId="52" priority="97" operator="equal">
      <formula>0</formula>
    </cfRule>
  </conditionalFormatting>
  <conditionalFormatting sqref="C3:C14">
    <cfRule type="cellIs" dxfId="51" priority="96" operator="equal">
      <formula>0</formula>
    </cfRule>
  </conditionalFormatting>
  <conditionalFormatting sqref="C17:C18 C15">
    <cfRule type="cellIs" dxfId="50" priority="95" operator="equal">
      <formula>0</formula>
    </cfRule>
  </conditionalFormatting>
  <conditionalFormatting sqref="C16">
    <cfRule type="cellIs" dxfId="49" priority="94" operator="equal">
      <formula>0</formula>
    </cfRule>
  </conditionalFormatting>
  <conditionalFormatting sqref="C19:C24">
    <cfRule type="cellIs" dxfId="48" priority="93" operator="equal">
      <formula>0</formula>
    </cfRule>
  </conditionalFormatting>
  <conditionalFormatting sqref="A1">
    <cfRule type="cellIs" dxfId="47" priority="92" operator="equal">
      <formula>0</formula>
    </cfRule>
  </conditionalFormatting>
  <conditionalFormatting sqref="E3:E29">
    <cfRule type="dataBar" priority="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{70D2878A-B66D-4D88-A211-45670B574F6A}</x14:id>
        </ext>
      </extLst>
    </cfRule>
  </conditionalFormatting>
  <conditionalFormatting sqref="H3:H29">
    <cfRule type="iconSet" priority="90">
      <iconSet iconSet="3Arrows">
        <cfvo type="percent" val="0"/>
        <cfvo type="percent" val="33"/>
        <cfvo type="percent" val="67"/>
      </iconSet>
    </cfRule>
  </conditionalFormatting>
  <conditionalFormatting sqref="I3:I29">
    <cfRule type="iconSet" priority="89">
      <iconSet iconSet="3Arrows">
        <cfvo type="percent" val="0"/>
        <cfvo type="percent" val="33"/>
        <cfvo type="percent" val="67"/>
      </iconSet>
    </cfRule>
  </conditionalFormatting>
  <conditionalFormatting sqref="J3:J29">
    <cfRule type="iconSet" priority="88">
      <iconSet iconSet="3Arrows">
        <cfvo type="percent" val="0"/>
        <cfvo type="percent" val="33"/>
        <cfvo type="percent" val="67"/>
      </iconSet>
    </cfRule>
  </conditionalFormatting>
  <conditionalFormatting sqref="K3:K29">
    <cfRule type="iconSet" priority="87">
      <iconSet iconSet="3Arrows">
        <cfvo type="percent" val="0"/>
        <cfvo type="percent" val="33"/>
        <cfvo type="percent" val="67"/>
      </iconSet>
    </cfRule>
  </conditionalFormatting>
  <conditionalFormatting sqref="L3:L29">
    <cfRule type="iconSet" priority="86">
      <iconSet iconSet="3Arrows">
        <cfvo type="percent" val="0"/>
        <cfvo type="percent" val="33"/>
        <cfvo type="percent" val="67"/>
      </iconSet>
    </cfRule>
  </conditionalFormatting>
  <conditionalFormatting sqref="M3:M29">
    <cfRule type="iconSet" priority="85">
      <iconSet iconSet="3Arrows">
        <cfvo type="percent" val="0"/>
        <cfvo type="percent" val="33"/>
        <cfvo type="percent" val="67"/>
      </iconSet>
    </cfRule>
  </conditionalFormatting>
  <conditionalFormatting sqref="N3:N29">
    <cfRule type="iconSet" priority="84">
      <iconSet iconSet="3Arrows">
        <cfvo type="percent" val="0"/>
        <cfvo type="percent" val="33"/>
        <cfvo type="percent" val="67"/>
      </iconSet>
    </cfRule>
  </conditionalFormatting>
  <conditionalFormatting sqref="O3:O29">
    <cfRule type="iconSet" priority="83">
      <iconSet iconSet="3Arrows">
        <cfvo type="percent" val="0"/>
        <cfvo type="percent" val="33"/>
        <cfvo type="percent" val="67"/>
      </iconSet>
    </cfRule>
  </conditionalFormatting>
  <conditionalFormatting sqref="P3:P29">
    <cfRule type="iconSet" priority="82">
      <iconSet iconSet="3Arrows">
        <cfvo type="percent" val="0"/>
        <cfvo type="percent" val="33"/>
        <cfvo type="percent" val="67"/>
      </iconSet>
    </cfRule>
  </conditionalFormatting>
  <conditionalFormatting sqref="Q3:Q29">
    <cfRule type="iconSet" priority="81">
      <iconSet iconSet="3Arrows">
        <cfvo type="percent" val="0"/>
        <cfvo type="percent" val="33"/>
        <cfvo type="percent" val="67"/>
      </iconSet>
    </cfRule>
  </conditionalFormatting>
  <conditionalFormatting sqref="R3:R29">
    <cfRule type="iconSet" priority="80">
      <iconSet iconSet="3Arrows">
        <cfvo type="percent" val="0"/>
        <cfvo type="percent" val="33"/>
        <cfvo type="percent" val="67"/>
      </iconSet>
    </cfRule>
  </conditionalFormatting>
  <conditionalFormatting sqref="S3:S29">
    <cfRule type="iconSet" priority="79">
      <iconSet iconSet="3ArrowsGray">
        <cfvo type="percent" val="0"/>
        <cfvo type="percent" val="33"/>
        <cfvo type="percent" val="67"/>
      </iconSet>
    </cfRule>
  </conditionalFormatting>
  <conditionalFormatting sqref="G2">
    <cfRule type="cellIs" dxfId="46" priority="78" operator="equal">
      <formula>0</formula>
    </cfRule>
  </conditionalFormatting>
  <conditionalFormatting sqref="Y5:Y6">
    <cfRule type="cellIs" dxfId="45" priority="74" operator="equal">
      <formula>0</formula>
    </cfRule>
  </conditionalFormatting>
  <conditionalFormatting sqref="Y1">
    <cfRule type="cellIs" dxfId="44" priority="77" operator="equal">
      <formula>0</formula>
    </cfRule>
  </conditionalFormatting>
  <conditionalFormatting sqref="AC3:AD3">
    <cfRule type="cellIs" dxfId="43" priority="76" operator="equal">
      <formula>0</formula>
    </cfRule>
  </conditionalFormatting>
  <conditionalFormatting sqref="X1">
    <cfRule type="cellIs" dxfId="42" priority="75" operator="equal">
      <formula>0</formula>
    </cfRule>
  </conditionalFormatting>
  <conditionalFormatting sqref="Y7">
    <cfRule type="cellIs" dxfId="41" priority="73" operator="equal">
      <formula>0</formula>
    </cfRule>
  </conditionalFormatting>
  <conditionalFormatting sqref="AB4 AB12:AB21 AB24:AB25">
    <cfRule type="cellIs" dxfId="40" priority="58" operator="equal">
      <formula>0</formula>
    </cfRule>
  </conditionalFormatting>
  <conditionalFormatting sqref="AB3">
    <cfRule type="cellIs" dxfId="39" priority="57" operator="equal">
      <formula>0</formula>
    </cfRule>
  </conditionalFormatting>
  <conditionalFormatting sqref="AB4">
    <cfRule type="iconSet" priority="56">
      <iconSet iconSet="3Arrows">
        <cfvo type="percent" val="0"/>
        <cfvo type="percent" val="33"/>
        <cfvo type="percent" val="67"/>
      </iconSet>
    </cfRule>
  </conditionalFormatting>
  <conditionalFormatting sqref="AB12">
    <cfRule type="iconSet" priority="55">
      <iconSet iconSet="3Arrows">
        <cfvo type="percent" val="0"/>
        <cfvo type="percent" val="33"/>
        <cfvo type="percent" val="67"/>
      </iconSet>
    </cfRule>
  </conditionalFormatting>
  <conditionalFormatting sqref="AB13">
    <cfRule type="iconSet" priority="54">
      <iconSet iconSet="3Arrows">
        <cfvo type="percent" val="0"/>
        <cfvo type="percent" val="33"/>
        <cfvo type="percent" val="67"/>
      </iconSet>
    </cfRule>
  </conditionalFormatting>
  <conditionalFormatting sqref="AB14">
    <cfRule type="iconSet" priority="53">
      <iconSet iconSet="3Arrows">
        <cfvo type="percent" val="0"/>
        <cfvo type="percent" val="33"/>
        <cfvo type="percent" val="67"/>
      </iconSet>
    </cfRule>
  </conditionalFormatting>
  <conditionalFormatting sqref="AB15">
    <cfRule type="iconSet" priority="52">
      <iconSet iconSet="3Arrows">
        <cfvo type="percent" val="0"/>
        <cfvo type="percent" val="33"/>
        <cfvo type="percent" val="67"/>
      </iconSet>
    </cfRule>
  </conditionalFormatting>
  <conditionalFormatting sqref="AB16">
    <cfRule type="iconSet" priority="51">
      <iconSet iconSet="3Arrows">
        <cfvo type="percent" val="0"/>
        <cfvo type="percent" val="33"/>
        <cfvo type="percent" val="67"/>
      </iconSet>
    </cfRule>
  </conditionalFormatting>
  <conditionalFormatting sqref="AB17">
    <cfRule type="iconSet" priority="50">
      <iconSet iconSet="3Arrows">
        <cfvo type="percent" val="0"/>
        <cfvo type="percent" val="33"/>
        <cfvo type="percent" val="67"/>
      </iconSet>
    </cfRule>
  </conditionalFormatting>
  <conditionalFormatting sqref="AB18">
    <cfRule type="iconSet" priority="49">
      <iconSet iconSet="3Arrows">
        <cfvo type="percent" val="0"/>
        <cfvo type="percent" val="33"/>
        <cfvo type="percent" val="67"/>
      </iconSet>
    </cfRule>
  </conditionalFormatting>
  <conditionalFormatting sqref="AB19">
    <cfRule type="iconSet" priority="48">
      <iconSet iconSet="3Arrows">
        <cfvo type="percent" val="0"/>
        <cfvo type="percent" val="33"/>
        <cfvo type="percent" val="67"/>
      </iconSet>
    </cfRule>
  </conditionalFormatting>
  <conditionalFormatting sqref="AB20">
    <cfRule type="iconSet" priority="47">
      <iconSet iconSet="3Arrows">
        <cfvo type="percent" val="0"/>
        <cfvo type="percent" val="33"/>
        <cfvo type="percent" val="67"/>
      </iconSet>
    </cfRule>
  </conditionalFormatting>
  <conditionalFormatting sqref="AB21 AB24:AB25">
    <cfRule type="iconSet" priority="46">
      <iconSet iconSet="3Arrows">
        <cfvo type="percent" val="0"/>
        <cfvo type="percent" val="33"/>
        <cfvo type="percent" val="67"/>
      </iconSet>
    </cfRule>
  </conditionalFormatting>
  <conditionalFormatting sqref="AB11">
    <cfRule type="dataBar" priority="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{8322F05A-C37C-4CA0-AFC4-04378266778B}</x14:id>
        </ext>
      </extLst>
    </cfRule>
  </conditionalFormatting>
  <conditionalFormatting sqref="Z4 Z12:Z21 Z10">
    <cfRule type="cellIs" dxfId="38" priority="31" operator="equal">
      <formula>0</formula>
    </cfRule>
  </conditionalFormatting>
  <conditionalFormatting sqref="Z3:AA3">
    <cfRule type="cellIs" dxfId="37" priority="30" operator="equal">
      <formula>0</formula>
    </cfRule>
  </conditionalFormatting>
  <conditionalFormatting sqref="Z4">
    <cfRule type="iconSet" priority="32">
      <iconSet iconSet="3Arrows">
        <cfvo type="percent" val="0"/>
        <cfvo type="percent" val="33"/>
        <cfvo type="percent" val="67"/>
      </iconSet>
    </cfRule>
  </conditionalFormatting>
  <conditionalFormatting sqref="Z12">
    <cfRule type="iconSet" priority="33">
      <iconSet iconSet="3Arrows">
        <cfvo type="percent" val="0"/>
        <cfvo type="percent" val="33"/>
        <cfvo type="percent" val="67"/>
      </iconSet>
    </cfRule>
  </conditionalFormatting>
  <conditionalFormatting sqref="Z13">
    <cfRule type="iconSet" priority="34">
      <iconSet iconSet="3Arrows">
        <cfvo type="percent" val="0"/>
        <cfvo type="percent" val="33"/>
        <cfvo type="percent" val="67"/>
      </iconSet>
    </cfRule>
  </conditionalFormatting>
  <conditionalFormatting sqref="Z14">
    <cfRule type="iconSet" priority="35">
      <iconSet iconSet="3Arrows">
        <cfvo type="percent" val="0"/>
        <cfvo type="percent" val="33"/>
        <cfvo type="percent" val="67"/>
      </iconSet>
    </cfRule>
  </conditionalFormatting>
  <conditionalFormatting sqref="Z15">
    <cfRule type="iconSet" priority="36">
      <iconSet iconSet="3Arrows">
        <cfvo type="percent" val="0"/>
        <cfvo type="percent" val="33"/>
        <cfvo type="percent" val="67"/>
      </iconSet>
    </cfRule>
  </conditionalFormatting>
  <conditionalFormatting sqref="Z16">
    <cfRule type="iconSet" priority="37">
      <iconSet iconSet="3Arrows">
        <cfvo type="percent" val="0"/>
        <cfvo type="percent" val="33"/>
        <cfvo type="percent" val="67"/>
      </iconSet>
    </cfRule>
  </conditionalFormatting>
  <conditionalFormatting sqref="Z17">
    <cfRule type="iconSet" priority="38">
      <iconSet iconSet="3Arrows">
        <cfvo type="percent" val="0"/>
        <cfvo type="percent" val="33"/>
        <cfvo type="percent" val="67"/>
      </iconSet>
    </cfRule>
  </conditionalFormatting>
  <conditionalFormatting sqref="Z18">
    <cfRule type="iconSet" priority="39">
      <iconSet iconSet="3Arrows">
        <cfvo type="percent" val="0"/>
        <cfvo type="percent" val="33"/>
        <cfvo type="percent" val="67"/>
      </iconSet>
    </cfRule>
  </conditionalFormatting>
  <conditionalFormatting sqref="Z19">
    <cfRule type="iconSet" priority="40">
      <iconSet iconSet="3Arrows">
        <cfvo type="percent" val="0"/>
        <cfvo type="percent" val="33"/>
        <cfvo type="percent" val="67"/>
      </iconSet>
    </cfRule>
  </conditionalFormatting>
  <conditionalFormatting sqref="Z20">
    <cfRule type="iconSet" priority="41">
      <iconSet iconSet="3Arrows">
        <cfvo type="percent" val="0"/>
        <cfvo type="percent" val="33"/>
        <cfvo type="percent" val="67"/>
      </iconSet>
    </cfRule>
  </conditionalFormatting>
  <conditionalFormatting sqref="Z21">
    <cfRule type="iconSet" priority="42">
      <iconSet iconSet="3Arrows">
        <cfvo type="percent" val="0"/>
        <cfvo type="percent" val="33"/>
        <cfvo type="percent" val="67"/>
      </iconSet>
    </cfRule>
  </conditionalFormatting>
  <conditionalFormatting sqref="Z10">
    <cfRule type="iconSet" priority="43">
      <iconSet iconSet="3ArrowsGray">
        <cfvo type="percent" val="0"/>
        <cfvo type="percent" val="33"/>
        <cfvo type="percent" val="67"/>
      </iconSet>
    </cfRule>
  </conditionalFormatting>
  <conditionalFormatting sqref="Z11">
    <cfRule type="dataBar" priority="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{B8124B67-1448-49FD-A648-277847EAC750}</x14:id>
        </ext>
      </extLst>
    </cfRule>
  </conditionalFormatting>
  <conditionalFormatting sqref="AD4">
    <cfRule type="iconSet" priority="252">
      <iconSet iconSet="3Arrows">
        <cfvo type="percent" val="0"/>
        <cfvo type="percent" val="33"/>
        <cfvo type="percent" val="67"/>
      </iconSet>
    </cfRule>
  </conditionalFormatting>
  <conditionalFormatting sqref="AD12">
    <cfRule type="iconSet" priority="253">
      <iconSet iconSet="3Arrows">
        <cfvo type="percent" val="0"/>
        <cfvo type="percent" val="33"/>
        <cfvo type="percent" val="67"/>
      </iconSet>
    </cfRule>
  </conditionalFormatting>
  <conditionalFormatting sqref="AD13">
    <cfRule type="iconSet" priority="254">
      <iconSet iconSet="3Arrows">
        <cfvo type="percent" val="0"/>
        <cfvo type="percent" val="33"/>
        <cfvo type="percent" val="67"/>
      </iconSet>
    </cfRule>
  </conditionalFormatting>
  <conditionalFormatting sqref="AD14">
    <cfRule type="iconSet" priority="255">
      <iconSet iconSet="3Arrows">
        <cfvo type="percent" val="0"/>
        <cfvo type="percent" val="33"/>
        <cfvo type="percent" val="67"/>
      </iconSet>
    </cfRule>
  </conditionalFormatting>
  <conditionalFormatting sqref="AD15">
    <cfRule type="iconSet" priority="256">
      <iconSet iconSet="3Arrows">
        <cfvo type="percent" val="0"/>
        <cfvo type="percent" val="33"/>
        <cfvo type="percent" val="67"/>
      </iconSet>
    </cfRule>
  </conditionalFormatting>
  <conditionalFormatting sqref="AD16">
    <cfRule type="iconSet" priority="257">
      <iconSet iconSet="3Arrows">
        <cfvo type="percent" val="0"/>
        <cfvo type="percent" val="33"/>
        <cfvo type="percent" val="67"/>
      </iconSet>
    </cfRule>
  </conditionalFormatting>
  <conditionalFormatting sqref="AD17">
    <cfRule type="iconSet" priority="258">
      <iconSet iconSet="3Arrows">
        <cfvo type="percent" val="0"/>
        <cfvo type="percent" val="33"/>
        <cfvo type="percent" val="67"/>
      </iconSet>
    </cfRule>
  </conditionalFormatting>
  <conditionalFormatting sqref="AD18">
    <cfRule type="iconSet" priority="259">
      <iconSet iconSet="3Arrows">
        <cfvo type="percent" val="0"/>
        <cfvo type="percent" val="33"/>
        <cfvo type="percent" val="67"/>
      </iconSet>
    </cfRule>
  </conditionalFormatting>
  <conditionalFormatting sqref="AD19">
    <cfRule type="iconSet" priority="260">
      <iconSet iconSet="3Arrows">
        <cfvo type="percent" val="0"/>
        <cfvo type="percent" val="33"/>
        <cfvo type="percent" val="67"/>
      </iconSet>
    </cfRule>
  </conditionalFormatting>
  <conditionalFormatting sqref="AD20">
    <cfRule type="iconSet" priority="261">
      <iconSet iconSet="3Arrows">
        <cfvo type="percent" val="0"/>
        <cfvo type="percent" val="33"/>
        <cfvo type="percent" val="67"/>
      </iconSet>
    </cfRule>
  </conditionalFormatting>
  <conditionalFormatting sqref="AD21">
    <cfRule type="iconSet" priority="262">
      <iconSet iconSet="3Arrows">
        <cfvo type="percent" val="0"/>
        <cfvo type="percent" val="33"/>
        <cfvo type="percent" val="67"/>
      </iconSet>
    </cfRule>
  </conditionalFormatting>
  <conditionalFormatting sqref="AD11">
    <cfRule type="dataBar" priority="2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{0224EDB2-4613-4221-A1C9-E9E6F67685FC}</x14:id>
        </ext>
      </extLst>
    </cfRule>
  </conditionalFormatting>
  <conditionalFormatting sqref="AB10 AD10">
    <cfRule type="iconSet" priority="265">
      <iconSet iconSet="3ArrowsGray">
        <cfvo type="percent" val="0"/>
        <cfvo type="percent" val="33"/>
        <cfvo type="percent" val="67"/>
      </iconSet>
    </cfRule>
  </conditionalFormatting>
  <conditionalFormatting sqref="AC4 AC12:AC21 AC10">
    <cfRule type="cellIs" dxfId="36" priority="16" operator="equal">
      <formula>0</formula>
    </cfRule>
  </conditionalFormatting>
  <conditionalFormatting sqref="AC4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AC12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AC13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AC14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AC15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AC16">
    <cfRule type="iconSet" priority="22">
      <iconSet iconSet="3Arrows">
        <cfvo type="percent" val="0"/>
        <cfvo type="percent" val="33"/>
        <cfvo type="percent" val="67"/>
      </iconSet>
    </cfRule>
  </conditionalFormatting>
  <conditionalFormatting sqref="AC17">
    <cfRule type="iconSet" priority="23">
      <iconSet iconSet="3Arrows">
        <cfvo type="percent" val="0"/>
        <cfvo type="percent" val="33"/>
        <cfvo type="percent" val="67"/>
      </iconSet>
    </cfRule>
  </conditionalFormatting>
  <conditionalFormatting sqref="AC18">
    <cfRule type="iconSet" priority="24">
      <iconSet iconSet="3Arrows">
        <cfvo type="percent" val="0"/>
        <cfvo type="percent" val="33"/>
        <cfvo type="percent" val="67"/>
      </iconSet>
    </cfRule>
  </conditionalFormatting>
  <conditionalFormatting sqref="AC19">
    <cfRule type="iconSet" priority="25">
      <iconSet iconSet="3Arrows">
        <cfvo type="percent" val="0"/>
        <cfvo type="percent" val="33"/>
        <cfvo type="percent" val="67"/>
      </iconSet>
    </cfRule>
  </conditionalFormatting>
  <conditionalFormatting sqref="AC20">
    <cfRule type="iconSet" priority="26">
      <iconSet iconSet="3Arrows">
        <cfvo type="percent" val="0"/>
        <cfvo type="percent" val="33"/>
        <cfvo type="percent" val="67"/>
      </iconSet>
    </cfRule>
  </conditionalFormatting>
  <conditionalFormatting sqref="AC21">
    <cfRule type="iconSet" priority="27">
      <iconSet iconSet="3Arrows">
        <cfvo type="percent" val="0"/>
        <cfvo type="percent" val="33"/>
        <cfvo type="percent" val="67"/>
      </iconSet>
    </cfRule>
  </conditionalFormatting>
  <conditionalFormatting sqref="AC10">
    <cfRule type="iconSet" priority="28">
      <iconSet iconSet="3ArrowsGray">
        <cfvo type="percent" val="0"/>
        <cfvo type="percent" val="33"/>
        <cfvo type="percent" val="67"/>
      </iconSet>
    </cfRule>
  </conditionalFormatting>
  <conditionalFormatting sqref="AC11">
    <cfRule type="dataBar" priority="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{1589CCAB-3AC4-40CA-9442-4E8EFC974E6A}</x14:id>
        </ext>
      </extLst>
    </cfRule>
  </conditionalFormatting>
  <conditionalFormatting sqref="AA10">
    <cfRule type="cellIs" dxfId="35" priority="14" operator="equal">
      <formula>0</formula>
    </cfRule>
  </conditionalFormatting>
  <conditionalFormatting sqref="AA4 AA12:AA21 AA24:AA25">
    <cfRule type="cellIs" dxfId="34" priority="13" operator="equal">
      <formula>0</formula>
    </cfRule>
  </conditionalFormatting>
  <conditionalFormatting sqref="AA4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AA12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AA13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AA14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AA15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AA16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AA17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AA18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AA19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AA20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AA21 AA24:AA25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AA1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{07836043-AB81-4091-88E8-FC05429C671E}</x14:id>
        </ext>
      </extLst>
    </cfRule>
  </conditionalFormatting>
  <conditionalFormatting sqref="AA10">
    <cfRule type="iconSet" priority="15">
      <iconSet iconSet="3ArrowsGray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scale="24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0D2878A-B66D-4D88-A211-45670B574F6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E3:E29</xm:sqref>
        </x14:conditionalFormatting>
        <x14:conditionalFormatting xmlns:xm="http://schemas.microsoft.com/office/excel/2006/main">
          <x14:cfRule type="dataBar" id="{8322F05A-C37C-4CA0-AFC4-04378266778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AB11</xm:sqref>
        </x14:conditionalFormatting>
        <x14:conditionalFormatting xmlns:xm="http://schemas.microsoft.com/office/excel/2006/main">
          <x14:cfRule type="dataBar" id="{B8124B67-1448-49FD-A648-277847EAC75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Z11</xm:sqref>
        </x14:conditionalFormatting>
        <x14:conditionalFormatting xmlns:xm="http://schemas.microsoft.com/office/excel/2006/main">
          <x14:cfRule type="dataBar" id="{0224EDB2-4613-4221-A1C9-E9E6F67685F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AD11</xm:sqref>
        </x14:conditionalFormatting>
        <x14:conditionalFormatting xmlns:xm="http://schemas.microsoft.com/office/excel/2006/main">
          <x14:cfRule type="dataBar" id="{1589CCAB-3AC4-40CA-9442-4E8EFC974E6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AC11</xm:sqref>
        </x14:conditionalFormatting>
        <x14:conditionalFormatting xmlns:xm="http://schemas.microsoft.com/office/excel/2006/main">
          <x14:cfRule type="dataBar" id="{07836043-AB81-4091-88E8-FC05429C671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AA11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2950A-BB3B-46A7-9E6B-1191FCE90C6B}">
  <sheetPr>
    <pageSetUpPr fitToPage="1"/>
  </sheetPr>
  <dimension ref="A1:AY29"/>
  <sheetViews>
    <sheetView topLeftCell="Q1" zoomScale="70" zoomScaleNormal="70" zoomScalePageLayoutView="60" workbookViewId="0">
      <selection activeCell="AE1" activeCellId="2" sqref="AC1:AC1048576 AB1:AB1048576 AE1:AE1048576"/>
    </sheetView>
  </sheetViews>
  <sheetFormatPr defaultColWidth="8.83984375" defaultRowHeight="14.4" x14ac:dyDescent="0.55000000000000004"/>
  <cols>
    <col min="20" max="20" width="15" bestFit="1" customWidth="1"/>
    <col min="25" max="25" width="21.41796875" bestFit="1" customWidth="1"/>
    <col min="26" max="26" width="14.734375" bestFit="1" customWidth="1"/>
    <col min="27" max="27" width="16.734375" bestFit="1" customWidth="1"/>
    <col min="28" max="28" width="12.734375" bestFit="1" customWidth="1"/>
    <col min="29" max="29" width="17" bestFit="1" customWidth="1"/>
    <col min="30" max="30" width="31" bestFit="1" customWidth="1"/>
    <col min="31" max="31" width="34.41796875" bestFit="1" customWidth="1"/>
    <col min="32" max="32" width="43.26171875" bestFit="1" customWidth="1"/>
    <col min="33" max="33" width="12.734375" bestFit="1" customWidth="1"/>
    <col min="35" max="35" width="11.41796875" bestFit="1" customWidth="1"/>
    <col min="36" max="37" width="12.41796875" bestFit="1" customWidth="1"/>
    <col min="39" max="39" width="11.41796875" bestFit="1" customWidth="1"/>
    <col min="40" max="41" width="12.41796875" bestFit="1" customWidth="1"/>
    <col min="43" max="43" width="11.41796875" bestFit="1" customWidth="1"/>
    <col min="44" max="44" width="11.83984375" bestFit="1" customWidth="1"/>
    <col min="45" max="45" width="12" bestFit="1" customWidth="1"/>
    <col min="46" max="46" width="11.41796875" bestFit="1" customWidth="1"/>
    <col min="47" max="47" width="12.26171875" hidden="1" customWidth="1"/>
    <col min="48" max="51" width="12.734375" hidden="1" customWidth="1"/>
  </cols>
  <sheetData>
    <row r="1" spans="1:32" ht="20.25" customHeight="1" x14ac:dyDescent="0.95">
      <c r="A1" s="72" t="s">
        <v>37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48"/>
      <c r="T1" s="48"/>
      <c r="X1" s="73" t="s">
        <v>37</v>
      </c>
      <c r="Y1" s="44" t="s">
        <v>36</v>
      </c>
      <c r="Z1" s="47">
        <v>1</v>
      </c>
      <c r="AA1" s="47">
        <v>2</v>
      </c>
      <c r="AB1" s="47">
        <v>3</v>
      </c>
      <c r="AC1" s="18">
        <v>4</v>
      </c>
      <c r="AD1" s="18">
        <v>5</v>
      </c>
      <c r="AE1" s="18">
        <v>6</v>
      </c>
    </row>
    <row r="2" spans="1:32" ht="152.25" customHeight="1" thickBot="1" x14ac:dyDescent="1">
      <c r="A2" s="74" t="s">
        <v>36</v>
      </c>
      <c r="B2" s="74"/>
      <c r="C2" s="74"/>
      <c r="D2" s="32" t="s">
        <v>35</v>
      </c>
      <c r="E2" s="32" t="s">
        <v>34</v>
      </c>
      <c r="F2" s="32" t="s">
        <v>33</v>
      </c>
      <c r="G2" s="32" t="s">
        <v>32</v>
      </c>
      <c r="H2" s="32" t="s">
        <v>26</v>
      </c>
      <c r="I2" s="32" t="s">
        <v>18</v>
      </c>
      <c r="J2" s="32" t="s">
        <v>17</v>
      </c>
      <c r="K2" s="32" t="s">
        <v>16</v>
      </c>
      <c r="L2" s="32" t="s">
        <v>14</v>
      </c>
      <c r="M2" s="32" t="s">
        <v>13</v>
      </c>
      <c r="N2" s="32" t="s">
        <v>12</v>
      </c>
      <c r="O2" s="32" t="s">
        <v>11</v>
      </c>
      <c r="P2" s="32" t="s">
        <v>9</v>
      </c>
      <c r="Q2" s="32" t="s">
        <v>8</v>
      </c>
      <c r="R2" s="32" t="s">
        <v>7</v>
      </c>
      <c r="S2" s="32" t="s">
        <v>31</v>
      </c>
      <c r="T2" s="41" t="s">
        <v>23</v>
      </c>
      <c r="X2" s="73"/>
      <c r="Y2" s="44"/>
      <c r="Z2" s="75"/>
      <c r="AA2" s="76"/>
      <c r="AB2" s="76"/>
      <c r="AC2" s="76"/>
      <c r="AD2" s="76"/>
      <c r="AE2" s="76"/>
      <c r="AF2" t="s">
        <v>71</v>
      </c>
    </row>
    <row r="3" spans="1:32" ht="21" customHeight="1" x14ac:dyDescent="0.95">
      <c r="A3" s="47">
        <v>1</v>
      </c>
      <c r="B3" s="71" t="s">
        <v>30</v>
      </c>
      <c r="C3" s="43">
        <v>310</v>
      </c>
      <c r="D3" s="34">
        <v>6.5270011650615301E-4</v>
      </c>
      <c r="E3" s="36">
        <v>5.1714365767616153</v>
      </c>
      <c r="F3" s="46">
        <v>25</v>
      </c>
      <c r="G3" s="5">
        <f t="shared" ref="G3:G29" si="0">SUM(I3:R3)</f>
        <v>2.1039287852153188</v>
      </c>
      <c r="H3" s="14">
        <v>3.0675077915462969</v>
      </c>
      <c r="I3" s="13">
        <v>0</v>
      </c>
      <c r="J3" s="13">
        <v>1.1776015502004014</v>
      </c>
      <c r="K3" s="13">
        <v>0</v>
      </c>
      <c r="L3" s="13">
        <v>0.61406026960898874</v>
      </c>
      <c r="M3" s="13">
        <v>0</v>
      </c>
      <c r="N3" s="13">
        <v>0.21812585193519127</v>
      </c>
      <c r="O3" s="13">
        <v>8.4766164130654104E-2</v>
      </c>
      <c r="P3" s="13">
        <v>9.3749493400833786E-3</v>
      </c>
      <c r="Q3" s="13">
        <v>0</v>
      </c>
      <c r="R3" s="13">
        <v>0</v>
      </c>
      <c r="S3" s="12">
        <v>8.9582438290353004</v>
      </c>
      <c r="T3" s="45">
        <v>13.3</v>
      </c>
      <c r="V3" s="16"/>
      <c r="X3" s="73"/>
      <c r="Y3" s="44"/>
      <c r="Z3" t="s">
        <v>63</v>
      </c>
      <c r="AA3" t="s">
        <v>64</v>
      </c>
      <c r="AB3" t="s">
        <v>65</v>
      </c>
      <c r="AC3" t="s">
        <v>77</v>
      </c>
      <c r="AD3" t="s">
        <v>76</v>
      </c>
      <c r="AE3" t="s">
        <v>78</v>
      </c>
    </row>
    <row r="4" spans="1:32" ht="19.8" x14ac:dyDescent="0.65">
      <c r="A4" s="18">
        <v>2</v>
      </c>
      <c r="B4" s="65"/>
      <c r="C4" s="30">
        <v>330</v>
      </c>
      <c r="D4" s="17">
        <v>1.0207640919795476E-3</v>
      </c>
      <c r="E4" s="16">
        <v>8.4096160099780999</v>
      </c>
      <c r="F4" s="15">
        <v>23</v>
      </c>
      <c r="G4" s="5">
        <f t="shared" si="0"/>
        <v>3.8251603200795583</v>
      </c>
      <c r="H4" s="14">
        <v>4.5844556898985438</v>
      </c>
      <c r="I4" s="13">
        <v>0</v>
      </c>
      <c r="J4" s="13">
        <v>1.9644400797327999</v>
      </c>
      <c r="K4" s="13">
        <v>0.11454334130799829</v>
      </c>
      <c r="L4" s="13">
        <v>1.1103871792553521</v>
      </c>
      <c r="M4" s="13">
        <v>0</v>
      </c>
      <c r="N4" s="13">
        <v>0.40045596092449637</v>
      </c>
      <c r="O4" s="13">
        <v>0.16202588431991363</v>
      </c>
      <c r="P4" s="13">
        <v>7.3307874538997841E-2</v>
      </c>
      <c r="Q4" s="13">
        <v>0</v>
      </c>
      <c r="R4" s="13">
        <v>0</v>
      </c>
      <c r="S4" s="12">
        <v>13.352278235034111</v>
      </c>
      <c r="T4" s="42">
        <v>20.8</v>
      </c>
      <c r="W4" s="61" t="s">
        <v>56</v>
      </c>
      <c r="X4" s="73"/>
      <c r="Y4" s="52" t="s">
        <v>26</v>
      </c>
      <c r="Z4" s="13">
        <v>34</v>
      </c>
      <c r="AA4" s="13">
        <v>49</v>
      </c>
      <c r="AB4" s="13">
        <v>91</v>
      </c>
      <c r="AC4" s="13">
        <v>87</v>
      </c>
      <c r="AD4" s="13">
        <v>22</v>
      </c>
      <c r="AE4" s="13">
        <v>21</v>
      </c>
    </row>
    <row r="5" spans="1:32" ht="19.8" x14ac:dyDescent="0.65">
      <c r="A5" s="18">
        <v>3</v>
      </c>
      <c r="B5" s="65"/>
      <c r="C5" s="30">
        <v>350</v>
      </c>
      <c r="D5" s="17">
        <v>1.1090994460931623E-3</v>
      </c>
      <c r="E5" s="16">
        <v>8.5552603973288264</v>
      </c>
      <c r="F5" s="15">
        <v>22</v>
      </c>
      <c r="G5" s="5">
        <f t="shared" si="0"/>
        <v>4.2145113491872506</v>
      </c>
      <c r="H5" s="14">
        <v>4.3407490481415749</v>
      </c>
      <c r="I5" s="13">
        <v>0.1088858381201962</v>
      </c>
      <c r="J5" s="13">
        <v>1.8843100494372087</v>
      </c>
      <c r="K5" s="13">
        <v>0.34225330107173535</v>
      </c>
      <c r="L5" s="13">
        <v>1.0271369970268776</v>
      </c>
      <c r="M5" s="13">
        <v>9.6691289710401876E-2</v>
      </c>
      <c r="N5" s="13">
        <v>0.48345644855200937</v>
      </c>
      <c r="O5" s="13">
        <v>0.20805596509261631</v>
      </c>
      <c r="P5" s="13">
        <v>6.3721460176205821E-2</v>
      </c>
      <c r="Q5" s="13">
        <v>0</v>
      </c>
      <c r="R5" s="13">
        <v>0</v>
      </c>
      <c r="S5" s="12">
        <v>15.501871867049669</v>
      </c>
      <c r="T5" s="42">
        <v>22.6</v>
      </c>
      <c r="X5" s="73"/>
      <c r="Y5" s="52" t="s">
        <v>41</v>
      </c>
      <c r="Z5" s="13">
        <f t="shared" ref="Z5:AB5" si="1">Z25*Z24/2</f>
        <v>31.25</v>
      </c>
      <c r="AA5" s="13">
        <f>AA25*AA24/2</f>
        <v>2.1550000000000002</v>
      </c>
      <c r="AB5" s="13">
        <f t="shared" si="1"/>
        <v>0</v>
      </c>
      <c r="AC5" s="13">
        <f>AC25*AC24/2</f>
        <v>0</v>
      </c>
      <c r="AD5" s="13">
        <f t="shared" ref="AD5" si="2">AD25*AD24</f>
        <v>21</v>
      </c>
      <c r="AE5" s="13">
        <v>45</v>
      </c>
    </row>
    <row r="6" spans="1:32" ht="19.8" x14ac:dyDescent="0.65">
      <c r="A6" s="18"/>
      <c r="B6" s="65"/>
      <c r="C6" s="30"/>
      <c r="D6" s="17"/>
      <c r="E6" s="16"/>
      <c r="F6" s="15"/>
      <c r="G6" s="5"/>
      <c r="H6" s="14"/>
      <c r="I6" s="13"/>
      <c r="J6" s="13"/>
      <c r="K6" s="13"/>
      <c r="L6" s="13"/>
      <c r="M6" s="13"/>
      <c r="N6" s="13"/>
      <c r="O6" s="13"/>
      <c r="P6" s="13"/>
      <c r="Q6" s="13"/>
      <c r="R6" s="13"/>
      <c r="S6" s="12"/>
      <c r="T6" s="42"/>
      <c r="X6" s="73"/>
      <c r="Y6" s="52" t="s">
        <v>25</v>
      </c>
      <c r="Z6" s="13">
        <f>Z25-Z5</f>
        <v>31.25</v>
      </c>
      <c r="AA6" s="13">
        <f>AA25-AA5</f>
        <v>40.945</v>
      </c>
      <c r="AB6" s="13">
        <f t="shared" ref="AB6:AE6" si="3">AB25-AB5</f>
        <v>1</v>
      </c>
      <c r="AC6" s="13">
        <f t="shared" si="3"/>
        <v>6</v>
      </c>
      <c r="AD6" s="13">
        <f t="shared" si="3"/>
        <v>21</v>
      </c>
      <c r="AE6" s="13">
        <f t="shared" si="3"/>
        <v>6</v>
      </c>
    </row>
    <row r="7" spans="1:32" ht="19.8" x14ac:dyDescent="0.65">
      <c r="A7" s="18">
        <v>4</v>
      </c>
      <c r="B7" s="65"/>
      <c r="C7" s="30">
        <v>370</v>
      </c>
      <c r="D7" s="17">
        <v>1.9630078691914377E-3</v>
      </c>
      <c r="E7" s="16">
        <v>12.787034662061501</v>
      </c>
      <c r="F7" s="15">
        <v>17</v>
      </c>
      <c r="G7" s="5">
        <f t="shared" si="0"/>
        <v>6.8360585261355089</v>
      </c>
      <c r="H7" s="14">
        <v>5.9509761359259938</v>
      </c>
      <c r="I7" s="13">
        <v>0.16518711219245949</v>
      </c>
      <c r="J7" s="13">
        <v>2.7447855681362743</v>
      </c>
      <c r="K7" s="13">
        <v>0.68836142612979745</v>
      </c>
      <c r="L7" s="13">
        <v>1.67366050927262</v>
      </c>
      <c r="M7" s="13">
        <v>0.17113502603610953</v>
      </c>
      <c r="N7" s="13">
        <v>0.82715262584119598</v>
      </c>
      <c r="O7" s="13">
        <v>0.42489305328648674</v>
      </c>
      <c r="P7" s="13">
        <v>0.11278134544461209</v>
      </c>
      <c r="Q7" s="13">
        <v>2.8101859795953421E-2</v>
      </c>
      <c r="R7" s="13">
        <v>0</v>
      </c>
      <c r="S7" s="12">
        <v>31.505746288397891</v>
      </c>
      <c r="T7" s="42">
        <v>40</v>
      </c>
      <c r="W7" s="61" t="s">
        <v>56</v>
      </c>
      <c r="X7" s="73"/>
      <c r="Y7" s="52" t="s">
        <v>24</v>
      </c>
      <c r="Z7" s="13">
        <v>3.5</v>
      </c>
      <c r="AA7" s="13">
        <v>0.3</v>
      </c>
      <c r="AB7" s="13">
        <v>0</v>
      </c>
      <c r="AC7" s="13">
        <v>0</v>
      </c>
      <c r="AD7" s="13">
        <v>16</v>
      </c>
      <c r="AE7" s="13">
        <v>28</v>
      </c>
    </row>
    <row r="8" spans="1:32" ht="35.4" x14ac:dyDescent="0.65">
      <c r="A8" s="18">
        <v>5</v>
      </c>
      <c r="B8" s="65"/>
      <c r="C8" s="30">
        <v>390</v>
      </c>
      <c r="D8" s="17">
        <v>1.2906776739933703E-3</v>
      </c>
      <c r="E8" s="16">
        <v>14.451231760446564</v>
      </c>
      <c r="F8" s="15">
        <v>13</v>
      </c>
      <c r="G8" s="5">
        <f t="shared" si="0"/>
        <v>6.9155327201758308</v>
      </c>
      <c r="H8" s="14">
        <v>7.5356990402707309</v>
      </c>
      <c r="I8" s="13">
        <v>0.25342456128859819</v>
      </c>
      <c r="J8" s="13">
        <v>2.9496115019305287</v>
      </c>
      <c r="K8" s="13">
        <v>0.94140308637511105</v>
      </c>
      <c r="L8" s="13">
        <v>1.4988639828085011</v>
      </c>
      <c r="M8" s="13">
        <v>0.20628901263436039</v>
      </c>
      <c r="N8" s="13">
        <v>0.65637413110932852</v>
      </c>
      <c r="O8" s="13">
        <v>0.37248957671448668</v>
      </c>
      <c r="P8" s="13">
        <v>3.7076867314916218E-2</v>
      </c>
      <c r="Q8" s="13">
        <v>0</v>
      </c>
      <c r="R8" s="13">
        <v>0</v>
      </c>
      <c r="S8" s="12">
        <v>9.7248561634611068</v>
      </c>
      <c r="T8" s="42">
        <v>26.3</v>
      </c>
      <c r="W8" s="61" t="s">
        <v>56</v>
      </c>
      <c r="X8" s="73"/>
      <c r="Y8" s="58" t="s">
        <v>23</v>
      </c>
      <c r="Z8" s="57">
        <v>48</v>
      </c>
      <c r="AA8" s="54">
        <v>60.3</v>
      </c>
      <c r="AB8" s="54">
        <v>71</v>
      </c>
      <c r="AC8" s="54">
        <v>63</v>
      </c>
      <c r="AD8" s="54">
        <v>48</v>
      </c>
      <c r="AE8" s="54">
        <v>57</v>
      </c>
    </row>
    <row r="9" spans="1:32" ht="20.100000000000001" thickBot="1" x14ac:dyDescent="0.7">
      <c r="A9" s="18">
        <v>6</v>
      </c>
      <c r="B9" s="65"/>
      <c r="C9" s="30">
        <v>410</v>
      </c>
      <c r="D9" s="8">
        <v>1.4673483822205994E-3</v>
      </c>
      <c r="E9" s="7">
        <v>15.639869684413934</v>
      </c>
      <c r="F9" s="6">
        <v>9</v>
      </c>
      <c r="G9" s="5">
        <f t="shared" si="0"/>
        <v>6.4842614126455702</v>
      </c>
      <c r="H9" s="4">
        <v>9.1556082717683633</v>
      </c>
      <c r="I9" s="3">
        <v>0.32927297697030256</v>
      </c>
      <c r="J9" s="3">
        <v>3.0003752780293933</v>
      </c>
      <c r="K9" s="3">
        <v>0.98793631878148513</v>
      </c>
      <c r="L9" s="3">
        <v>1.2726312518999259</v>
      </c>
      <c r="M9" s="3">
        <v>0.19188514794298778</v>
      </c>
      <c r="N9" s="3">
        <v>0.51169372784796752</v>
      </c>
      <c r="O9" s="3">
        <v>0.169390697243546</v>
      </c>
      <c r="P9" s="3">
        <v>2.1076013929961879E-2</v>
      </c>
      <c r="Q9" s="3">
        <v>0</v>
      </c>
      <c r="R9" s="3">
        <v>0</v>
      </c>
      <c r="S9" s="2">
        <v>12.782233165845687</v>
      </c>
      <c r="T9" s="40">
        <v>29.9</v>
      </c>
      <c r="X9" s="73"/>
      <c r="Y9" s="52" t="s">
        <v>22</v>
      </c>
      <c r="Z9" s="54">
        <f>SUM(Z4:Z7)*Z8*Z8/100/100</f>
        <v>23.04</v>
      </c>
      <c r="AA9" s="54">
        <f>SUM(AA4:AA7)*AA8/100</f>
        <v>55.717199999999991</v>
      </c>
      <c r="AB9" s="54">
        <f t="shared" ref="AB9:AD9" si="4">SUM(AB4:AB7)*AB8/100</f>
        <v>65.319999999999993</v>
      </c>
      <c r="AC9" s="54">
        <f t="shared" si="4"/>
        <v>58.59</v>
      </c>
      <c r="AD9" s="54">
        <f t="shared" si="4"/>
        <v>38.4</v>
      </c>
      <c r="AE9" s="54">
        <v>29</v>
      </c>
    </row>
    <row r="10" spans="1:32" ht="20.100000000000001" thickBot="1" x14ac:dyDescent="0.7">
      <c r="A10" s="18">
        <v>7</v>
      </c>
      <c r="B10" s="65" t="s">
        <v>21</v>
      </c>
      <c r="C10" s="30">
        <v>2</v>
      </c>
      <c r="D10" s="17">
        <v>7.6925370873939455E-4</v>
      </c>
      <c r="E10" s="16">
        <v>2.6568664084973248</v>
      </c>
      <c r="F10" s="15">
        <v>20</v>
      </c>
      <c r="G10" s="5">
        <f t="shared" si="0"/>
        <v>1.1762068699157382</v>
      </c>
      <c r="H10" s="22">
        <v>1.4806595385815866</v>
      </c>
      <c r="I10" s="21">
        <v>1.0788783265070009E-2</v>
      </c>
      <c r="J10" s="21">
        <v>0.57180551304871041</v>
      </c>
      <c r="K10" s="21">
        <v>6.4740392127507443E-2</v>
      </c>
      <c r="L10" s="21">
        <v>0.3505489150725421</v>
      </c>
      <c r="M10" s="21">
        <v>0</v>
      </c>
      <c r="N10" s="21">
        <v>0.11177256387983402</v>
      </c>
      <c r="O10" s="21">
        <v>5.5501655085547323E-2</v>
      </c>
      <c r="P10" s="21">
        <v>1.1049047436526838E-2</v>
      </c>
      <c r="Q10" s="21">
        <v>0</v>
      </c>
      <c r="R10" s="21">
        <v>0</v>
      </c>
      <c r="S10" s="20">
        <v>16.655673603124015</v>
      </c>
      <c r="T10" s="19">
        <v>62.7</v>
      </c>
      <c r="W10" s="62" t="s">
        <v>62</v>
      </c>
      <c r="X10" s="73"/>
      <c r="Y10" s="52" t="s">
        <v>20</v>
      </c>
      <c r="Z10" s="55">
        <f>(Z8-Z9)</f>
        <v>24.96</v>
      </c>
      <c r="AA10" s="55">
        <f>(AA8-AA9)</f>
        <v>4.582800000000006</v>
      </c>
      <c r="AB10" s="55">
        <f>(AB8-AB9)</f>
        <v>5.6800000000000068</v>
      </c>
      <c r="AC10" s="59">
        <f>(AC8-AC9)</f>
        <v>4.4099999999999966</v>
      </c>
      <c r="AD10" s="55">
        <f t="shared" ref="AD10" si="5">(AD8-AD9)</f>
        <v>9.6000000000000014</v>
      </c>
      <c r="AE10" s="55">
        <f>AE8-AE9</f>
        <v>28</v>
      </c>
      <c r="AF10" s="53"/>
    </row>
    <row r="11" spans="1:32" ht="19.8" x14ac:dyDescent="0.65">
      <c r="A11" s="18">
        <v>8</v>
      </c>
      <c r="B11" s="65"/>
      <c r="C11" s="30">
        <v>4</v>
      </c>
      <c r="D11" s="17">
        <v>6.4779259683317436E-4</v>
      </c>
      <c r="E11" s="16">
        <v>6.2782221530350215</v>
      </c>
      <c r="F11" s="15">
        <v>19</v>
      </c>
      <c r="G11" s="5">
        <f t="shared" si="0"/>
        <v>2.8597169727308689</v>
      </c>
      <c r="H11" s="14">
        <v>3.4185051803041535</v>
      </c>
      <c r="I11" s="13">
        <v>4.5426455852926352E-2</v>
      </c>
      <c r="J11" s="13">
        <v>1.3264525109054492</v>
      </c>
      <c r="K11" s="13">
        <v>0.19081378732317983</v>
      </c>
      <c r="L11" s="13">
        <v>0.78084919622270832</v>
      </c>
      <c r="M11" s="13">
        <v>3.7649705727944092E-2</v>
      </c>
      <c r="N11" s="13">
        <v>0.30119764582355274</v>
      </c>
      <c r="O11" s="13">
        <v>0.13086706041223789</v>
      </c>
      <c r="P11" s="13">
        <v>2.7913382997541491E-2</v>
      </c>
      <c r="Q11" s="13">
        <v>1.8547227465329257E-2</v>
      </c>
      <c r="R11" s="13">
        <v>0</v>
      </c>
      <c r="S11" s="12">
        <v>6.5865154413388884</v>
      </c>
      <c r="T11" s="11">
        <v>26.4</v>
      </c>
      <c r="X11" s="73"/>
      <c r="Y11" s="52" t="s">
        <v>19</v>
      </c>
      <c r="Z11" s="13">
        <v>5.1714365767616153</v>
      </c>
      <c r="AA11" s="13">
        <v>5.1714365767616153</v>
      </c>
      <c r="AB11" s="13">
        <v>5.1714365767616153</v>
      </c>
      <c r="AC11" s="13">
        <v>8.4096160099780999</v>
      </c>
      <c r="AD11" s="13">
        <v>8.5552603973288264</v>
      </c>
      <c r="AE11" s="13">
        <v>12.787034662061501</v>
      </c>
    </row>
    <row r="12" spans="1:32" ht="19.8" x14ac:dyDescent="0.65">
      <c r="A12" s="18">
        <v>9</v>
      </c>
      <c r="B12" s="65"/>
      <c r="C12" s="30">
        <v>8</v>
      </c>
      <c r="D12" s="17">
        <v>1.9630078691914377E-3</v>
      </c>
      <c r="E12" s="16">
        <v>12.602649332908349</v>
      </c>
      <c r="F12" s="15">
        <v>15</v>
      </c>
      <c r="G12" s="5">
        <f t="shared" si="0"/>
        <v>6.6516731969823573</v>
      </c>
      <c r="H12" s="14">
        <v>5.9509761359259938</v>
      </c>
      <c r="I12" s="13">
        <v>0.16518711219245949</v>
      </c>
      <c r="J12" s="13">
        <v>2.5604002389831222</v>
      </c>
      <c r="K12" s="13">
        <v>0.68836142612979745</v>
      </c>
      <c r="L12" s="13">
        <v>1.67366050927262</v>
      </c>
      <c r="M12" s="13">
        <v>0.17113502603610953</v>
      </c>
      <c r="N12" s="13">
        <v>0.82715262584119598</v>
      </c>
      <c r="O12" s="13">
        <v>0.42489305328648674</v>
      </c>
      <c r="P12" s="13">
        <v>0.11278134544461209</v>
      </c>
      <c r="Q12" s="13">
        <v>2.8101859795953421E-2</v>
      </c>
      <c r="R12" s="13">
        <v>0</v>
      </c>
      <c r="S12" s="12">
        <v>31.505746288397891</v>
      </c>
      <c r="T12" s="11">
        <v>40</v>
      </c>
      <c r="X12" s="73"/>
      <c r="Y12" s="52" t="s">
        <v>18</v>
      </c>
      <c r="Z12" s="13">
        <v>0</v>
      </c>
      <c r="AA12" s="13">
        <v>0</v>
      </c>
      <c r="AB12" s="13">
        <v>0</v>
      </c>
      <c r="AC12" s="13">
        <v>0</v>
      </c>
      <c r="AD12" s="13">
        <v>0.1088858381201962</v>
      </c>
      <c r="AE12" s="13">
        <v>0.16518711219245949</v>
      </c>
    </row>
    <row r="13" spans="1:32" ht="19.8" x14ac:dyDescent="0.65">
      <c r="A13" s="18">
        <v>10</v>
      </c>
      <c r="B13" s="65"/>
      <c r="C13" s="30">
        <v>12</v>
      </c>
      <c r="D13" s="17">
        <v>1.5090622994409176E-3</v>
      </c>
      <c r="E13" s="16">
        <v>15.822689236698624</v>
      </c>
      <c r="F13" s="15">
        <v>8</v>
      </c>
      <c r="G13" s="5">
        <f t="shared" si="0"/>
        <v>6.4794205534481497</v>
      </c>
      <c r="H13" s="14">
        <v>9.343268683250475</v>
      </c>
      <c r="I13" s="13">
        <v>2.1164598749658873E-2</v>
      </c>
      <c r="J13" s="13">
        <v>3.3651712011957606</v>
      </c>
      <c r="K13" s="13">
        <v>0.38100804936284294</v>
      </c>
      <c r="L13" s="13">
        <v>1.5750083219264857</v>
      </c>
      <c r="M13" s="13">
        <v>8.7706700843506125E-2</v>
      </c>
      <c r="N13" s="13">
        <v>0.65780025632629591</v>
      </c>
      <c r="O13" s="13">
        <v>0.30486076573305421</v>
      </c>
      <c r="P13" s="13">
        <v>8.6700659310545533E-2</v>
      </c>
      <c r="Q13" s="13">
        <v>0</v>
      </c>
      <c r="R13" s="13">
        <v>0</v>
      </c>
      <c r="S13" s="12">
        <v>13.272414192304792</v>
      </c>
      <c r="T13" s="35">
        <v>20.5</v>
      </c>
      <c r="X13" s="73"/>
      <c r="Y13" s="52" t="s">
        <v>17</v>
      </c>
      <c r="Z13" s="13">
        <v>1.1776015502004014</v>
      </c>
      <c r="AA13" s="13">
        <v>1.1776015502004014</v>
      </c>
      <c r="AB13" s="13">
        <v>1.1776015502004014</v>
      </c>
      <c r="AC13" s="13">
        <v>1.9644400797327999</v>
      </c>
      <c r="AD13" s="13">
        <v>1.8843100494372087</v>
      </c>
      <c r="AE13" s="13">
        <v>2.7447855681362743</v>
      </c>
    </row>
    <row r="14" spans="1:32" ht="20.100000000000001" thickBot="1" x14ac:dyDescent="0.7">
      <c r="A14" s="18">
        <v>11</v>
      </c>
      <c r="B14" s="65"/>
      <c r="C14" s="30">
        <v>16</v>
      </c>
      <c r="D14" s="17">
        <v>1.835412357693994E-3</v>
      </c>
      <c r="E14" s="7">
        <v>16.90885564705917</v>
      </c>
      <c r="F14" s="6">
        <v>6</v>
      </c>
      <c r="G14" s="5">
        <f t="shared" si="0"/>
        <v>6.9875708557914402</v>
      </c>
      <c r="H14" s="4">
        <v>9.9212847912677304</v>
      </c>
      <c r="I14" s="3">
        <v>2.5741658316658266E-2</v>
      </c>
      <c r="J14" s="3">
        <v>3.4493822144322079</v>
      </c>
      <c r="K14" s="3">
        <v>0.64361793343136053</v>
      </c>
      <c r="L14" s="3">
        <v>1.6188336994861028</v>
      </c>
      <c r="M14" s="3">
        <v>0.16001124934376237</v>
      </c>
      <c r="N14" s="3">
        <v>0.66671353893234331</v>
      </c>
      <c r="O14" s="3">
        <v>0.31782000385829201</v>
      </c>
      <c r="P14" s="3">
        <v>0.10545055799071229</v>
      </c>
      <c r="Q14" s="3">
        <v>0</v>
      </c>
      <c r="R14" s="3">
        <v>0</v>
      </c>
      <c r="S14" s="2">
        <v>20.306910554908466</v>
      </c>
      <c r="T14" s="1">
        <v>18.7</v>
      </c>
      <c r="X14" s="73"/>
      <c r="Y14" s="52" t="s">
        <v>16</v>
      </c>
      <c r="Z14" s="13">
        <v>0</v>
      </c>
      <c r="AA14" s="13">
        <v>0</v>
      </c>
      <c r="AB14" s="13">
        <v>0</v>
      </c>
      <c r="AC14" s="13">
        <v>0.11454334130799829</v>
      </c>
      <c r="AD14" s="13">
        <v>0.34225330107173535</v>
      </c>
      <c r="AE14" s="13">
        <v>0.68836142612979745</v>
      </c>
    </row>
    <row r="15" spans="1:32" ht="19.8" x14ac:dyDescent="0.65">
      <c r="A15" s="18">
        <v>12</v>
      </c>
      <c r="B15" s="63" t="s">
        <v>15</v>
      </c>
      <c r="C15" s="30">
        <v>1</v>
      </c>
      <c r="D15" s="34">
        <v>1.5998514133910217E-3</v>
      </c>
      <c r="E15" s="16">
        <v>13.563085467827277</v>
      </c>
      <c r="F15" s="15">
        <v>11</v>
      </c>
      <c r="G15" s="5">
        <f t="shared" si="0"/>
        <v>6.0955550166268075</v>
      </c>
      <c r="H15" s="22">
        <v>7.467530451200469</v>
      </c>
      <c r="I15" s="21">
        <v>0.35900665716494529</v>
      </c>
      <c r="J15" s="21">
        <v>2.5978067280360739</v>
      </c>
      <c r="K15" s="21">
        <v>0.94250446465691873</v>
      </c>
      <c r="L15" s="21">
        <v>1.1994086046192489</v>
      </c>
      <c r="M15" s="21">
        <v>0.25570425140228698</v>
      </c>
      <c r="N15" s="21">
        <v>0.41842513865828784</v>
      </c>
      <c r="O15" s="21">
        <v>0.23085855895232446</v>
      </c>
      <c r="P15" s="21">
        <v>6.8937597403019135E-2</v>
      </c>
      <c r="Q15" s="21">
        <v>2.2903015733702039E-2</v>
      </c>
      <c r="R15" s="21">
        <v>0</v>
      </c>
      <c r="S15" s="20">
        <v>20.075703463908965</v>
      </c>
      <c r="T15" s="33">
        <v>32.6</v>
      </c>
      <c r="X15" s="73"/>
      <c r="Y15" s="52" t="s">
        <v>14</v>
      </c>
      <c r="Z15" s="13">
        <v>0.61406026960898874</v>
      </c>
      <c r="AA15" s="13">
        <v>0.61406026960898874</v>
      </c>
      <c r="AB15" s="13">
        <v>0.61406026960898874</v>
      </c>
      <c r="AC15" s="13">
        <v>1.1103871792553521</v>
      </c>
      <c r="AD15" s="13">
        <v>1.0271369970268776</v>
      </c>
      <c r="AE15" s="13">
        <v>1.67366050927262</v>
      </c>
    </row>
    <row r="16" spans="1:32" ht="19.8" x14ac:dyDescent="0.65">
      <c r="A16" s="18">
        <v>13</v>
      </c>
      <c r="B16" s="63"/>
      <c r="C16" s="30">
        <v>5</v>
      </c>
      <c r="D16" s="17">
        <v>4.9075196729785938E-5</v>
      </c>
      <c r="E16" s="16">
        <v>14.809050162210003</v>
      </c>
      <c r="F16" s="15">
        <v>7</v>
      </c>
      <c r="G16" s="5">
        <f t="shared" si="0"/>
        <v>8.26297641269141</v>
      </c>
      <c r="H16" s="14">
        <v>6.5460737495185937</v>
      </c>
      <c r="I16" s="13">
        <v>9.2917750608258465E-2</v>
      </c>
      <c r="J16" s="13">
        <v>2.6695253186873762</v>
      </c>
      <c r="K16" s="13">
        <v>0.44605820413210878</v>
      </c>
      <c r="L16" s="13">
        <v>1.9672725037872563</v>
      </c>
      <c r="M16" s="13">
        <v>0.21177959471968555</v>
      </c>
      <c r="N16" s="13">
        <v>1.3861937108924873</v>
      </c>
      <c r="O16" s="13">
        <v>1.1089708690777302</v>
      </c>
      <c r="P16" s="13">
        <v>0.26644592861289595</v>
      </c>
      <c r="Q16" s="13">
        <v>0.11381253217361137</v>
      </c>
      <c r="R16" s="13">
        <v>0</v>
      </c>
      <c r="S16" s="12">
        <v>9.9465785402638378</v>
      </c>
      <c r="T16" s="11">
        <v>34</v>
      </c>
      <c r="X16" s="73"/>
      <c r="Y16" s="52" t="s">
        <v>13</v>
      </c>
      <c r="Z16" s="13">
        <v>0</v>
      </c>
      <c r="AA16" s="13">
        <v>0</v>
      </c>
      <c r="AB16" s="13">
        <v>0</v>
      </c>
      <c r="AC16" s="13">
        <v>0</v>
      </c>
      <c r="AD16" s="13">
        <v>9.6691289710401876E-2</v>
      </c>
      <c r="AE16" s="13">
        <v>0.17113502603610953</v>
      </c>
    </row>
    <row r="17" spans="1:31" ht="19.8" x14ac:dyDescent="0.65">
      <c r="A17" s="18">
        <v>14</v>
      </c>
      <c r="B17" s="63"/>
      <c r="C17" s="30">
        <v>10</v>
      </c>
      <c r="D17" s="17">
        <v>1.0551167296903976E-3</v>
      </c>
      <c r="E17" s="16">
        <v>12.283691827918085</v>
      </c>
      <c r="F17" s="15">
        <v>11</v>
      </c>
      <c r="G17" s="5">
        <f t="shared" si="0"/>
        <v>6.1571776393053863</v>
      </c>
      <c r="H17" s="14">
        <v>6.1265141886126999</v>
      </c>
      <c r="I17" s="13">
        <v>0.16277813347298609</v>
      </c>
      <c r="J17" s="13">
        <v>2.7602803253757524</v>
      </c>
      <c r="K17" s="13">
        <v>0.47359266117730059</v>
      </c>
      <c r="L17" s="13">
        <v>1.6440828882035776</v>
      </c>
      <c r="M17" s="13">
        <v>0.16863930690641624</v>
      </c>
      <c r="N17" s="13">
        <v>0.59790299721365758</v>
      </c>
      <c r="O17" s="13">
        <v>0.28928135377921632</v>
      </c>
      <c r="P17" s="13">
        <v>6.0619973176478978E-2</v>
      </c>
      <c r="Q17" s="13">
        <v>0</v>
      </c>
      <c r="R17" s="13">
        <v>0</v>
      </c>
      <c r="S17" s="12">
        <v>7.1520243428679855</v>
      </c>
      <c r="T17" s="11">
        <v>21.5</v>
      </c>
      <c r="X17" s="73"/>
      <c r="Y17" s="52" t="s">
        <v>12</v>
      </c>
      <c r="Z17" s="13">
        <v>0.21812585193519127</v>
      </c>
      <c r="AA17" s="13">
        <v>0.21812585193519127</v>
      </c>
      <c r="AB17" s="13">
        <v>0.21812585193519127</v>
      </c>
      <c r="AC17" s="13">
        <v>0.40045596092449637</v>
      </c>
      <c r="AD17" s="13">
        <v>0.48345644855200937</v>
      </c>
      <c r="AE17" s="13">
        <v>0.82715262584119598</v>
      </c>
    </row>
    <row r="18" spans="1:31" ht="20.100000000000001" thickBot="1" x14ac:dyDescent="0.7">
      <c r="A18" s="18">
        <v>15</v>
      </c>
      <c r="B18" s="64"/>
      <c r="C18" s="30">
        <v>15</v>
      </c>
      <c r="D18" s="8">
        <v>9.7659641492273998E-4</v>
      </c>
      <c r="E18" s="7">
        <v>9.6808100573511684</v>
      </c>
      <c r="F18" s="6">
        <v>12</v>
      </c>
      <c r="G18" s="5">
        <f t="shared" si="0"/>
        <v>4.8717758632754187</v>
      </c>
      <c r="H18" s="4">
        <v>4.8090341940757497</v>
      </c>
      <c r="I18" s="3">
        <v>0.31502558854370288</v>
      </c>
      <c r="J18" s="3">
        <v>1.8941233956888783</v>
      </c>
      <c r="K18" s="3">
        <v>0.67122122661916528</v>
      </c>
      <c r="L18" s="3">
        <v>0.86135803796185673</v>
      </c>
      <c r="M18" s="3">
        <v>0.17027935090592894</v>
      </c>
      <c r="N18" s="3">
        <v>0.46826821499130455</v>
      </c>
      <c r="O18" s="3">
        <v>0.23956886654469736</v>
      </c>
      <c r="P18" s="3">
        <v>8.4163079038041738E-2</v>
      </c>
      <c r="Q18" s="3">
        <v>0.16776810298184189</v>
      </c>
      <c r="R18" s="3">
        <v>0</v>
      </c>
      <c r="S18" s="2">
        <v>9.6561263504410402</v>
      </c>
      <c r="T18" s="1">
        <v>19.899999999999999</v>
      </c>
      <c r="X18" s="73"/>
      <c r="Y18" s="52" t="s">
        <v>11</v>
      </c>
      <c r="Z18" s="13">
        <v>8.4766164130654104E-2</v>
      </c>
      <c r="AA18" s="13">
        <v>8.4766164130654104E-2</v>
      </c>
      <c r="AB18" s="13">
        <v>8.4766164130654104E-2</v>
      </c>
      <c r="AC18" s="13">
        <v>0.16202588431991363</v>
      </c>
      <c r="AD18" s="13">
        <v>0.20805596509261631</v>
      </c>
      <c r="AE18" s="13">
        <v>0.42489305328648674</v>
      </c>
    </row>
    <row r="19" spans="1:31" ht="19.8" x14ac:dyDescent="0.65">
      <c r="A19" s="18">
        <v>16</v>
      </c>
      <c r="B19" s="66" t="s">
        <v>10</v>
      </c>
      <c r="C19" s="30">
        <v>1</v>
      </c>
      <c r="D19" s="29">
        <v>1.5998514133910217E-3</v>
      </c>
      <c r="E19" s="16">
        <v>13.563085467827277</v>
      </c>
      <c r="F19" s="15">
        <v>10</v>
      </c>
      <c r="G19" s="5">
        <f t="shared" si="0"/>
        <v>6.0955550166268075</v>
      </c>
      <c r="H19" s="22">
        <v>7.467530451200469</v>
      </c>
      <c r="I19" s="21">
        <v>0.35900665716494529</v>
      </c>
      <c r="J19" s="21">
        <v>2.5978067280360739</v>
      </c>
      <c r="K19" s="21">
        <v>0.94250446465691873</v>
      </c>
      <c r="L19" s="21">
        <v>1.1994086046192489</v>
      </c>
      <c r="M19" s="21">
        <v>0.25570425140228698</v>
      </c>
      <c r="N19" s="21">
        <v>0.41842513865828784</v>
      </c>
      <c r="O19" s="21">
        <v>0.23085855895232446</v>
      </c>
      <c r="P19" s="21">
        <v>6.8937597403019135E-2</v>
      </c>
      <c r="Q19" s="21">
        <v>2.2903015733702039E-2</v>
      </c>
      <c r="R19" s="21">
        <v>0</v>
      </c>
      <c r="S19" s="20">
        <v>20.075703463908965</v>
      </c>
      <c r="T19" s="33">
        <v>32.6</v>
      </c>
      <c r="X19" s="73"/>
      <c r="Y19" s="52" t="s">
        <v>9</v>
      </c>
      <c r="Z19" s="13">
        <v>9.3749493400833786E-3</v>
      </c>
      <c r="AA19" s="13">
        <v>9.3749493400833786E-3</v>
      </c>
      <c r="AB19" s="13">
        <v>9.3749493400833786E-3</v>
      </c>
      <c r="AC19" s="13">
        <v>7.3307874538997841E-2</v>
      </c>
      <c r="AD19" s="13">
        <v>6.3721460176205821E-2</v>
      </c>
      <c r="AE19" s="13">
        <v>0.11278134544461209</v>
      </c>
    </row>
    <row r="20" spans="1:31" ht="19.8" x14ac:dyDescent="0.65">
      <c r="A20" s="18">
        <v>17</v>
      </c>
      <c r="B20" s="67"/>
      <c r="C20" s="26">
        <v>2.5</v>
      </c>
      <c r="D20" s="29">
        <v>1.5507762166612356E-3</v>
      </c>
      <c r="E20" s="16">
        <v>21.080660009703482</v>
      </c>
      <c r="F20" s="15">
        <v>1</v>
      </c>
      <c r="G20" s="5">
        <f t="shared" si="0"/>
        <v>12.474100131428283</v>
      </c>
      <c r="H20" s="14">
        <v>8.606559878275192</v>
      </c>
      <c r="I20" s="13">
        <v>0.10874818219336915</v>
      </c>
      <c r="J20" s="13">
        <v>4.5232885609953248</v>
      </c>
      <c r="K20" s="13">
        <v>0.50030108451113675</v>
      </c>
      <c r="L20" s="13">
        <v>4.3085215627499114</v>
      </c>
      <c r="M20" s="13">
        <v>0.22532778428087755</v>
      </c>
      <c r="N20" s="13">
        <v>1.6448928252504058</v>
      </c>
      <c r="O20" s="13">
        <v>1.0293742370953951</v>
      </c>
      <c r="P20" s="13">
        <v>0.1336458943518653</v>
      </c>
      <c r="Q20" s="13">
        <v>0</v>
      </c>
      <c r="R20" s="13">
        <v>0</v>
      </c>
      <c r="S20" s="12">
        <v>4.6912221174975715</v>
      </c>
      <c r="T20" s="28">
        <v>31.6</v>
      </c>
      <c r="X20" s="73"/>
      <c r="Y20" s="52" t="s">
        <v>8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2.8101859795953421E-2</v>
      </c>
    </row>
    <row r="21" spans="1:31" ht="19.8" x14ac:dyDescent="0.65">
      <c r="A21" s="18">
        <v>18</v>
      </c>
      <c r="B21" s="67"/>
      <c r="C21" s="30">
        <v>5</v>
      </c>
      <c r="D21" s="29">
        <v>1.3250303117042204E-3</v>
      </c>
      <c r="E21" s="16">
        <v>14.809050162210003</v>
      </c>
      <c r="F21" s="15">
        <v>6</v>
      </c>
      <c r="G21" s="5">
        <f t="shared" si="0"/>
        <v>8.26297641269141</v>
      </c>
      <c r="H21" s="14">
        <v>6.5460737495185937</v>
      </c>
      <c r="I21" s="13">
        <v>9.2917750608258465E-2</v>
      </c>
      <c r="J21" s="13">
        <v>2.6695253186873762</v>
      </c>
      <c r="K21" s="13">
        <v>0.44605820413210878</v>
      </c>
      <c r="L21" s="13">
        <v>1.9672725037872563</v>
      </c>
      <c r="M21" s="13">
        <v>0.21177959471968555</v>
      </c>
      <c r="N21" s="13">
        <v>1.3861937108924873</v>
      </c>
      <c r="O21" s="13">
        <v>1.1089708690777302</v>
      </c>
      <c r="P21" s="13">
        <v>0.26644592861289595</v>
      </c>
      <c r="Q21" s="13">
        <v>0.11381253217361137</v>
      </c>
      <c r="R21" s="13">
        <v>0</v>
      </c>
      <c r="S21" s="12">
        <v>9.9465785402638378</v>
      </c>
      <c r="T21" s="28">
        <v>27</v>
      </c>
      <c r="X21" s="73"/>
      <c r="Y21" s="52" t="s">
        <v>7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</row>
    <row r="22" spans="1:31" ht="19.8" x14ac:dyDescent="0.65">
      <c r="A22" s="18">
        <v>19</v>
      </c>
      <c r="B22" s="67"/>
      <c r="C22" s="30">
        <v>7</v>
      </c>
      <c r="D22" s="29">
        <v>1.4918859805854924E-3</v>
      </c>
      <c r="E22" s="16">
        <v>20.147250239959604</v>
      </c>
      <c r="F22" s="15">
        <v>1</v>
      </c>
      <c r="G22" s="5">
        <f t="shared" si="0"/>
        <v>11.053906811094908</v>
      </c>
      <c r="H22" s="14">
        <v>9.0933434288646922</v>
      </c>
      <c r="I22" s="13">
        <v>0.1464659061439807</v>
      </c>
      <c r="J22" s="13">
        <v>4.0150605235404146</v>
      </c>
      <c r="K22" s="13">
        <v>0.52315468385864605</v>
      </c>
      <c r="L22" s="13">
        <v>2.8948555567280896</v>
      </c>
      <c r="M22" s="13">
        <v>0.23844813627697931</v>
      </c>
      <c r="N22" s="13">
        <v>1.5173972308535044</v>
      </c>
      <c r="O22" s="13">
        <v>1.0118119908928869</v>
      </c>
      <c r="P22" s="13">
        <v>0.57856830213085997</v>
      </c>
      <c r="Q22" s="13">
        <v>0.12814448066954759</v>
      </c>
      <c r="R22" s="13">
        <v>0</v>
      </c>
      <c r="S22" s="12">
        <v>4.8055885263629587</v>
      </c>
      <c r="T22" s="28">
        <v>30.4</v>
      </c>
      <c r="Y22" s="41" t="s">
        <v>38</v>
      </c>
      <c r="Z22" s="13">
        <f>Z4</f>
        <v>34</v>
      </c>
      <c r="AA22" s="13">
        <f>AA4</f>
        <v>49</v>
      </c>
      <c r="AB22" s="13">
        <f>AB4</f>
        <v>91</v>
      </c>
      <c r="AC22" s="13">
        <f t="shared" ref="AC22:AE22" si="6">AC4</f>
        <v>87</v>
      </c>
      <c r="AD22" s="13">
        <f t="shared" si="6"/>
        <v>22</v>
      </c>
      <c r="AE22" s="13">
        <f t="shared" si="6"/>
        <v>21</v>
      </c>
    </row>
    <row r="23" spans="1:31" ht="19.8" x14ac:dyDescent="0.65">
      <c r="A23" s="18">
        <v>20</v>
      </c>
      <c r="B23" s="67"/>
      <c r="C23" s="30">
        <v>10</v>
      </c>
      <c r="D23" s="29">
        <v>1.7716146019452724E-3</v>
      </c>
      <c r="E23" s="16">
        <v>18.217974837038742</v>
      </c>
      <c r="F23" s="15">
        <v>1</v>
      </c>
      <c r="G23" s="5">
        <f t="shared" si="0"/>
        <v>8.0732135742115698</v>
      </c>
      <c r="H23" s="14">
        <v>10.144761262827176</v>
      </c>
      <c r="I23" s="13">
        <v>7.4540684376847341E-2</v>
      </c>
      <c r="J23" s="13">
        <v>3.7290715756346042</v>
      </c>
      <c r="K23" s="13">
        <v>2.4849847483285691E-2</v>
      </c>
      <c r="L23" s="13">
        <v>2.3959315876707867</v>
      </c>
      <c r="M23" s="13">
        <v>0.12870780083132405</v>
      </c>
      <c r="N23" s="13">
        <v>1.1068870871493866</v>
      </c>
      <c r="O23" s="13">
        <v>0.56241677153354619</v>
      </c>
      <c r="P23" s="13">
        <v>2.54462910659406E-2</v>
      </c>
      <c r="Q23" s="13">
        <v>2.5361928465847963E-2</v>
      </c>
      <c r="R23" s="13">
        <v>0</v>
      </c>
      <c r="S23" s="12">
        <v>16.673302800163661</v>
      </c>
      <c r="T23" s="28">
        <v>36.1</v>
      </c>
      <c r="W23" s="51"/>
      <c r="Y23" s="27" t="s">
        <v>6</v>
      </c>
      <c r="Z23" s="13">
        <f>Z11-Z4</f>
        <v>-28.828563423238386</v>
      </c>
      <c r="AA23" s="13">
        <f>AA11-AA4</f>
        <v>-43.828563423238386</v>
      </c>
      <c r="AB23" s="13">
        <f>AB11-AB4</f>
        <v>-85.828563423238379</v>
      </c>
      <c r="AC23" s="13">
        <f t="shared" ref="AC23:AE23" si="7">AC11-AC4</f>
        <v>-78.590383990021905</v>
      </c>
      <c r="AD23" s="13">
        <f t="shared" si="7"/>
        <v>-13.444739602671174</v>
      </c>
      <c r="AE23" s="13">
        <f t="shared" si="7"/>
        <v>-8.212965337938499</v>
      </c>
    </row>
    <row r="24" spans="1:31" ht="20.100000000000001" thickBot="1" x14ac:dyDescent="0.7">
      <c r="A24" s="18">
        <v>21</v>
      </c>
      <c r="B24" s="67"/>
      <c r="C24" s="26">
        <v>12.5</v>
      </c>
      <c r="D24" s="25">
        <v>2.335979364337811E-3</v>
      </c>
      <c r="E24" s="16">
        <v>16.4319835358604</v>
      </c>
      <c r="F24" s="6">
        <v>3</v>
      </c>
      <c r="G24" s="5">
        <f t="shared" si="0"/>
        <v>8.1138413369771794</v>
      </c>
      <c r="H24" s="4">
        <v>8.3181421988832245</v>
      </c>
      <c r="I24" s="3">
        <v>6.5524221169675601E-2</v>
      </c>
      <c r="J24" s="3">
        <v>3.6877522229959929</v>
      </c>
      <c r="K24" s="3">
        <v>0.19659602330267018</v>
      </c>
      <c r="L24" s="3">
        <v>2.5067394558709046</v>
      </c>
      <c r="M24" s="3">
        <v>0</v>
      </c>
      <c r="N24" s="3">
        <v>0.9843116247510233</v>
      </c>
      <c r="O24" s="3">
        <v>0.40449818672873544</v>
      </c>
      <c r="P24" s="3">
        <v>0.26841960215817678</v>
      </c>
      <c r="Q24" s="3">
        <v>0</v>
      </c>
      <c r="R24" s="3">
        <v>0</v>
      </c>
      <c r="S24" s="2">
        <v>35.594345405335545</v>
      </c>
      <c r="T24" s="24">
        <v>47.6</v>
      </c>
      <c r="W24" s="61" t="s">
        <v>56</v>
      </c>
      <c r="Y24" s="27" t="s">
        <v>53</v>
      </c>
      <c r="Z24" s="56">
        <v>1</v>
      </c>
      <c r="AA24" s="56">
        <v>0.1</v>
      </c>
      <c r="AB24" s="13">
        <v>0</v>
      </c>
      <c r="AC24" s="60">
        <v>0</v>
      </c>
      <c r="AD24" s="56">
        <v>0.5</v>
      </c>
      <c r="AE24" s="56">
        <v>9</v>
      </c>
    </row>
    <row r="25" spans="1:31" ht="19.8" x14ac:dyDescent="0.65">
      <c r="A25" s="18">
        <v>22</v>
      </c>
      <c r="B25" s="66" t="s">
        <v>5</v>
      </c>
      <c r="C25" s="9" t="s">
        <v>4</v>
      </c>
      <c r="D25" s="17">
        <v>1.0305791313255047E-3</v>
      </c>
      <c r="E25" s="23">
        <v>14.022685308229125</v>
      </c>
      <c r="F25" s="15">
        <v>4</v>
      </c>
      <c r="G25" s="5">
        <f t="shared" si="0"/>
        <v>8.2700750435006647</v>
      </c>
      <c r="H25" s="22">
        <v>5.7526102647284603</v>
      </c>
      <c r="I25" s="21">
        <v>7.2269361584201025E-2</v>
      </c>
      <c r="J25" s="21">
        <v>3.0369724189378768</v>
      </c>
      <c r="K25" s="21">
        <v>0.34693415876941791</v>
      </c>
      <c r="L25" s="21">
        <v>2.6360153021043762</v>
      </c>
      <c r="M25" s="21">
        <v>0.29948629556319167</v>
      </c>
      <c r="N25" s="21">
        <v>1.0332277196930111</v>
      </c>
      <c r="O25" s="21">
        <v>0.47588021968086514</v>
      </c>
      <c r="P25" s="21">
        <v>0.14802551589605337</v>
      </c>
      <c r="Q25" s="21">
        <v>0.20654866950025763</v>
      </c>
      <c r="R25" s="21">
        <v>1.4715381771414052E-2</v>
      </c>
      <c r="S25" s="20">
        <v>3.1175843185901586</v>
      </c>
      <c r="T25" s="19">
        <v>21</v>
      </c>
      <c r="W25" s="61" t="s">
        <v>56</v>
      </c>
      <c r="Y25" s="27" t="s">
        <v>54</v>
      </c>
      <c r="Z25" s="56">
        <v>62.5</v>
      </c>
      <c r="AA25" s="56">
        <v>43.1</v>
      </c>
      <c r="AB25" s="13">
        <v>1</v>
      </c>
      <c r="AC25" s="13">
        <v>6</v>
      </c>
      <c r="AD25" s="56">
        <v>42</v>
      </c>
      <c r="AE25" s="56">
        <v>51</v>
      </c>
    </row>
    <row r="26" spans="1:31" ht="19.8" x14ac:dyDescent="0.65">
      <c r="A26" s="18">
        <v>23</v>
      </c>
      <c r="B26" s="66"/>
      <c r="C26" s="9" t="s">
        <v>3</v>
      </c>
      <c r="D26" s="17">
        <v>1.5213310986233641E-3</v>
      </c>
      <c r="E26" s="16">
        <v>17.682841756474303</v>
      </c>
      <c r="F26" s="15">
        <v>1</v>
      </c>
      <c r="G26" s="5">
        <f t="shared" si="0"/>
        <v>9.3129040245561647</v>
      </c>
      <c r="H26" s="14">
        <v>8.3699377319181352</v>
      </c>
      <c r="I26" s="13">
        <v>6.4010005974578038E-2</v>
      </c>
      <c r="J26" s="13">
        <v>4.1171783522044105</v>
      </c>
      <c r="K26" s="13">
        <v>0.34142726736037954</v>
      </c>
      <c r="L26" s="13">
        <v>2.8515373713266752</v>
      </c>
      <c r="M26" s="13">
        <v>0</v>
      </c>
      <c r="N26" s="13">
        <v>1.1715618657388664</v>
      </c>
      <c r="O26" s="13">
        <v>0.54882019382837866</v>
      </c>
      <c r="P26" s="13">
        <v>0.17481108543914869</v>
      </c>
      <c r="Q26" s="13">
        <v>4.355788268372781E-2</v>
      </c>
      <c r="R26" s="13">
        <v>0</v>
      </c>
      <c r="S26" s="12">
        <v>10.226996177385704</v>
      </c>
      <c r="T26" s="11">
        <v>31</v>
      </c>
      <c r="W26" s="51"/>
      <c r="Y26" s="27" t="s">
        <v>57</v>
      </c>
      <c r="Z26" s="13">
        <f>SUM(Z4:Z7 )</f>
        <v>100</v>
      </c>
      <c r="AA26" s="13">
        <f>SUM(AA4:AA7 )</f>
        <v>92.399999999999991</v>
      </c>
      <c r="AB26" s="13">
        <f t="shared" ref="AB26:AE26" si="8">SUM(AB4:AB7 )</f>
        <v>92</v>
      </c>
      <c r="AC26" s="13">
        <f t="shared" si="8"/>
        <v>93</v>
      </c>
      <c r="AD26" s="13">
        <f t="shared" si="8"/>
        <v>80</v>
      </c>
      <c r="AE26" s="13">
        <f t="shared" si="8"/>
        <v>100</v>
      </c>
    </row>
    <row r="27" spans="1:31" ht="19.8" x14ac:dyDescent="0.65">
      <c r="A27" s="18">
        <v>24</v>
      </c>
      <c r="B27" s="66"/>
      <c r="C27" s="9" t="s">
        <v>2</v>
      </c>
      <c r="D27" s="17">
        <v>1.9630078691914377E-3</v>
      </c>
      <c r="E27" s="16">
        <v>14.809050162210003</v>
      </c>
      <c r="F27" s="15">
        <v>2</v>
      </c>
      <c r="G27" s="5">
        <f t="shared" si="0"/>
        <v>8.26297641269141</v>
      </c>
      <c r="H27" s="14">
        <v>6.5460737495185937</v>
      </c>
      <c r="I27" s="13">
        <v>9.2917750608258465E-2</v>
      </c>
      <c r="J27" s="13">
        <v>2.6695253186873762</v>
      </c>
      <c r="K27" s="13">
        <v>0.44605820413210878</v>
      </c>
      <c r="L27" s="13">
        <v>1.9672725037872563</v>
      </c>
      <c r="M27" s="13">
        <v>0.21177959471968555</v>
      </c>
      <c r="N27" s="13">
        <v>1.3861937108924873</v>
      </c>
      <c r="O27" s="13">
        <v>1.1089708690777302</v>
      </c>
      <c r="P27" s="13">
        <v>0.26644592861289595</v>
      </c>
      <c r="Q27" s="13">
        <v>0.11381253217361137</v>
      </c>
      <c r="R27" s="13">
        <v>0</v>
      </c>
      <c r="S27" s="12">
        <v>9.9465785402638378</v>
      </c>
      <c r="T27" s="11">
        <v>40</v>
      </c>
      <c r="W27" s="51" t="s">
        <v>61</v>
      </c>
    </row>
    <row r="28" spans="1:31" ht="19.8" x14ac:dyDescent="0.65">
      <c r="A28" s="18">
        <v>25</v>
      </c>
      <c r="B28" s="66"/>
      <c r="C28" s="9" t="s">
        <v>1</v>
      </c>
      <c r="D28" s="17">
        <v>1.5213310986233641E-3</v>
      </c>
      <c r="E28" s="16">
        <v>17.663216585302063</v>
      </c>
      <c r="F28" s="15">
        <v>1</v>
      </c>
      <c r="G28" s="5">
        <f t="shared" si="0"/>
        <v>9.2932788533839243</v>
      </c>
      <c r="H28" s="14">
        <v>8.3699377319181352</v>
      </c>
      <c r="I28" s="13">
        <v>6.4010005974578038E-2</v>
      </c>
      <c r="J28" s="13">
        <v>4.1171783522044105</v>
      </c>
      <c r="K28" s="13">
        <v>0.34142726736037954</v>
      </c>
      <c r="L28" s="13">
        <v>2.8319122001544339</v>
      </c>
      <c r="M28" s="13">
        <v>0</v>
      </c>
      <c r="N28" s="13">
        <v>1.1715618657388664</v>
      </c>
      <c r="O28" s="13">
        <v>0.54882019382837866</v>
      </c>
      <c r="P28" s="13">
        <v>0.17481108543914869</v>
      </c>
      <c r="Q28" s="13">
        <v>4.355788268372781E-2</v>
      </c>
      <c r="R28" s="13">
        <v>0</v>
      </c>
      <c r="S28" s="12">
        <v>10.226996177385704</v>
      </c>
      <c r="T28" s="11">
        <v>31</v>
      </c>
      <c r="W28" s="51" t="s">
        <v>60</v>
      </c>
    </row>
    <row r="29" spans="1:31" ht="20.100000000000001" thickBot="1" x14ac:dyDescent="0.7">
      <c r="A29" s="10">
        <v>26</v>
      </c>
      <c r="B29" s="66"/>
      <c r="C29" s="9" t="s">
        <v>0</v>
      </c>
      <c r="D29" s="8">
        <v>1.7176318855425077E-3</v>
      </c>
      <c r="E29" s="7">
        <v>10.363936015300471</v>
      </c>
      <c r="F29" s="6">
        <v>1</v>
      </c>
      <c r="G29" s="5">
        <f t="shared" si="0"/>
        <v>5.570094128026752</v>
      </c>
      <c r="H29" s="4">
        <v>4.7938418872737172</v>
      </c>
      <c r="I29" s="3">
        <v>0</v>
      </c>
      <c r="J29" s="3">
        <v>2.5566349445140291</v>
      </c>
      <c r="K29" s="3">
        <v>0.2409264991454291</v>
      </c>
      <c r="L29" s="3">
        <v>1.6776225134886045</v>
      </c>
      <c r="M29" s="3">
        <v>0</v>
      </c>
      <c r="N29" s="3">
        <v>0.69880135631411366</v>
      </c>
      <c r="O29" s="3">
        <v>0.29742513730054065</v>
      </c>
      <c r="P29" s="3">
        <v>9.8683677264035541E-2</v>
      </c>
      <c r="Q29" s="3">
        <v>0</v>
      </c>
      <c r="R29" s="3">
        <v>0</v>
      </c>
      <c r="S29" s="2">
        <v>29.155186683111658</v>
      </c>
      <c r="T29" s="1">
        <v>35</v>
      </c>
    </row>
  </sheetData>
  <mergeCells count="9">
    <mergeCell ref="B25:B29"/>
    <mergeCell ref="A1:R1"/>
    <mergeCell ref="X1:X21"/>
    <mergeCell ref="A2:C2"/>
    <mergeCell ref="Z2:AE2"/>
    <mergeCell ref="B3:B9"/>
    <mergeCell ref="B10:B14"/>
    <mergeCell ref="B15:B18"/>
    <mergeCell ref="B19:B24"/>
  </mergeCells>
  <conditionalFormatting sqref="D2:F2 H2:T2 Y4 Y8:Y26">
    <cfRule type="cellIs" dxfId="33" priority="70" operator="equal">
      <formula>0</formula>
    </cfRule>
  </conditionalFormatting>
  <conditionalFormatting sqref="H3:S29 Z4 Z12:Z21 AC12:AE21 AC4:AE4 AC24:AC25 Z10 AB10:AE10">
    <cfRule type="cellIs" dxfId="32" priority="69" operator="equal">
      <formula>0</formula>
    </cfRule>
  </conditionalFormatting>
  <conditionalFormatting sqref="A2">
    <cfRule type="cellIs" dxfId="31" priority="68" operator="equal">
      <formula>0</formula>
    </cfRule>
  </conditionalFormatting>
  <conditionalFormatting sqref="C3:C14">
    <cfRule type="cellIs" dxfId="30" priority="67" operator="equal">
      <formula>0</formula>
    </cfRule>
  </conditionalFormatting>
  <conditionalFormatting sqref="C17:C18 C15">
    <cfRule type="cellIs" dxfId="29" priority="66" operator="equal">
      <formula>0</formula>
    </cfRule>
  </conditionalFormatting>
  <conditionalFormatting sqref="C16">
    <cfRule type="cellIs" dxfId="28" priority="65" operator="equal">
      <formula>0</formula>
    </cfRule>
  </conditionalFormatting>
  <conditionalFormatting sqref="C19:C24">
    <cfRule type="cellIs" dxfId="27" priority="64" operator="equal">
      <formula>0</formula>
    </cfRule>
  </conditionalFormatting>
  <conditionalFormatting sqref="A1">
    <cfRule type="cellIs" dxfId="26" priority="63" operator="equal">
      <formula>0</formula>
    </cfRule>
  </conditionalFormatting>
  <conditionalFormatting sqref="E3:E29">
    <cfRule type="dataBar" priority="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{475F1EED-B9F6-4CB9-A1C6-2833BC7AC07E}</x14:id>
        </ext>
      </extLst>
    </cfRule>
  </conditionalFormatting>
  <conditionalFormatting sqref="H3:H29">
    <cfRule type="iconSet" priority="61">
      <iconSet iconSet="3Arrows">
        <cfvo type="percent" val="0"/>
        <cfvo type="percent" val="33"/>
        <cfvo type="percent" val="67"/>
      </iconSet>
    </cfRule>
  </conditionalFormatting>
  <conditionalFormatting sqref="I3:I29">
    <cfRule type="iconSet" priority="60">
      <iconSet iconSet="3Arrows">
        <cfvo type="percent" val="0"/>
        <cfvo type="percent" val="33"/>
        <cfvo type="percent" val="67"/>
      </iconSet>
    </cfRule>
  </conditionalFormatting>
  <conditionalFormatting sqref="J3:J29">
    <cfRule type="iconSet" priority="59">
      <iconSet iconSet="3Arrows">
        <cfvo type="percent" val="0"/>
        <cfvo type="percent" val="33"/>
        <cfvo type="percent" val="67"/>
      </iconSet>
    </cfRule>
  </conditionalFormatting>
  <conditionalFormatting sqref="K3:K29">
    <cfRule type="iconSet" priority="58">
      <iconSet iconSet="3Arrows">
        <cfvo type="percent" val="0"/>
        <cfvo type="percent" val="33"/>
        <cfvo type="percent" val="67"/>
      </iconSet>
    </cfRule>
  </conditionalFormatting>
  <conditionalFormatting sqref="L3:L29">
    <cfRule type="iconSet" priority="57">
      <iconSet iconSet="3Arrows">
        <cfvo type="percent" val="0"/>
        <cfvo type="percent" val="33"/>
        <cfvo type="percent" val="67"/>
      </iconSet>
    </cfRule>
  </conditionalFormatting>
  <conditionalFormatting sqref="M3:M29">
    <cfRule type="iconSet" priority="56">
      <iconSet iconSet="3Arrows">
        <cfvo type="percent" val="0"/>
        <cfvo type="percent" val="33"/>
        <cfvo type="percent" val="67"/>
      </iconSet>
    </cfRule>
  </conditionalFormatting>
  <conditionalFormatting sqref="N3:N29">
    <cfRule type="iconSet" priority="55">
      <iconSet iconSet="3Arrows">
        <cfvo type="percent" val="0"/>
        <cfvo type="percent" val="33"/>
        <cfvo type="percent" val="67"/>
      </iconSet>
    </cfRule>
  </conditionalFormatting>
  <conditionalFormatting sqref="O3:O29">
    <cfRule type="iconSet" priority="54">
      <iconSet iconSet="3Arrows">
        <cfvo type="percent" val="0"/>
        <cfvo type="percent" val="33"/>
        <cfvo type="percent" val="67"/>
      </iconSet>
    </cfRule>
  </conditionalFormatting>
  <conditionalFormatting sqref="P3:P29">
    <cfRule type="iconSet" priority="53">
      <iconSet iconSet="3Arrows">
        <cfvo type="percent" val="0"/>
        <cfvo type="percent" val="33"/>
        <cfvo type="percent" val="67"/>
      </iconSet>
    </cfRule>
  </conditionalFormatting>
  <conditionalFormatting sqref="Q3:Q29">
    <cfRule type="iconSet" priority="52">
      <iconSet iconSet="3Arrows">
        <cfvo type="percent" val="0"/>
        <cfvo type="percent" val="33"/>
        <cfvo type="percent" val="67"/>
      </iconSet>
    </cfRule>
  </conditionalFormatting>
  <conditionalFormatting sqref="R3:R29">
    <cfRule type="iconSet" priority="51">
      <iconSet iconSet="3Arrows">
        <cfvo type="percent" val="0"/>
        <cfvo type="percent" val="33"/>
        <cfvo type="percent" val="67"/>
      </iconSet>
    </cfRule>
  </conditionalFormatting>
  <conditionalFormatting sqref="S3:S29">
    <cfRule type="iconSet" priority="50">
      <iconSet iconSet="3ArrowsGray">
        <cfvo type="percent" val="0"/>
        <cfvo type="percent" val="33"/>
        <cfvo type="percent" val="67"/>
      </iconSet>
    </cfRule>
  </conditionalFormatting>
  <conditionalFormatting sqref="G2">
    <cfRule type="cellIs" dxfId="25" priority="49" operator="equal">
      <formula>0</formula>
    </cfRule>
  </conditionalFormatting>
  <conditionalFormatting sqref="Y5:Y6">
    <cfRule type="cellIs" dxfId="24" priority="45" operator="equal">
      <formula>0</formula>
    </cfRule>
  </conditionalFormatting>
  <conditionalFormatting sqref="Y1">
    <cfRule type="cellIs" dxfId="23" priority="48" operator="equal">
      <formula>0</formula>
    </cfRule>
  </conditionalFormatting>
  <conditionalFormatting sqref="Z3 AC3:AE3">
    <cfRule type="cellIs" dxfId="22" priority="47" operator="equal">
      <formula>0</formula>
    </cfRule>
  </conditionalFormatting>
  <conditionalFormatting sqref="X1">
    <cfRule type="cellIs" dxfId="21" priority="46" operator="equal">
      <formula>0</formula>
    </cfRule>
  </conditionalFormatting>
  <conditionalFormatting sqref="Y7">
    <cfRule type="cellIs" dxfId="20" priority="44" operator="equal">
      <formula>0</formula>
    </cfRule>
  </conditionalFormatting>
  <conditionalFormatting sqref="AB4 AB12:AB21 AB24:AB25">
    <cfRule type="cellIs" dxfId="19" priority="29" operator="equal">
      <formula>0</formula>
    </cfRule>
  </conditionalFormatting>
  <conditionalFormatting sqref="AB3">
    <cfRule type="cellIs" dxfId="18" priority="28" operator="equal">
      <formula>0</formula>
    </cfRule>
  </conditionalFormatting>
  <conditionalFormatting sqref="AB4">
    <cfRule type="iconSet" priority="27">
      <iconSet iconSet="3Arrows">
        <cfvo type="percent" val="0"/>
        <cfvo type="percent" val="33"/>
        <cfvo type="percent" val="67"/>
      </iconSet>
    </cfRule>
  </conditionalFormatting>
  <conditionalFormatting sqref="AB12">
    <cfRule type="iconSet" priority="26">
      <iconSet iconSet="3Arrows">
        <cfvo type="percent" val="0"/>
        <cfvo type="percent" val="33"/>
        <cfvo type="percent" val="67"/>
      </iconSet>
    </cfRule>
  </conditionalFormatting>
  <conditionalFormatting sqref="AB13">
    <cfRule type="iconSet" priority="25">
      <iconSet iconSet="3Arrows">
        <cfvo type="percent" val="0"/>
        <cfvo type="percent" val="33"/>
        <cfvo type="percent" val="67"/>
      </iconSet>
    </cfRule>
  </conditionalFormatting>
  <conditionalFormatting sqref="AB14">
    <cfRule type="iconSet" priority="24">
      <iconSet iconSet="3Arrows">
        <cfvo type="percent" val="0"/>
        <cfvo type="percent" val="33"/>
        <cfvo type="percent" val="67"/>
      </iconSet>
    </cfRule>
  </conditionalFormatting>
  <conditionalFormatting sqref="AB15">
    <cfRule type="iconSet" priority="23">
      <iconSet iconSet="3Arrows">
        <cfvo type="percent" val="0"/>
        <cfvo type="percent" val="33"/>
        <cfvo type="percent" val="67"/>
      </iconSet>
    </cfRule>
  </conditionalFormatting>
  <conditionalFormatting sqref="AB16">
    <cfRule type="iconSet" priority="22">
      <iconSet iconSet="3Arrows">
        <cfvo type="percent" val="0"/>
        <cfvo type="percent" val="33"/>
        <cfvo type="percent" val="67"/>
      </iconSet>
    </cfRule>
  </conditionalFormatting>
  <conditionalFormatting sqref="AB17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AB18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AB19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AB20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AB21 AB24:AB25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AB11">
    <cfRule type="dataBar" priority="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{5EE97276-D7CF-4EBF-A897-DDF8DDA3DAF6}</x14:id>
        </ext>
      </extLst>
    </cfRule>
  </conditionalFormatting>
  <conditionalFormatting sqref="AA4 AA12:AA21 AA10">
    <cfRule type="cellIs" dxfId="17" priority="2" operator="equal">
      <formula>0</formula>
    </cfRule>
  </conditionalFormatting>
  <conditionalFormatting sqref="AA3">
    <cfRule type="cellIs" dxfId="16" priority="1" operator="equal">
      <formula>0</formula>
    </cfRule>
  </conditionalFormatting>
  <conditionalFormatting sqref="AA4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AA12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AA13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AA14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AA15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AA16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AA17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AA18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AA19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AA20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AA21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AA10">
    <cfRule type="iconSet" priority="14">
      <iconSet iconSet="3ArrowsGray">
        <cfvo type="percent" val="0"/>
        <cfvo type="percent" val="33"/>
        <cfvo type="percent" val="67"/>
      </iconSet>
    </cfRule>
  </conditionalFormatting>
  <conditionalFormatting sqref="AA11"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{214CB2E7-9AD7-4679-8AD3-6F3936D11E6B}</x14:id>
        </ext>
      </extLst>
    </cfRule>
  </conditionalFormatting>
  <conditionalFormatting sqref="Z4 AC4:AE4">
    <cfRule type="iconSet" priority="264">
      <iconSet iconSet="3Arrows">
        <cfvo type="percent" val="0"/>
        <cfvo type="percent" val="33"/>
        <cfvo type="percent" val="67"/>
      </iconSet>
    </cfRule>
  </conditionalFormatting>
  <conditionalFormatting sqref="Z12 AC12:AE12">
    <cfRule type="iconSet" priority="266">
      <iconSet iconSet="3Arrows">
        <cfvo type="percent" val="0"/>
        <cfvo type="percent" val="33"/>
        <cfvo type="percent" val="67"/>
      </iconSet>
    </cfRule>
  </conditionalFormatting>
  <conditionalFormatting sqref="Z13 AC13:AE13">
    <cfRule type="iconSet" priority="268">
      <iconSet iconSet="3Arrows">
        <cfvo type="percent" val="0"/>
        <cfvo type="percent" val="33"/>
        <cfvo type="percent" val="67"/>
      </iconSet>
    </cfRule>
  </conditionalFormatting>
  <conditionalFormatting sqref="Z14 AC14:AE14">
    <cfRule type="iconSet" priority="270">
      <iconSet iconSet="3Arrows">
        <cfvo type="percent" val="0"/>
        <cfvo type="percent" val="33"/>
        <cfvo type="percent" val="67"/>
      </iconSet>
    </cfRule>
  </conditionalFormatting>
  <conditionalFormatting sqref="Z15 AC15:AE15">
    <cfRule type="iconSet" priority="272">
      <iconSet iconSet="3Arrows">
        <cfvo type="percent" val="0"/>
        <cfvo type="percent" val="33"/>
        <cfvo type="percent" val="67"/>
      </iconSet>
    </cfRule>
  </conditionalFormatting>
  <conditionalFormatting sqref="Z16 AC16:AE16">
    <cfRule type="iconSet" priority="274">
      <iconSet iconSet="3Arrows">
        <cfvo type="percent" val="0"/>
        <cfvo type="percent" val="33"/>
        <cfvo type="percent" val="67"/>
      </iconSet>
    </cfRule>
  </conditionalFormatting>
  <conditionalFormatting sqref="Z17 AC17:AE17">
    <cfRule type="iconSet" priority="276">
      <iconSet iconSet="3Arrows">
        <cfvo type="percent" val="0"/>
        <cfvo type="percent" val="33"/>
        <cfvo type="percent" val="67"/>
      </iconSet>
    </cfRule>
  </conditionalFormatting>
  <conditionalFormatting sqref="Z18 AC18:AE18">
    <cfRule type="iconSet" priority="278">
      <iconSet iconSet="3Arrows">
        <cfvo type="percent" val="0"/>
        <cfvo type="percent" val="33"/>
        <cfvo type="percent" val="67"/>
      </iconSet>
    </cfRule>
  </conditionalFormatting>
  <conditionalFormatting sqref="Z19 AC19:AE19">
    <cfRule type="iconSet" priority="280">
      <iconSet iconSet="3Arrows">
        <cfvo type="percent" val="0"/>
        <cfvo type="percent" val="33"/>
        <cfvo type="percent" val="67"/>
      </iconSet>
    </cfRule>
  </conditionalFormatting>
  <conditionalFormatting sqref="Z20 AC20:AE20">
    <cfRule type="iconSet" priority="282">
      <iconSet iconSet="3Arrows">
        <cfvo type="percent" val="0"/>
        <cfvo type="percent" val="33"/>
        <cfvo type="percent" val="67"/>
      </iconSet>
    </cfRule>
  </conditionalFormatting>
  <conditionalFormatting sqref="Z21 AC21:AE21 AC24:AC25">
    <cfRule type="iconSet" priority="284">
      <iconSet iconSet="3Arrows">
        <cfvo type="percent" val="0"/>
        <cfvo type="percent" val="33"/>
        <cfvo type="percent" val="67"/>
      </iconSet>
    </cfRule>
  </conditionalFormatting>
  <conditionalFormatting sqref="AC11:AE11 Z11">
    <cfRule type="dataBar" priority="2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{ECE8BD7E-134C-4336-9D55-E5576B94B4A3}</x14:id>
        </ext>
      </extLst>
    </cfRule>
  </conditionalFormatting>
  <conditionalFormatting sqref="Z10 AB10:AE10">
    <cfRule type="iconSet" priority="289">
      <iconSet iconSet="3ArrowsGray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scale="24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75F1EED-B9F6-4CB9-A1C6-2833BC7AC07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E3:E29</xm:sqref>
        </x14:conditionalFormatting>
        <x14:conditionalFormatting xmlns:xm="http://schemas.microsoft.com/office/excel/2006/main">
          <x14:cfRule type="dataBar" id="{5EE97276-D7CF-4EBF-A897-DDF8DDA3DAF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AB11</xm:sqref>
        </x14:conditionalFormatting>
        <x14:conditionalFormatting xmlns:xm="http://schemas.microsoft.com/office/excel/2006/main">
          <x14:cfRule type="dataBar" id="{214CB2E7-9AD7-4679-8AD3-6F3936D11E6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AA11</xm:sqref>
        </x14:conditionalFormatting>
        <x14:conditionalFormatting xmlns:xm="http://schemas.microsoft.com/office/excel/2006/main">
          <x14:cfRule type="dataBar" id="{ECE8BD7E-134C-4336-9D55-E5576B94B4A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AC11:AE11 Z11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D568A-CF9B-4BCB-B34B-F2F6C16AD400}">
  <sheetPr>
    <pageSetUpPr fitToPage="1"/>
  </sheetPr>
  <dimension ref="A1:AV29"/>
  <sheetViews>
    <sheetView tabSelected="1" topLeftCell="N1" zoomScale="60" zoomScaleNormal="60" zoomScalePageLayoutView="60" workbookViewId="0">
      <selection activeCell="AE3" sqref="AE3:AK7"/>
    </sheetView>
  </sheetViews>
  <sheetFormatPr defaultColWidth="8.83984375" defaultRowHeight="14.4" x14ac:dyDescent="0.55000000000000004"/>
  <cols>
    <col min="20" max="20" width="15" bestFit="1" customWidth="1"/>
    <col min="25" max="25" width="21.41796875" bestFit="1" customWidth="1"/>
    <col min="26" max="26" width="14.734375" bestFit="1" customWidth="1"/>
    <col min="27" max="27" width="16.734375" bestFit="1" customWidth="1"/>
    <col min="28" max="28" width="31" bestFit="1" customWidth="1"/>
    <col min="29" max="29" width="43.26171875" bestFit="1" customWidth="1"/>
    <col min="30" max="30" width="12.734375" bestFit="1" customWidth="1"/>
    <col min="31" max="31" width="15.20703125" bestFit="1" customWidth="1"/>
    <col min="32" max="32" width="16.5234375" bestFit="1" customWidth="1"/>
    <col min="33" max="33" width="13.89453125" bestFit="1" customWidth="1"/>
    <col min="34" max="34" width="15.20703125" bestFit="1" customWidth="1"/>
    <col min="35" max="35" width="15.47265625" bestFit="1" customWidth="1"/>
    <col min="36" max="36" width="14.26171875" bestFit="1" customWidth="1"/>
    <col min="37" max="37" width="18.89453125" bestFit="1" customWidth="1"/>
    <col min="38" max="38" width="14.9453125" bestFit="1" customWidth="1"/>
    <col min="40" max="40" width="11.41796875" bestFit="1" customWidth="1"/>
    <col min="41" max="41" width="11.83984375" bestFit="1" customWidth="1"/>
    <col min="42" max="42" width="12" bestFit="1" customWidth="1"/>
    <col min="43" max="43" width="11.41796875" bestFit="1" customWidth="1"/>
    <col min="44" max="44" width="12.26171875" hidden="1" customWidth="1"/>
    <col min="45" max="48" width="12.734375" hidden="1" customWidth="1"/>
  </cols>
  <sheetData>
    <row r="1" spans="1:38" ht="20.25" customHeight="1" x14ac:dyDescent="0.95">
      <c r="A1" s="72" t="s">
        <v>37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48"/>
      <c r="T1" s="48"/>
      <c r="X1" s="73" t="s">
        <v>37</v>
      </c>
      <c r="Y1" s="44" t="s">
        <v>36</v>
      </c>
      <c r="Z1" s="47">
        <v>1</v>
      </c>
      <c r="AA1" s="47">
        <v>2</v>
      </c>
      <c r="AB1" s="18">
        <v>5</v>
      </c>
    </row>
    <row r="2" spans="1:38" ht="152.25" customHeight="1" thickBot="1" x14ac:dyDescent="1">
      <c r="A2" s="74" t="s">
        <v>36</v>
      </c>
      <c r="B2" s="74"/>
      <c r="C2" s="74"/>
      <c r="D2" s="32" t="s">
        <v>35</v>
      </c>
      <c r="E2" s="32" t="s">
        <v>34</v>
      </c>
      <c r="F2" s="32" t="s">
        <v>33</v>
      </c>
      <c r="G2" s="32" t="s">
        <v>32</v>
      </c>
      <c r="H2" s="32" t="s">
        <v>26</v>
      </c>
      <c r="I2" s="32" t="s">
        <v>18</v>
      </c>
      <c r="J2" s="32" t="s">
        <v>17</v>
      </c>
      <c r="K2" s="32" t="s">
        <v>16</v>
      </c>
      <c r="L2" s="32" t="s">
        <v>14</v>
      </c>
      <c r="M2" s="32" t="s">
        <v>13</v>
      </c>
      <c r="N2" s="32" t="s">
        <v>12</v>
      </c>
      <c r="O2" s="32" t="s">
        <v>11</v>
      </c>
      <c r="P2" s="32" t="s">
        <v>9</v>
      </c>
      <c r="Q2" s="32" t="s">
        <v>8</v>
      </c>
      <c r="R2" s="32" t="s">
        <v>7</v>
      </c>
      <c r="S2" s="32" t="s">
        <v>31</v>
      </c>
      <c r="T2" s="41" t="s">
        <v>23</v>
      </c>
      <c r="X2" s="73"/>
      <c r="Y2" s="44"/>
      <c r="Z2" s="75"/>
      <c r="AA2" s="76"/>
      <c r="AB2" s="76"/>
      <c r="AC2" t="s">
        <v>71</v>
      </c>
    </row>
    <row r="3" spans="1:38" ht="21" customHeight="1" x14ac:dyDescent="0.95">
      <c r="A3" s="47">
        <v>1</v>
      </c>
      <c r="B3" s="71" t="s">
        <v>30</v>
      </c>
      <c r="C3" s="43">
        <v>310</v>
      </c>
      <c r="D3" s="34">
        <v>6.5270011650615301E-4</v>
      </c>
      <c r="E3" s="36">
        <v>5.1714365767616153</v>
      </c>
      <c r="F3" s="46">
        <v>25</v>
      </c>
      <c r="G3" s="5">
        <f t="shared" ref="G3:G29" si="0">SUM(I3:R3)</f>
        <v>2.1039287852153188</v>
      </c>
      <c r="H3" s="14">
        <v>3.0675077915462969</v>
      </c>
      <c r="I3" s="13">
        <v>0</v>
      </c>
      <c r="J3" s="13">
        <v>1.1776015502004014</v>
      </c>
      <c r="K3" s="13">
        <v>0</v>
      </c>
      <c r="L3" s="13">
        <v>0.61406026960898874</v>
      </c>
      <c r="M3" s="13">
        <v>0</v>
      </c>
      <c r="N3" s="13">
        <v>0.21812585193519127</v>
      </c>
      <c r="O3" s="13">
        <v>8.4766164130654104E-2</v>
      </c>
      <c r="P3" s="13">
        <v>9.3749493400833786E-3</v>
      </c>
      <c r="Q3" s="13">
        <v>0</v>
      </c>
      <c r="R3" s="13">
        <v>0</v>
      </c>
      <c r="S3" s="12">
        <v>8.9582438290353004</v>
      </c>
      <c r="T3" s="45">
        <v>13.3</v>
      </c>
      <c r="V3" s="16"/>
      <c r="X3" s="73"/>
      <c r="Y3" s="44"/>
      <c r="Z3" t="s">
        <v>63</v>
      </c>
      <c r="AA3" t="s">
        <v>64</v>
      </c>
      <c r="AB3" t="s">
        <v>76</v>
      </c>
      <c r="AH3" s="78" t="s">
        <v>88</v>
      </c>
      <c r="AI3" s="78"/>
      <c r="AJ3" s="78"/>
    </row>
    <row r="4" spans="1:38" ht="19.8" x14ac:dyDescent="0.65">
      <c r="A4" s="18">
        <v>2</v>
      </c>
      <c r="B4" s="65"/>
      <c r="C4" s="30">
        <v>330</v>
      </c>
      <c r="D4" s="17">
        <v>1.0207640919795476E-3</v>
      </c>
      <c r="E4" s="16">
        <v>8.4096160099780999</v>
      </c>
      <c r="F4" s="15">
        <v>23</v>
      </c>
      <c r="G4" s="5">
        <f t="shared" si="0"/>
        <v>3.8251603200795583</v>
      </c>
      <c r="H4" s="14">
        <v>4.5844556898985438</v>
      </c>
      <c r="I4" s="13">
        <v>0</v>
      </c>
      <c r="J4" s="13">
        <v>1.9644400797327999</v>
      </c>
      <c r="K4" s="13">
        <v>0.11454334130799829</v>
      </c>
      <c r="L4" s="13">
        <v>1.1103871792553521</v>
      </c>
      <c r="M4" s="13">
        <v>0</v>
      </c>
      <c r="N4" s="13">
        <v>0.40045596092449637</v>
      </c>
      <c r="O4" s="13">
        <v>0.16202588431991363</v>
      </c>
      <c r="P4" s="13">
        <v>7.3307874538997841E-2</v>
      </c>
      <c r="Q4" s="13">
        <v>0</v>
      </c>
      <c r="R4" s="13">
        <v>0</v>
      </c>
      <c r="S4" s="12">
        <v>13.352278235034111</v>
      </c>
      <c r="T4" s="42">
        <v>20.8</v>
      </c>
      <c r="W4" s="61" t="s">
        <v>56</v>
      </c>
      <c r="X4" s="73"/>
      <c r="Y4" s="52" t="s">
        <v>26</v>
      </c>
      <c r="Z4" s="13">
        <v>34</v>
      </c>
      <c r="AA4" s="13">
        <v>49</v>
      </c>
      <c r="AB4" s="13">
        <v>22</v>
      </c>
      <c r="AF4" t="s">
        <v>84</v>
      </c>
      <c r="AG4" t="s">
        <v>85</v>
      </c>
      <c r="AH4" t="s">
        <v>89</v>
      </c>
      <c r="AI4" t="s">
        <v>90</v>
      </c>
      <c r="AJ4" t="s">
        <v>24</v>
      </c>
      <c r="AK4" t="s">
        <v>86</v>
      </c>
      <c r="AL4" t="s">
        <v>87</v>
      </c>
    </row>
    <row r="5" spans="1:38" ht="19.8" x14ac:dyDescent="0.65">
      <c r="A5" s="18">
        <v>3</v>
      </c>
      <c r="B5" s="65"/>
      <c r="C5" s="30">
        <v>350</v>
      </c>
      <c r="D5" s="17">
        <v>1.1090994460931623E-3</v>
      </c>
      <c r="E5" s="16">
        <v>8.5552603973288264</v>
      </c>
      <c r="F5" s="15">
        <v>22</v>
      </c>
      <c r="G5" s="5">
        <f t="shared" si="0"/>
        <v>4.2145113491872506</v>
      </c>
      <c r="H5" s="14">
        <v>4.3407490481415749</v>
      </c>
      <c r="I5" s="13">
        <v>0.1088858381201962</v>
      </c>
      <c r="J5" s="13">
        <v>1.8843100494372087</v>
      </c>
      <c r="K5" s="13">
        <v>0.34225330107173535</v>
      </c>
      <c r="L5" s="13">
        <v>1.0271369970268776</v>
      </c>
      <c r="M5" s="13">
        <v>9.6691289710401876E-2</v>
      </c>
      <c r="N5" s="13">
        <v>0.48345644855200937</v>
      </c>
      <c r="O5" s="13">
        <v>0.20805596509261631</v>
      </c>
      <c r="P5" s="13">
        <v>6.3721460176205821E-2</v>
      </c>
      <c r="Q5" s="13">
        <v>0</v>
      </c>
      <c r="R5" s="13">
        <v>0</v>
      </c>
      <c r="S5" s="12">
        <v>15.501871867049669</v>
      </c>
      <c r="T5" s="42">
        <v>22.6</v>
      </c>
      <c r="X5" s="73"/>
      <c r="Y5" s="52" t="s">
        <v>41</v>
      </c>
      <c r="Z5" s="13">
        <f t="shared" ref="Z5" si="1">Z25*Z24/2</f>
        <v>31.25</v>
      </c>
      <c r="AA5" s="13">
        <f>AA25*AA24/2</f>
        <v>2.1550000000000002</v>
      </c>
      <c r="AB5" s="13">
        <f t="shared" ref="AB5" si="2">AB25*AB24</f>
        <v>21</v>
      </c>
      <c r="AE5" t="s">
        <v>81</v>
      </c>
      <c r="AF5" s="16">
        <v>48</v>
      </c>
      <c r="AG5" s="16">
        <v>52</v>
      </c>
      <c r="AH5" s="16">
        <v>34</v>
      </c>
      <c r="AI5" s="16">
        <v>62.5</v>
      </c>
      <c r="AJ5" s="16">
        <v>3.5</v>
      </c>
      <c r="AK5" s="16">
        <v>1</v>
      </c>
      <c r="AL5" s="16">
        <f>SUM(AH5:AJ5)</f>
        <v>100</v>
      </c>
    </row>
    <row r="6" spans="1:38" ht="19.8" x14ac:dyDescent="0.65">
      <c r="A6" s="18"/>
      <c r="B6" s="65"/>
      <c r="C6" s="30"/>
      <c r="D6" s="17"/>
      <c r="E6" s="16"/>
      <c r="F6" s="15"/>
      <c r="G6" s="5"/>
      <c r="H6" s="14"/>
      <c r="I6" s="13"/>
      <c r="J6" s="13"/>
      <c r="K6" s="13"/>
      <c r="L6" s="13"/>
      <c r="M6" s="13"/>
      <c r="N6" s="13"/>
      <c r="O6" s="13"/>
      <c r="P6" s="13"/>
      <c r="Q6" s="13"/>
      <c r="R6" s="13"/>
      <c r="S6" s="12"/>
      <c r="T6" s="42"/>
      <c r="X6" s="73"/>
      <c r="Y6" s="52" t="s">
        <v>25</v>
      </c>
      <c r="Z6" s="13">
        <f>Z25-Z5</f>
        <v>31.25</v>
      </c>
      <c r="AA6" s="13">
        <f>AA25-AA5</f>
        <v>40.945</v>
      </c>
      <c r="AB6" s="13">
        <f t="shared" ref="AB6" si="3">AB25-AB5</f>
        <v>21</v>
      </c>
      <c r="AE6" t="s">
        <v>82</v>
      </c>
      <c r="AF6" s="16">
        <v>60.3</v>
      </c>
      <c r="AG6" s="16">
        <f>8/0.93</f>
        <v>8.6021505376344081</v>
      </c>
      <c r="AH6" s="16">
        <f>49/0.924</f>
        <v>53.030303030303031</v>
      </c>
      <c r="AI6" s="16">
        <f>43.1/0.924</f>
        <v>46.645021645021643</v>
      </c>
      <c r="AJ6" s="16">
        <f>0.3/0.924</f>
        <v>0.32467532467532467</v>
      </c>
      <c r="AK6" s="16">
        <v>0.1</v>
      </c>
      <c r="AL6" s="16">
        <f>SUM(AH6:AJ6)</f>
        <v>100</v>
      </c>
    </row>
    <row r="7" spans="1:38" ht="19.8" x14ac:dyDescent="0.65">
      <c r="A7" s="18">
        <v>4</v>
      </c>
      <c r="B7" s="65"/>
      <c r="C7" s="30">
        <v>370</v>
      </c>
      <c r="D7" s="17">
        <v>1.9630078691914377E-3</v>
      </c>
      <c r="E7" s="16">
        <v>12.787034662061501</v>
      </c>
      <c r="F7" s="15">
        <v>17</v>
      </c>
      <c r="G7" s="5">
        <f t="shared" si="0"/>
        <v>6.8360585261355089</v>
      </c>
      <c r="H7" s="14">
        <v>5.9509761359259938</v>
      </c>
      <c r="I7" s="13">
        <v>0.16518711219245949</v>
      </c>
      <c r="J7" s="13">
        <v>2.7447855681362743</v>
      </c>
      <c r="K7" s="13">
        <v>0.68836142612979745</v>
      </c>
      <c r="L7" s="13">
        <v>1.67366050927262</v>
      </c>
      <c r="M7" s="13">
        <v>0.17113502603610953</v>
      </c>
      <c r="N7" s="13">
        <v>0.82715262584119598</v>
      </c>
      <c r="O7" s="13">
        <v>0.42489305328648674</v>
      </c>
      <c r="P7" s="13">
        <v>0.11278134544461209</v>
      </c>
      <c r="Q7" s="13">
        <v>2.8101859795953421E-2</v>
      </c>
      <c r="R7" s="13">
        <v>0</v>
      </c>
      <c r="S7" s="12">
        <v>31.505746288397891</v>
      </c>
      <c r="T7" s="42">
        <v>40</v>
      </c>
      <c r="W7" s="61" t="s">
        <v>56</v>
      </c>
      <c r="X7" s="73"/>
      <c r="Y7" s="52" t="s">
        <v>24</v>
      </c>
      <c r="Z7" s="13">
        <v>3.5</v>
      </c>
      <c r="AA7" s="13">
        <v>0.3</v>
      </c>
      <c r="AB7" s="13">
        <v>16</v>
      </c>
      <c r="AE7" t="s">
        <v>83</v>
      </c>
      <c r="AF7" s="16">
        <v>48</v>
      </c>
      <c r="AG7" s="16">
        <f>20/(0.84)/0.96</f>
        <v>24.801587301587304</v>
      </c>
      <c r="AH7" s="16">
        <f>22/0.8</f>
        <v>27.5</v>
      </c>
      <c r="AI7" s="16">
        <f>42/0.8</f>
        <v>52.5</v>
      </c>
      <c r="AJ7" s="16">
        <f>16/0.8</f>
        <v>20</v>
      </c>
      <c r="AK7" s="16">
        <v>0.5</v>
      </c>
      <c r="AL7" s="16">
        <f>SUM(AH7:AJ7)</f>
        <v>100</v>
      </c>
    </row>
    <row r="8" spans="1:38" ht="19.8" x14ac:dyDescent="0.65">
      <c r="A8" s="18">
        <v>5</v>
      </c>
      <c r="B8" s="65"/>
      <c r="C8" s="30">
        <v>390</v>
      </c>
      <c r="D8" s="17">
        <v>1.2906776739933703E-3</v>
      </c>
      <c r="E8" s="16">
        <v>14.451231760446564</v>
      </c>
      <c r="F8" s="15">
        <v>13</v>
      </c>
      <c r="G8" s="5">
        <f t="shared" si="0"/>
        <v>6.9155327201758308</v>
      </c>
      <c r="H8" s="14">
        <v>7.5356990402707309</v>
      </c>
      <c r="I8" s="13">
        <v>0.25342456128859819</v>
      </c>
      <c r="J8" s="13">
        <v>2.9496115019305287</v>
      </c>
      <c r="K8" s="13">
        <v>0.94140308637511105</v>
      </c>
      <c r="L8" s="13">
        <v>1.4988639828085011</v>
      </c>
      <c r="M8" s="13">
        <v>0.20628901263436039</v>
      </c>
      <c r="N8" s="13">
        <v>0.65637413110932852</v>
      </c>
      <c r="O8" s="13">
        <v>0.37248957671448668</v>
      </c>
      <c r="P8" s="13">
        <v>3.7076867314916218E-2</v>
      </c>
      <c r="Q8" s="13">
        <v>0</v>
      </c>
      <c r="R8" s="13">
        <v>0</v>
      </c>
      <c r="S8" s="12">
        <v>9.7248561634611068</v>
      </c>
      <c r="T8" s="42">
        <v>26.3</v>
      </c>
      <c r="W8" s="61" t="s">
        <v>56</v>
      </c>
      <c r="X8" s="73"/>
      <c r="Y8" s="58" t="s">
        <v>79</v>
      </c>
      <c r="Z8" s="57">
        <v>48</v>
      </c>
      <c r="AA8" s="54">
        <v>60.3</v>
      </c>
      <c r="AB8" s="54">
        <v>48</v>
      </c>
    </row>
    <row r="9" spans="1:38" ht="20.100000000000001" thickBot="1" x14ac:dyDescent="0.7">
      <c r="A9" s="18">
        <v>6</v>
      </c>
      <c r="B9" s="65"/>
      <c r="C9" s="30">
        <v>410</v>
      </c>
      <c r="D9" s="8">
        <v>1.4673483822205994E-3</v>
      </c>
      <c r="E9" s="7">
        <v>15.639869684413934</v>
      </c>
      <c r="F9" s="6">
        <v>9</v>
      </c>
      <c r="G9" s="5">
        <f t="shared" si="0"/>
        <v>6.4842614126455702</v>
      </c>
      <c r="H9" s="4">
        <v>9.1556082717683633</v>
      </c>
      <c r="I9" s="3">
        <v>0.32927297697030256</v>
      </c>
      <c r="J9" s="3">
        <v>3.0003752780293933</v>
      </c>
      <c r="K9" s="3">
        <v>0.98793631878148513</v>
      </c>
      <c r="L9" s="3">
        <v>1.2726312518999259</v>
      </c>
      <c r="M9" s="3">
        <v>0.19188514794298778</v>
      </c>
      <c r="N9" s="3">
        <v>0.51169372784796752</v>
      </c>
      <c r="O9" s="3">
        <v>0.169390697243546</v>
      </c>
      <c r="P9" s="3">
        <v>2.1076013929961879E-2</v>
      </c>
      <c r="Q9" s="3">
        <v>0</v>
      </c>
      <c r="R9" s="3">
        <v>0</v>
      </c>
      <c r="S9" s="2">
        <v>12.782233165845687</v>
      </c>
      <c r="T9" s="40">
        <v>29.9</v>
      </c>
      <c r="X9" s="73"/>
      <c r="Y9" s="52" t="s">
        <v>22</v>
      </c>
      <c r="Z9" s="54">
        <f>SUM(Z4:Z7)*Z8*Z8/100/100</f>
        <v>23.04</v>
      </c>
      <c r="AA9" s="54">
        <f>SUM(AA4:AA7)*AA8/100</f>
        <v>55.717199999999991</v>
      </c>
      <c r="AB9" s="54">
        <f t="shared" ref="AB9" si="4">SUM(AB4:AB7)*AB8/100</f>
        <v>38.4</v>
      </c>
    </row>
    <row r="10" spans="1:38" ht="20.100000000000001" thickBot="1" x14ac:dyDescent="0.7">
      <c r="A10" s="18">
        <v>7</v>
      </c>
      <c r="B10" s="65" t="s">
        <v>21</v>
      </c>
      <c r="C10" s="30">
        <v>2</v>
      </c>
      <c r="D10" s="17">
        <v>7.6925370873939455E-4</v>
      </c>
      <c r="E10" s="16">
        <v>2.6568664084973248</v>
      </c>
      <c r="F10" s="15">
        <v>20</v>
      </c>
      <c r="G10" s="5">
        <f t="shared" si="0"/>
        <v>1.1762068699157382</v>
      </c>
      <c r="H10" s="22">
        <v>1.4806595385815866</v>
      </c>
      <c r="I10" s="21">
        <v>1.0788783265070009E-2</v>
      </c>
      <c r="J10" s="21">
        <v>0.57180551304871041</v>
      </c>
      <c r="K10" s="21">
        <v>6.4740392127507443E-2</v>
      </c>
      <c r="L10" s="21">
        <v>0.3505489150725421</v>
      </c>
      <c r="M10" s="21">
        <v>0</v>
      </c>
      <c r="N10" s="21">
        <v>0.11177256387983402</v>
      </c>
      <c r="O10" s="21">
        <v>5.5501655085547323E-2</v>
      </c>
      <c r="P10" s="21">
        <v>1.1049047436526838E-2</v>
      </c>
      <c r="Q10" s="21">
        <v>0</v>
      </c>
      <c r="R10" s="21">
        <v>0</v>
      </c>
      <c r="S10" s="20">
        <v>16.655673603124015</v>
      </c>
      <c r="T10" s="19">
        <v>62.7</v>
      </c>
      <c r="W10" s="62" t="s">
        <v>62</v>
      </c>
      <c r="X10" s="73"/>
      <c r="Y10" s="52" t="s">
        <v>20</v>
      </c>
      <c r="Z10" s="55">
        <f>(Z8-Z9)</f>
        <v>24.96</v>
      </c>
      <c r="AA10" s="55">
        <f>(AA8-AA9)</f>
        <v>4.582800000000006</v>
      </c>
      <c r="AB10" s="55">
        <f t="shared" ref="AB10" si="5">(AB8-AB9)</f>
        <v>9.6000000000000014</v>
      </c>
      <c r="AC10" s="53"/>
    </row>
    <row r="11" spans="1:38" ht="19.8" x14ac:dyDescent="0.65">
      <c r="A11" s="18">
        <v>8</v>
      </c>
      <c r="B11" s="65"/>
      <c r="C11" s="30">
        <v>4</v>
      </c>
      <c r="D11" s="17">
        <v>6.4779259683317436E-4</v>
      </c>
      <c r="E11" s="16">
        <v>6.2782221530350215</v>
      </c>
      <c r="F11" s="15">
        <v>19</v>
      </c>
      <c r="G11" s="5">
        <f t="shared" si="0"/>
        <v>2.8597169727308689</v>
      </c>
      <c r="H11" s="14">
        <v>3.4185051803041535</v>
      </c>
      <c r="I11" s="13">
        <v>4.5426455852926352E-2</v>
      </c>
      <c r="J11" s="13">
        <v>1.3264525109054492</v>
      </c>
      <c r="K11" s="13">
        <v>0.19081378732317983</v>
      </c>
      <c r="L11" s="13">
        <v>0.78084919622270832</v>
      </c>
      <c r="M11" s="13">
        <v>3.7649705727944092E-2</v>
      </c>
      <c r="N11" s="13">
        <v>0.30119764582355274</v>
      </c>
      <c r="O11" s="13">
        <v>0.13086706041223789</v>
      </c>
      <c r="P11" s="13">
        <v>2.7913382997541491E-2</v>
      </c>
      <c r="Q11" s="13">
        <v>1.8547227465329257E-2</v>
      </c>
      <c r="R11" s="13">
        <v>0</v>
      </c>
      <c r="S11" s="12">
        <v>6.5865154413388884</v>
      </c>
      <c r="T11" s="11">
        <v>26.4</v>
      </c>
      <c r="X11" s="73"/>
      <c r="Y11" s="52" t="s">
        <v>19</v>
      </c>
      <c r="Z11" s="13">
        <v>5.1714365767616153</v>
      </c>
      <c r="AA11" s="13">
        <v>5.1714365767616153</v>
      </c>
      <c r="AB11" s="13">
        <v>8.5552603973288264</v>
      </c>
    </row>
    <row r="12" spans="1:38" ht="19.8" x14ac:dyDescent="0.65">
      <c r="A12" s="18">
        <v>9</v>
      </c>
      <c r="B12" s="65"/>
      <c r="C12" s="30">
        <v>8</v>
      </c>
      <c r="D12" s="17">
        <v>1.9630078691914377E-3</v>
      </c>
      <c r="E12" s="16">
        <v>12.602649332908349</v>
      </c>
      <c r="F12" s="15">
        <v>15</v>
      </c>
      <c r="G12" s="5">
        <f t="shared" si="0"/>
        <v>6.6516731969823573</v>
      </c>
      <c r="H12" s="14">
        <v>5.9509761359259938</v>
      </c>
      <c r="I12" s="13">
        <v>0.16518711219245949</v>
      </c>
      <c r="J12" s="13">
        <v>2.5604002389831222</v>
      </c>
      <c r="K12" s="13">
        <v>0.68836142612979745</v>
      </c>
      <c r="L12" s="13">
        <v>1.67366050927262</v>
      </c>
      <c r="M12" s="13">
        <v>0.17113502603610953</v>
      </c>
      <c r="N12" s="13">
        <v>0.82715262584119598</v>
      </c>
      <c r="O12" s="13">
        <v>0.42489305328648674</v>
      </c>
      <c r="P12" s="13">
        <v>0.11278134544461209</v>
      </c>
      <c r="Q12" s="13">
        <v>2.8101859795953421E-2</v>
      </c>
      <c r="R12" s="13">
        <v>0</v>
      </c>
      <c r="S12" s="12">
        <v>31.505746288397891</v>
      </c>
      <c r="T12" s="11">
        <v>40</v>
      </c>
      <c r="X12" s="73"/>
      <c r="Y12" s="52" t="s">
        <v>18</v>
      </c>
      <c r="Z12" s="13">
        <v>0</v>
      </c>
      <c r="AA12" s="13">
        <v>0</v>
      </c>
      <c r="AB12" s="13">
        <v>0.1088858381201962</v>
      </c>
    </row>
    <row r="13" spans="1:38" ht="19.8" x14ac:dyDescent="0.65">
      <c r="A13" s="18">
        <v>10</v>
      </c>
      <c r="B13" s="65"/>
      <c r="C13" s="30">
        <v>12</v>
      </c>
      <c r="D13" s="17">
        <v>1.5090622994409176E-3</v>
      </c>
      <c r="E13" s="16">
        <v>15.822689236698624</v>
      </c>
      <c r="F13" s="15">
        <v>8</v>
      </c>
      <c r="G13" s="5">
        <f t="shared" si="0"/>
        <v>6.4794205534481497</v>
      </c>
      <c r="H13" s="14">
        <v>9.343268683250475</v>
      </c>
      <c r="I13" s="13">
        <v>2.1164598749658873E-2</v>
      </c>
      <c r="J13" s="13">
        <v>3.3651712011957606</v>
      </c>
      <c r="K13" s="13">
        <v>0.38100804936284294</v>
      </c>
      <c r="L13" s="13">
        <v>1.5750083219264857</v>
      </c>
      <c r="M13" s="13">
        <v>8.7706700843506125E-2</v>
      </c>
      <c r="N13" s="13">
        <v>0.65780025632629591</v>
      </c>
      <c r="O13" s="13">
        <v>0.30486076573305421</v>
      </c>
      <c r="P13" s="13">
        <v>8.6700659310545533E-2</v>
      </c>
      <c r="Q13" s="13">
        <v>0</v>
      </c>
      <c r="R13" s="13">
        <v>0</v>
      </c>
      <c r="S13" s="12">
        <v>13.272414192304792</v>
      </c>
      <c r="T13" s="35">
        <v>20.5</v>
      </c>
      <c r="X13" s="73"/>
      <c r="Y13" s="52" t="s">
        <v>17</v>
      </c>
      <c r="Z13" s="13">
        <v>1.1776015502004014</v>
      </c>
      <c r="AA13" s="13">
        <v>1.1776015502004014</v>
      </c>
      <c r="AB13" s="13">
        <v>1.8843100494372087</v>
      </c>
    </row>
    <row r="14" spans="1:38" ht="20.100000000000001" thickBot="1" x14ac:dyDescent="0.7">
      <c r="A14" s="18">
        <v>11</v>
      </c>
      <c r="B14" s="65"/>
      <c r="C14" s="30">
        <v>16</v>
      </c>
      <c r="D14" s="17">
        <v>1.835412357693994E-3</v>
      </c>
      <c r="E14" s="7">
        <v>16.90885564705917</v>
      </c>
      <c r="F14" s="6">
        <v>6</v>
      </c>
      <c r="G14" s="5">
        <f t="shared" si="0"/>
        <v>6.9875708557914402</v>
      </c>
      <c r="H14" s="4">
        <v>9.9212847912677304</v>
      </c>
      <c r="I14" s="3">
        <v>2.5741658316658266E-2</v>
      </c>
      <c r="J14" s="3">
        <v>3.4493822144322079</v>
      </c>
      <c r="K14" s="3">
        <v>0.64361793343136053</v>
      </c>
      <c r="L14" s="3">
        <v>1.6188336994861028</v>
      </c>
      <c r="M14" s="3">
        <v>0.16001124934376237</v>
      </c>
      <c r="N14" s="3">
        <v>0.66671353893234331</v>
      </c>
      <c r="O14" s="3">
        <v>0.31782000385829201</v>
      </c>
      <c r="P14" s="3">
        <v>0.10545055799071229</v>
      </c>
      <c r="Q14" s="3">
        <v>0</v>
      </c>
      <c r="R14" s="3">
        <v>0</v>
      </c>
      <c r="S14" s="2">
        <v>20.306910554908466</v>
      </c>
      <c r="T14" s="1">
        <v>18.7</v>
      </c>
      <c r="X14" s="73"/>
      <c r="Y14" s="52" t="s">
        <v>16</v>
      </c>
      <c r="Z14" s="13">
        <v>0</v>
      </c>
      <c r="AA14" s="13">
        <v>0</v>
      </c>
      <c r="AB14" s="13">
        <v>0.34225330107173535</v>
      </c>
    </row>
    <row r="15" spans="1:38" ht="19.8" x14ac:dyDescent="0.65">
      <c r="A15" s="18">
        <v>12</v>
      </c>
      <c r="B15" s="63" t="s">
        <v>15</v>
      </c>
      <c r="C15" s="30">
        <v>1</v>
      </c>
      <c r="D15" s="34">
        <v>1.5998514133910217E-3</v>
      </c>
      <c r="E15" s="16">
        <v>13.563085467827277</v>
      </c>
      <c r="F15" s="15">
        <v>11</v>
      </c>
      <c r="G15" s="5">
        <f t="shared" si="0"/>
        <v>6.0955550166268075</v>
      </c>
      <c r="H15" s="22">
        <v>7.467530451200469</v>
      </c>
      <c r="I15" s="21">
        <v>0.35900665716494529</v>
      </c>
      <c r="J15" s="21">
        <v>2.5978067280360739</v>
      </c>
      <c r="K15" s="21">
        <v>0.94250446465691873</v>
      </c>
      <c r="L15" s="21">
        <v>1.1994086046192489</v>
      </c>
      <c r="M15" s="21">
        <v>0.25570425140228698</v>
      </c>
      <c r="N15" s="21">
        <v>0.41842513865828784</v>
      </c>
      <c r="O15" s="21">
        <v>0.23085855895232446</v>
      </c>
      <c r="P15" s="21">
        <v>6.8937597403019135E-2</v>
      </c>
      <c r="Q15" s="21">
        <v>2.2903015733702039E-2</v>
      </c>
      <c r="R15" s="21">
        <v>0</v>
      </c>
      <c r="S15" s="20">
        <v>20.075703463908965</v>
      </c>
      <c r="T15" s="33">
        <v>32.6</v>
      </c>
      <c r="X15" s="73"/>
      <c r="Y15" s="52" t="s">
        <v>14</v>
      </c>
      <c r="Z15" s="13">
        <v>0.61406026960898874</v>
      </c>
      <c r="AA15" s="13">
        <v>0.61406026960898874</v>
      </c>
      <c r="AB15" s="13">
        <v>1.0271369970268776</v>
      </c>
    </row>
    <row r="16" spans="1:38" ht="19.8" x14ac:dyDescent="0.65">
      <c r="A16" s="18">
        <v>13</v>
      </c>
      <c r="B16" s="63"/>
      <c r="C16" s="30">
        <v>5</v>
      </c>
      <c r="D16" s="17">
        <v>4.9075196729785938E-5</v>
      </c>
      <c r="E16" s="16">
        <v>14.809050162210003</v>
      </c>
      <c r="F16" s="15">
        <v>7</v>
      </c>
      <c r="G16" s="5">
        <f t="shared" si="0"/>
        <v>8.26297641269141</v>
      </c>
      <c r="H16" s="14">
        <v>6.5460737495185937</v>
      </c>
      <c r="I16" s="13">
        <v>9.2917750608258465E-2</v>
      </c>
      <c r="J16" s="13">
        <v>2.6695253186873762</v>
      </c>
      <c r="K16" s="13">
        <v>0.44605820413210878</v>
      </c>
      <c r="L16" s="13">
        <v>1.9672725037872563</v>
      </c>
      <c r="M16" s="13">
        <v>0.21177959471968555</v>
      </c>
      <c r="N16" s="13">
        <v>1.3861937108924873</v>
      </c>
      <c r="O16" s="13">
        <v>1.1089708690777302</v>
      </c>
      <c r="P16" s="13">
        <v>0.26644592861289595</v>
      </c>
      <c r="Q16" s="13">
        <v>0.11381253217361137</v>
      </c>
      <c r="R16" s="13">
        <v>0</v>
      </c>
      <c r="S16" s="12">
        <v>9.9465785402638378</v>
      </c>
      <c r="T16" s="11">
        <v>34</v>
      </c>
      <c r="X16" s="73"/>
      <c r="Y16" s="52" t="s">
        <v>13</v>
      </c>
      <c r="Z16" s="13">
        <v>0</v>
      </c>
      <c r="AA16" s="13">
        <v>0</v>
      </c>
      <c r="AB16" s="13">
        <v>9.6691289710401876E-2</v>
      </c>
    </row>
    <row r="17" spans="1:28" ht="19.8" x14ac:dyDescent="0.65">
      <c r="A17" s="18">
        <v>14</v>
      </c>
      <c r="B17" s="63"/>
      <c r="C17" s="30">
        <v>10</v>
      </c>
      <c r="D17" s="17">
        <v>1.0551167296903976E-3</v>
      </c>
      <c r="E17" s="16">
        <v>12.283691827918085</v>
      </c>
      <c r="F17" s="15">
        <v>11</v>
      </c>
      <c r="G17" s="5">
        <f t="shared" si="0"/>
        <v>6.1571776393053863</v>
      </c>
      <c r="H17" s="14">
        <v>6.1265141886126999</v>
      </c>
      <c r="I17" s="13">
        <v>0.16277813347298609</v>
      </c>
      <c r="J17" s="13">
        <v>2.7602803253757524</v>
      </c>
      <c r="K17" s="13">
        <v>0.47359266117730059</v>
      </c>
      <c r="L17" s="13">
        <v>1.6440828882035776</v>
      </c>
      <c r="M17" s="13">
        <v>0.16863930690641624</v>
      </c>
      <c r="N17" s="13">
        <v>0.59790299721365758</v>
      </c>
      <c r="O17" s="13">
        <v>0.28928135377921632</v>
      </c>
      <c r="P17" s="13">
        <v>6.0619973176478978E-2</v>
      </c>
      <c r="Q17" s="13">
        <v>0</v>
      </c>
      <c r="R17" s="13">
        <v>0</v>
      </c>
      <c r="S17" s="12">
        <v>7.1520243428679855</v>
      </c>
      <c r="T17" s="11">
        <v>21.5</v>
      </c>
      <c r="X17" s="73"/>
      <c r="Y17" s="52" t="s">
        <v>12</v>
      </c>
      <c r="Z17" s="13">
        <v>0.21812585193519127</v>
      </c>
      <c r="AA17" s="13">
        <v>0.21812585193519127</v>
      </c>
      <c r="AB17" s="13">
        <v>0.48345644855200937</v>
      </c>
    </row>
    <row r="18" spans="1:28" ht="20.100000000000001" thickBot="1" x14ac:dyDescent="0.7">
      <c r="A18" s="18">
        <v>15</v>
      </c>
      <c r="B18" s="64"/>
      <c r="C18" s="30">
        <v>15</v>
      </c>
      <c r="D18" s="8">
        <v>9.7659641492273998E-4</v>
      </c>
      <c r="E18" s="7">
        <v>9.6808100573511684</v>
      </c>
      <c r="F18" s="6">
        <v>12</v>
      </c>
      <c r="G18" s="5">
        <f t="shared" si="0"/>
        <v>4.8717758632754187</v>
      </c>
      <c r="H18" s="4">
        <v>4.8090341940757497</v>
      </c>
      <c r="I18" s="3">
        <v>0.31502558854370288</v>
      </c>
      <c r="J18" s="3">
        <v>1.8941233956888783</v>
      </c>
      <c r="K18" s="3">
        <v>0.67122122661916528</v>
      </c>
      <c r="L18" s="3">
        <v>0.86135803796185673</v>
      </c>
      <c r="M18" s="3">
        <v>0.17027935090592894</v>
      </c>
      <c r="N18" s="3">
        <v>0.46826821499130455</v>
      </c>
      <c r="O18" s="3">
        <v>0.23956886654469736</v>
      </c>
      <c r="P18" s="3">
        <v>8.4163079038041738E-2</v>
      </c>
      <c r="Q18" s="3">
        <v>0.16776810298184189</v>
      </c>
      <c r="R18" s="3">
        <v>0</v>
      </c>
      <c r="S18" s="2">
        <v>9.6561263504410402</v>
      </c>
      <c r="T18" s="1">
        <v>19.899999999999999</v>
      </c>
      <c r="X18" s="73"/>
      <c r="Y18" s="52" t="s">
        <v>11</v>
      </c>
      <c r="Z18" s="13">
        <v>8.4766164130654104E-2</v>
      </c>
      <c r="AA18" s="13">
        <v>8.4766164130654104E-2</v>
      </c>
      <c r="AB18" s="13">
        <v>0.20805596509261631</v>
      </c>
    </row>
    <row r="19" spans="1:28" ht="19.8" x14ac:dyDescent="0.65">
      <c r="A19" s="18">
        <v>16</v>
      </c>
      <c r="B19" s="66" t="s">
        <v>10</v>
      </c>
      <c r="C19" s="30">
        <v>1</v>
      </c>
      <c r="D19" s="29">
        <v>1.5998514133910217E-3</v>
      </c>
      <c r="E19" s="16">
        <v>13.563085467827277</v>
      </c>
      <c r="F19" s="15">
        <v>10</v>
      </c>
      <c r="G19" s="5">
        <f t="shared" si="0"/>
        <v>6.0955550166268075</v>
      </c>
      <c r="H19" s="22">
        <v>7.467530451200469</v>
      </c>
      <c r="I19" s="21">
        <v>0.35900665716494529</v>
      </c>
      <c r="J19" s="21">
        <v>2.5978067280360739</v>
      </c>
      <c r="K19" s="21">
        <v>0.94250446465691873</v>
      </c>
      <c r="L19" s="21">
        <v>1.1994086046192489</v>
      </c>
      <c r="M19" s="21">
        <v>0.25570425140228698</v>
      </c>
      <c r="N19" s="21">
        <v>0.41842513865828784</v>
      </c>
      <c r="O19" s="21">
        <v>0.23085855895232446</v>
      </c>
      <c r="P19" s="21">
        <v>6.8937597403019135E-2</v>
      </c>
      <c r="Q19" s="21">
        <v>2.2903015733702039E-2</v>
      </c>
      <c r="R19" s="21">
        <v>0</v>
      </c>
      <c r="S19" s="20">
        <v>20.075703463908965</v>
      </c>
      <c r="T19" s="33">
        <v>32.6</v>
      </c>
      <c r="X19" s="73"/>
      <c r="Y19" s="52" t="s">
        <v>9</v>
      </c>
      <c r="Z19" s="13">
        <v>9.3749493400833786E-3</v>
      </c>
      <c r="AA19" s="13">
        <v>9.3749493400833786E-3</v>
      </c>
      <c r="AB19" s="13">
        <v>6.3721460176205821E-2</v>
      </c>
    </row>
    <row r="20" spans="1:28" ht="19.8" x14ac:dyDescent="0.65">
      <c r="A20" s="18">
        <v>17</v>
      </c>
      <c r="B20" s="67"/>
      <c r="C20" s="26">
        <v>2.5</v>
      </c>
      <c r="D20" s="29">
        <v>1.5507762166612356E-3</v>
      </c>
      <c r="E20" s="16">
        <v>21.080660009703482</v>
      </c>
      <c r="F20" s="15">
        <v>1</v>
      </c>
      <c r="G20" s="5">
        <f t="shared" si="0"/>
        <v>12.474100131428283</v>
      </c>
      <c r="H20" s="14">
        <v>8.606559878275192</v>
      </c>
      <c r="I20" s="13">
        <v>0.10874818219336915</v>
      </c>
      <c r="J20" s="13">
        <v>4.5232885609953248</v>
      </c>
      <c r="K20" s="13">
        <v>0.50030108451113675</v>
      </c>
      <c r="L20" s="13">
        <v>4.3085215627499114</v>
      </c>
      <c r="M20" s="13">
        <v>0.22532778428087755</v>
      </c>
      <c r="N20" s="13">
        <v>1.6448928252504058</v>
      </c>
      <c r="O20" s="13">
        <v>1.0293742370953951</v>
      </c>
      <c r="P20" s="13">
        <v>0.1336458943518653</v>
      </c>
      <c r="Q20" s="13">
        <v>0</v>
      </c>
      <c r="R20" s="13">
        <v>0</v>
      </c>
      <c r="S20" s="12">
        <v>4.6912221174975715</v>
      </c>
      <c r="T20" s="28">
        <v>31.6</v>
      </c>
      <c r="X20" s="73"/>
      <c r="Y20" s="52" t="s">
        <v>8</v>
      </c>
      <c r="Z20" s="13">
        <v>0</v>
      </c>
      <c r="AA20" s="13">
        <v>0</v>
      </c>
      <c r="AB20" s="13">
        <v>0</v>
      </c>
    </row>
    <row r="21" spans="1:28" ht="19.8" x14ac:dyDescent="0.65">
      <c r="A21" s="18">
        <v>18</v>
      </c>
      <c r="B21" s="67"/>
      <c r="C21" s="30">
        <v>5</v>
      </c>
      <c r="D21" s="29">
        <v>1.3250303117042204E-3</v>
      </c>
      <c r="E21" s="16">
        <v>14.809050162210003</v>
      </c>
      <c r="F21" s="15">
        <v>6</v>
      </c>
      <c r="G21" s="5">
        <f t="shared" si="0"/>
        <v>8.26297641269141</v>
      </c>
      <c r="H21" s="14">
        <v>6.5460737495185937</v>
      </c>
      <c r="I21" s="13">
        <v>9.2917750608258465E-2</v>
      </c>
      <c r="J21" s="13">
        <v>2.6695253186873762</v>
      </c>
      <c r="K21" s="13">
        <v>0.44605820413210878</v>
      </c>
      <c r="L21" s="13">
        <v>1.9672725037872563</v>
      </c>
      <c r="M21" s="13">
        <v>0.21177959471968555</v>
      </c>
      <c r="N21" s="13">
        <v>1.3861937108924873</v>
      </c>
      <c r="O21" s="13">
        <v>1.1089708690777302</v>
      </c>
      <c r="P21" s="13">
        <v>0.26644592861289595</v>
      </c>
      <c r="Q21" s="13">
        <v>0.11381253217361137</v>
      </c>
      <c r="R21" s="13">
        <v>0</v>
      </c>
      <c r="S21" s="12">
        <v>9.9465785402638378</v>
      </c>
      <c r="T21" s="28">
        <v>27</v>
      </c>
      <c r="X21" s="73"/>
      <c r="Y21" s="52" t="s">
        <v>7</v>
      </c>
      <c r="Z21" s="13">
        <v>0</v>
      </c>
      <c r="AA21" s="13">
        <v>0</v>
      </c>
      <c r="AB21" s="13">
        <v>0</v>
      </c>
    </row>
    <row r="22" spans="1:28" ht="19.8" x14ac:dyDescent="0.65">
      <c r="A22" s="18">
        <v>19</v>
      </c>
      <c r="B22" s="67"/>
      <c r="C22" s="30">
        <v>7</v>
      </c>
      <c r="D22" s="29">
        <v>1.4918859805854924E-3</v>
      </c>
      <c r="E22" s="16">
        <v>20.147250239959604</v>
      </c>
      <c r="F22" s="15">
        <v>1</v>
      </c>
      <c r="G22" s="5">
        <f t="shared" si="0"/>
        <v>11.053906811094908</v>
      </c>
      <c r="H22" s="14">
        <v>9.0933434288646922</v>
      </c>
      <c r="I22" s="13">
        <v>0.1464659061439807</v>
      </c>
      <c r="J22" s="13">
        <v>4.0150605235404146</v>
      </c>
      <c r="K22" s="13">
        <v>0.52315468385864605</v>
      </c>
      <c r="L22" s="13">
        <v>2.8948555567280896</v>
      </c>
      <c r="M22" s="13">
        <v>0.23844813627697931</v>
      </c>
      <c r="N22" s="13">
        <v>1.5173972308535044</v>
      </c>
      <c r="O22" s="13">
        <v>1.0118119908928869</v>
      </c>
      <c r="P22" s="13">
        <v>0.57856830213085997</v>
      </c>
      <c r="Q22" s="13">
        <v>0.12814448066954759</v>
      </c>
      <c r="R22" s="13">
        <v>0</v>
      </c>
      <c r="S22" s="12">
        <v>4.8055885263629587</v>
      </c>
      <c r="T22" s="28">
        <v>30.4</v>
      </c>
      <c r="Y22" s="41" t="s">
        <v>38</v>
      </c>
      <c r="Z22" s="13">
        <f>Z4</f>
        <v>34</v>
      </c>
      <c r="AA22" s="13">
        <f>AA4</f>
        <v>49</v>
      </c>
      <c r="AB22" s="13">
        <f t="shared" ref="AB22" si="6">AB4</f>
        <v>22</v>
      </c>
    </row>
    <row r="23" spans="1:28" ht="19.8" x14ac:dyDescent="0.65">
      <c r="A23" s="18">
        <v>20</v>
      </c>
      <c r="B23" s="67"/>
      <c r="C23" s="30">
        <v>10</v>
      </c>
      <c r="D23" s="29">
        <v>1.7716146019452724E-3</v>
      </c>
      <c r="E23" s="16">
        <v>18.217974837038742</v>
      </c>
      <c r="F23" s="15">
        <v>1</v>
      </c>
      <c r="G23" s="5">
        <f t="shared" si="0"/>
        <v>8.0732135742115698</v>
      </c>
      <c r="H23" s="14">
        <v>10.144761262827176</v>
      </c>
      <c r="I23" s="13">
        <v>7.4540684376847341E-2</v>
      </c>
      <c r="J23" s="13">
        <v>3.7290715756346042</v>
      </c>
      <c r="K23" s="13">
        <v>2.4849847483285691E-2</v>
      </c>
      <c r="L23" s="13">
        <v>2.3959315876707867</v>
      </c>
      <c r="M23" s="13">
        <v>0.12870780083132405</v>
      </c>
      <c r="N23" s="13">
        <v>1.1068870871493866</v>
      </c>
      <c r="O23" s="13">
        <v>0.56241677153354619</v>
      </c>
      <c r="P23" s="13">
        <v>2.54462910659406E-2</v>
      </c>
      <c r="Q23" s="13">
        <v>2.5361928465847963E-2</v>
      </c>
      <c r="R23" s="13">
        <v>0</v>
      </c>
      <c r="S23" s="12">
        <v>16.673302800163661</v>
      </c>
      <c r="T23" s="28">
        <v>36.1</v>
      </c>
      <c r="W23" s="51"/>
      <c r="Y23" s="27" t="s">
        <v>6</v>
      </c>
      <c r="Z23" s="13">
        <f>Z11-Z4</f>
        <v>-28.828563423238386</v>
      </c>
      <c r="AA23" s="13">
        <f>AA11-AA4</f>
        <v>-43.828563423238386</v>
      </c>
      <c r="AB23" s="13">
        <f t="shared" ref="AB23" si="7">AB11-AB4</f>
        <v>-13.444739602671174</v>
      </c>
    </row>
    <row r="24" spans="1:28" ht="20.100000000000001" thickBot="1" x14ac:dyDescent="0.7">
      <c r="A24" s="18">
        <v>21</v>
      </c>
      <c r="B24" s="67"/>
      <c r="C24" s="26">
        <v>12.5</v>
      </c>
      <c r="D24" s="25">
        <v>2.335979364337811E-3</v>
      </c>
      <c r="E24" s="16">
        <v>16.4319835358604</v>
      </c>
      <c r="F24" s="6">
        <v>3</v>
      </c>
      <c r="G24" s="5">
        <f t="shared" si="0"/>
        <v>8.1138413369771794</v>
      </c>
      <c r="H24" s="4">
        <v>8.3181421988832245</v>
      </c>
      <c r="I24" s="3">
        <v>6.5524221169675601E-2</v>
      </c>
      <c r="J24" s="3">
        <v>3.6877522229959929</v>
      </c>
      <c r="K24" s="3">
        <v>0.19659602330267018</v>
      </c>
      <c r="L24" s="3">
        <v>2.5067394558709046</v>
      </c>
      <c r="M24" s="3">
        <v>0</v>
      </c>
      <c r="N24" s="3">
        <v>0.9843116247510233</v>
      </c>
      <c r="O24" s="3">
        <v>0.40449818672873544</v>
      </c>
      <c r="P24" s="3">
        <v>0.26841960215817678</v>
      </c>
      <c r="Q24" s="3">
        <v>0</v>
      </c>
      <c r="R24" s="3">
        <v>0</v>
      </c>
      <c r="S24" s="2">
        <v>35.594345405335545</v>
      </c>
      <c r="T24" s="24">
        <v>47.6</v>
      </c>
      <c r="W24" s="61" t="s">
        <v>56</v>
      </c>
      <c r="Y24" s="27" t="s">
        <v>53</v>
      </c>
      <c r="Z24" s="56">
        <v>1</v>
      </c>
      <c r="AA24" s="56">
        <v>0.1</v>
      </c>
      <c r="AB24" s="56">
        <v>0.5</v>
      </c>
    </row>
    <row r="25" spans="1:28" ht="19.8" x14ac:dyDescent="0.65">
      <c r="A25" s="18">
        <v>22</v>
      </c>
      <c r="B25" s="66" t="s">
        <v>5</v>
      </c>
      <c r="C25" s="9" t="s">
        <v>4</v>
      </c>
      <c r="D25" s="17">
        <v>1.0305791313255047E-3</v>
      </c>
      <c r="E25" s="23">
        <v>14.022685308229125</v>
      </c>
      <c r="F25" s="15">
        <v>4</v>
      </c>
      <c r="G25" s="5">
        <f t="shared" si="0"/>
        <v>8.2700750435006647</v>
      </c>
      <c r="H25" s="22">
        <v>5.7526102647284603</v>
      </c>
      <c r="I25" s="21">
        <v>7.2269361584201025E-2</v>
      </c>
      <c r="J25" s="21">
        <v>3.0369724189378768</v>
      </c>
      <c r="K25" s="21">
        <v>0.34693415876941791</v>
      </c>
      <c r="L25" s="21">
        <v>2.6360153021043762</v>
      </c>
      <c r="M25" s="21">
        <v>0.29948629556319167</v>
      </c>
      <c r="N25" s="21">
        <v>1.0332277196930111</v>
      </c>
      <c r="O25" s="21">
        <v>0.47588021968086514</v>
      </c>
      <c r="P25" s="21">
        <v>0.14802551589605337</v>
      </c>
      <c r="Q25" s="21">
        <v>0.20654866950025763</v>
      </c>
      <c r="R25" s="21">
        <v>1.4715381771414052E-2</v>
      </c>
      <c r="S25" s="20">
        <v>3.1175843185901586</v>
      </c>
      <c r="T25" s="19">
        <v>21</v>
      </c>
      <c r="W25" s="61" t="s">
        <v>56</v>
      </c>
      <c r="Y25" s="27" t="s">
        <v>54</v>
      </c>
      <c r="Z25" s="56">
        <v>62.5</v>
      </c>
      <c r="AA25" s="56">
        <v>43.1</v>
      </c>
      <c r="AB25" s="56">
        <v>42</v>
      </c>
    </row>
    <row r="26" spans="1:28" ht="19.8" x14ac:dyDescent="0.65">
      <c r="A26" s="18">
        <v>23</v>
      </c>
      <c r="B26" s="66"/>
      <c r="C26" s="9" t="s">
        <v>3</v>
      </c>
      <c r="D26" s="17">
        <v>1.5213310986233641E-3</v>
      </c>
      <c r="E26" s="16">
        <v>17.682841756474303</v>
      </c>
      <c r="F26" s="15">
        <v>1</v>
      </c>
      <c r="G26" s="5">
        <f t="shared" si="0"/>
        <v>9.3129040245561647</v>
      </c>
      <c r="H26" s="14">
        <v>8.3699377319181352</v>
      </c>
      <c r="I26" s="13">
        <v>6.4010005974578038E-2</v>
      </c>
      <c r="J26" s="13">
        <v>4.1171783522044105</v>
      </c>
      <c r="K26" s="13">
        <v>0.34142726736037954</v>
      </c>
      <c r="L26" s="13">
        <v>2.8515373713266752</v>
      </c>
      <c r="M26" s="13">
        <v>0</v>
      </c>
      <c r="N26" s="13">
        <v>1.1715618657388664</v>
      </c>
      <c r="O26" s="13">
        <v>0.54882019382837866</v>
      </c>
      <c r="P26" s="13">
        <v>0.17481108543914869</v>
      </c>
      <c r="Q26" s="13">
        <v>4.355788268372781E-2</v>
      </c>
      <c r="R26" s="13">
        <v>0</v>
      </c>
      <c r="S26" s="12">
        <v>10.226996177385704</v>
      </c>
      <c r="T26" s="11">
        <v>31</v>
      </c>
      <c r="W26" s="51"/>
      <c r="Y26" s="27" t="s">
        <v>57</v>
      </c>
      <c r="Z26" s="13">
        <f>SUM(Z4:Z7 )</f>
        <v>100</v>
      </c>
      <c r="AA26" s="13">
        <f>SUM(AA4:AA7 )+AA10</f>
        <v>96.982799999999997</v>
      </c>
      <c r="AB26" s="13">
        <f>SUM(AB4:AB7 )+AB10</f>
        <v>89.6</v>
      </c>
    </row>
    <row r="27" spans="1:28" ht="19.8" x14ac:dyDescent="0.65">
      <c r="A27" s="18">
        <v>24</v>
      </c>
      <c r="B27" s="66"/>
      <c r="C27" s="9" t="s">
        <v>2</v>
      </c>
      <c r="D27" s="17">
        <v>1.9630078691914377E-3</v>
      </c>
      <c r="E27" s="16">
        <v>14.809050162210003</v>
      </c>
      <c r="F27" s="15">
        <v>2</v>
      </c>
      <c r="G27" s="5">
        <f t="shared" si="0"/>
        <v>8.26297641269141</v>
      </c>
      <c r="H27" s="14">
        <v>6.5460737495185937</v>
      </c>
      <c r="I27" s="13">
        <v>9.2917750608258465E-2</v>
      </c>
      <c r="J27" s="13">
        <v>2.6695253186873762</v>
      </c>
      <c r="K27" s="13">
        <v>0.44605820413210878</v>
      </c>
      <c r="L27" s="13">
        <v>1.9672725037872563</v>
      </c>
      <c r="M27" s="13">
        <v>0.21177959471968555</v>
      </c>
      <c r="N27" s="13">
        <v>1.3861937108924873</v>
      </c>
      <c r="O27" s="13">
        <v>1.1089708690777302</v>
      </c>
      <c r="P27" s="13">
        <v>0.26644592861289595</v>
      </c>
      <c r="Q27" s="13">
        <v>0.11381253217361137</v>
      </c>
      <c r="R27" s="13">
        <v>0</v>
      </c>
      <c r="S27" s="12">
        <v>9.9465785402638378</v>
      </c>
      <c r="T27" s="11">
        <v>40</v>
      </c>
      <c r="W27" s="51" t="s">
        <v>61</v>
      </c>
    </row>
    <row r="28" spans="1:28" ht="19.8" x14ac:dyDescent="0.65">
      <c r="A28" s="18">
        <v>25</v>
      </c>
      <c r="B28" s="66"/>
      <c r="C28" s="9" t="s">
        <v>1</v>
      </c>
      <c r="D28" s="17">
        <v>1.5213310986233641E-3</v>
      </c>
      <c r="E28" s="16">
        <v>17.663216585302063</v>
      </c>
      <c r="F28" s="15">
        <v>1</v>
      </c>
      <c r="G28" s="5">
        <f t="shared" si="0"/>
        <v>9.2932788533839243</v>
      </c>
      <c r="H28" s="14">
        <v>8.3699377319181352</v>
      </c>
      <c r="I28" s="13">
        <v>6.4010005974578038E-2</v>
      </c>
      <c r="J28" s="13">
        <v>4.1171783522044105</v>
      </c>
      <c r="K28" s="13">
        <v>0.34142726736037954</v>
      </c>
      <c r="L28" s="13">
        <v>2.8319122001544339</v>
      </c>
      <c r="M28" s="13">
        <v>0</v>
      </c>
      <c r="N28" s="13">
        <v>1.1715618657388664</v>
      </c>
      <c r="O28" s="13">
        <v>0.54882019382837866</v>
      </c>
      <c r="P28" s="13">
        <v>0.17481108543914869</v>
      </c>
      <c r="Q28" s="13">
        <v>4.355788268372781E-2</v>
      </c>
      <c r="R28" s="13">
        <v>0</v>
      </c>
      <c r="S28" s="12">
        <v>10.226996177385704</v>
      </c>
      <c r="T28" s="11">
        <v>31</v>
      </c>
      <c r="W28" s="51" t="s">
        <v>60</v>
      </c>
    </row>
    <row r="29" spans="1:28" ht="20.100000000000001" thickBot="1" x14ac:dyDescent="0.7">
      <c r="A29" s="10">
        <v>26</v>
      </c>
      <c r="B29" s="66"/>
      <c r="C29" s="9" t="s">
        <v>0</v>
      </c>
      <c r="D29" s="8">
        <v>1.7176318855425077E-3</v>
      </c>
      <c r="E29" s="7">
        <v>10.363936015300471</v>
      </c>
      <c r="F29" s="6">
        <v>1</v>
      </c>
      <c r="G29" s="5">
        <f t="shared" si="0"/>
        <v>5.570094128026752</v>
      </c>
      <c r="H29" s="4">
        <v>4.7938418872737172</v>
      </c>
      <c r="I29" s="3">
        <v>0</v>
      </c>
      <c r="J29" s="3">
        <v>2.5566349445140291</v>
      </c>
      <c r="K29" s="3">
        <v>0.2409264991454291</v>
      </c>
      <c r="L29" s="3">
        <v>1.6776225134886045</v>
      </c>
      <c r="M29" s="3">
        <v>0</v>
      </c>
      <c r="N29" s="3">
        <v>0.69880135631411366</v>
      </c>
      <c r="O29" s="3">
        <v>0.29742513730054065</v>
      </c>
      <c r="P29" s="3">
        <v>9.8683677264035541E-2</v>
      </c>
      <c r="Q29" s="3">
        <v>0</v>
      </c>
      <c r="R29" s="3">
        <v>0</v>
      </c>
      <c r="S29" s="2">
        <v>29.155186683111658</v>
      </c>
      <c r="T29" s="1">
        <v>35</v>
      </c>
    </row>
  </sheetData>
  <mergeCells count="10">
    <mergeCell ref="AH3:AJ3"/>
    <mergeCell ref="B25:B29"/>
    <mergeCell ref="A1:R1"/>
    <mergeCell ref="X1:X21"/>
    <mergeCell ref="A2:C2"/>
    <mergeCell ref="Z2:AB2"/>
    <mergeCell ref="B3:B9"/>
    <mergeCell ref="B10:B14"/>
    <mergeCell ref="B15:B18"/>
    <mergeCell ref="B19:B24"/>
  </mergeCells>
  <conditionalFormatting sqref="D2:F2 H2:T2 Y4 Y8:Y26 AB3">
    <cfRule type="cellIs" dxfId="15" priority="56" operator="equal">
      <formula>0</formula>
    </cfRule>
  </conditionalFormatting>
  <conditionalFormatting sqref="H3:S29 Z4 Z12:Z21 Z10 AB12:AB21 AB4 AB10">
    <cfRule type="cellIs" dxfId="14" priority="55" operator="equal">
      <formula>0</formula>
    </cfRule>
  </conditionalFormatting>
  <conditionalFormatting sqref="A2">
    <cfRule type="cellIs" dxfId="13" priority="54" operator="equal">
      <formula>0</formula>
    </cfRule>
  </conditionalFormatting>
  <conditionalFormatting sqref="C3:C14">
    <cfRule type="cellIs" dxfId="12" priority="53" operator="equal">
      <formula>0</formula>
    </cfRule>
  </conditionalFormatting>
  <conditionalFormatting sqref="C17:C18 C15">
    <cfRule type="cellIs" dxfId="11" priority="52" operator="equal">
      <formula>0</formula>
    </cfRule>
  </conditionalFormatting>
  <conditionalFormatting sqref="C16">
    <cfRule type="cellIs" dxfId="10" priority="51" operator="equal">
      <formula>0</formula>
    </cfRule>
  </conditionalFormatting>
  <conditionalFormatting sqref="C19:C24">
    <cfRule type="cellIs" dxfId="9" priority="50" operator="equal">
      <formula>0</formula>
    </cfRule>
  </conditionalFormatting>
  <conditionalFormatting sqref="A1">
    <cfRule type="cellIs" dxfId="8" priority="49" operator="equal">
      <formula>0</formula>
    </cfRule>
  </conditionalFormatting>
  <conditionalFormatting sqref="E3:E29">
    <cfRule type="dataBar" priority="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{15560686-2236-4129-BBEB-BF9EBC95352B}</x14:id>
        </ext>
      </extLst>
    </cfRule>
  </conditionalFormatting>
  <conditionalFormatting sqref="H3:H29">
    <cfRule type="iconSet" priority="47">
      <iconSet iconSet="3Arrows">
        <cfvo type="percent" val="0"/>
        <cfvo type="percent" val="33"/>
        <cfvo type="percent" val="67"/>
      </iconSet>
    </cfRule>
  </conditionalFormatting>
  <conditionalFormatting sqref="I3:I29">
    <cfRule type="iconSet" priority="46">
      <iconSet iconSet="3Arrows">
        <cfvo type="percent" val="0"/>
        <cfvo type="percent" val="33"/>
        <cfvo type="percent" val="67"/>
      </iconSet>
    </cfRule>
  </conditionalFormatting>
  <conditionalFormatting sqref="J3:J29">
    <cfRule type="iconSet" priority="45">
      <iconSet iconSet="3Arrows">
        <cfvo type="percent" val="0"/>
        <cfvo type="percent" val="33"/>
        <cfvo type="percent" val="67"/>
      </iconSet>
    </cfRule>
  </conditionalFormatting>
  <conditionalFormatting sqref="K3:K29">
    <cfRule type="iconSet" priority="44">
      <iconSet iconSet="3Arrows">
        <cfvo type="percent" val="0"/>
        <cfvo type="percent" val="33"/>
        <cfvo type="percent" val="67"/>
      </iconSet>
    </cfRule>
  </conditionalFormatting>
  <conditionalFormatting sqref="L3:L29">
    <cfRule type="iconSet" priority="43">
      <iconSet iconSet="3Arrows">
        <cfvo type="percent" val="0"/>
        <cfvo type="percent" val="33"/>
        <cfvo type="percent" val="67"/>
      </iconSet>
    </cfRule>
  </conditionalFormatting>
  <conditionalFormatting sqref="M3:M29">
    <cfRule type="iconSet" priority="42">
      <iconSet iconSet="3Arrows">
        <cfvo type="percent" val="0"/>
        <cfvo type="percent" val="33"/>
        <cfvo type="percent" val="67"/>
      </iconSet>
    </cfRule>
  </conditionalFormatting>
  <conditionalFormatting sqref="N3:N29">
    <cfRule type="iconSet" priority="41">
      <iconSet iconSet="3Arrows">
        <cfvo type="percent" val="0"/>
        <cfvo type="percent" val="33"/>
        <cfvo type="percent" val="67"/>
      </iconSet>
    </cfRule>
  </conditionalFormatting>
  <conditionalFormatting sqref="O3:O29">
    <cfRule type="iconSet" priority="40">
      <iconSet iconSet="3Arrows">
        <cfvo type="percent" val="0"/>
        <cfvo type="percent" val="33"/>
        <cfvo type="percent" val="67"/>
      </iconSet>
    </cfRule>
  </conditionalFormatting>
  <conditionalFormatting sqref="P3:P29">
    <cfRule type="iconSet" priority="39">
      <iconSet iconSet="3Arrows">
        <cfvo type="percent" val="0"/>
        <cfvo type="percent" val="33"/>
        <cfvo type="percent" val="67"/>
      </iconSet>
    </cfRule>
  </conditionalFormatting>
  <conditionalFormatting sqref="Q3:Q29">
    <cfRule type="iconSet" priority="38">
      <iconSet iconSet="3Arrows">
        <cfvo type="percent" val="0"/>
        <cfvo type="percent" val="33"/>
        <cfvo type="percent" val="67"/>
      </iconSet>
    </cfRule>
  </conditionalFormatting>
  <conditionalFormatting sqref="R3:R29">
    <cfRule type="iconSet" priority="37">
      <iconSet iconSet="3Arrows">
        <cfvo type="percent" val="0"/>
        <cfvo type="percent" val="33"/>
        <cfvo type="percent" val="67"/>
      </iconSet>
    </cfRule>
  </conditionalFormatting>
  <conditionalFormatting sqref="S3:S29">
    <cfRule type="iconSet" priority="36">
      <iconSet iconSet="3ArrowsGray">
        <cfvo type="percent" val="0"/>
        <cfvo type="percent" val="33"/>
        <cfvo type="percent" val="67"/>
      </iconSet>
    </cfRule>
  </conditionalFormatting>
  <conditionalFormatting sqref="G2">
    <cfRule type="cellIs" dxfId="7" priority="35" operator="equal">
      <formula>0</formula>
    </cfRule>
  </conditionalFormatting>
  <conditionalFormatting sqref="Y5:Y6">
    <cfRule type="cellIs" dxfId="6" priority="31" operator="equal">
      <formula>0</formula>
    </cfRule>
  </conditionalFormatting>
  <conditionalFormatting sqref="Y1">
    <cfRule type="cellIs" dxfId="5" priority="34" operator="equal">
      <formula>0</formula>
    </cfRule>
  </conditionalFormatting>
  <conditionalFormatting sqref="Z3">
    <cfRule type="cellIs" dxfId="4" priority="33" operator="equal">
      <formula>0</formula>
    </cfRule>
  </conditionalFormatting>
  <conditionalFormatting sqref="X1">
    <cfRule type="cellIs" dxfId="3" priority="32" operator="equal">
      <formula>0</formula>
    </cfRule>
  </conditionalFormatting>
  <conditionalFormatting sqref="Y7">
    <cfRule type="cellIs" dxfId="2" priority="30" operator="equal">
      <formula>0</formula>
    </cfRule>
  </conditionalFormatting>
  <conditionalFormatting sqref="AA4 AA12:AA21 AA10">
    <cfRule type="cellIs" dxfId="1" priority="2" operator="equal">
      <formula>0</formula>
    </cfRule>
  </conditionalFormatting>
  <conditionalFormatting sqref="AA3">
    <cfRule type="cellIs" dxfId="0" priority="1" operator="equal">
      <formula>0</formula>
    </cfRule>
  </conditionalFormatting>
  <conditionalFormatting sqref="AA4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AA12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AA13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AA14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AA15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AA16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AA17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AA18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AA19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AA20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AA21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AA10">
    <cfRule type="iconSet" priority="14">
      <iconSet iconSet="3ArrowsGray">
        <cfvo type="percent" val="0"/>
        <cfvo type="percent" val="33"/>
        <cfvo type="percent" val="67"/>
      </iconSet>
    </cfRule>
  </conditionalFormatting>
  <conditionalFormatting sqref="AA11"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{31A4B846-C5F9-4547-9AEA-36E21A4A8368}</x14:id>
        </ext>
      </extLst>
    </cfRule>
  </conditionalFormatting>
  <conditionalFormatting sqref="Z4 AB4">
    <cfRule type="iconSet" priority="320">
      <iconSet iconSet="3Arrows">
        <cfvo type="percent" val="0"/>
        <cfvo type="percent" val="33"/>
        <cfvo type="percent" val="67"/>
      </iconSet>
    </cfRule>
  </conditionalFormatting>
  <conditionalFormatting sqref="Z12 AB12">
    <cfRule type="iconSet" priority="322">
      <iconSet iconSet="3Arrows">
        <cfvo type="percent" val="0"/>
        <cfvo type="percent" val="33"/>
        <cfvo type="percent" val="67"/>
      </iconSet>
    </cfRule>
  </conditionalFormatting>
  <conditionalFormatting sqref="Z13 AB13">
    <cfRule type="iconSet" priority="324">
      <iconSet iconSet="3Arrows">
        <cfvo type="percent" val="0"/>
        <cfvo type="percent" val="33"/>
        <cfvo type="percent" val="67"/>
      </iconSet>
    </cfRule>
  </conditionalFormatting>
  <conditionalFormatting sqref="Z14 AB14">
    <cfRule type="iconSet" priority="326">
      <iconSet iconSet="3Arrows">
        <cfvo type="percent" val="0"/>
        <cfvo type="percent" val="33"/>
        <cfvo type="percent" val="67"/>
      </iconSet>
    </cfRule>
  </conditionalFormatting>
  <conditionalFormatting sqref="Z15 AB15">
    <cfRule type="iconSet" priority="328">
      <iconSet iconSet="3Arrows">
        <cfvo type="percent" val="0"/>
        <cfvo type="percent" val="33"/>
        <cfvo type="percent" val="67"/>
      </iconSet>
    </cfRule>
  </conditionalFormatting>
  <conditionalFormatting sqref="Z16 AB16">
    <cfRule type="iconSet" priority="330">
      <iconSet iconSet="3Arrows">
        <cfvo type="percent" val="0"/>
        <cfvo type="percent" val="33"/>
        <cfvo type="percent" val="67"/>
      </iconSet>
    </cfRule>
  </conditionalFormatting>
  <conditionalFormatting sqref="Z17 AB17">
    <cfRule type="iconSet" priority="332">
      <iconSet iconSet="3Arrows">
        <cfvo type="percent" val="0"/>
        <cfvo type="percent" val="33"/>
        <cfvo type="percent" val="67"/>
      </iconSet>
    </cfRule>
  </conditionalFormatting>
  <conditionalFormatting sqref="Z18 AB18">
    <cfRule type="iconSet" priority="334">
      <iconSet iconSet="3Arrows">
        <cfvo type="percent" val="0"/>
        <cfvo type="percent" val="33"/>
        <cfvo type="percent" val="67"/>
      </iconSet>
    </cfRule>
  </conditionalFormatting>
  <conditionalFormatting sqref="Z19 AB19">
    <cfRule type="iconSet" priority="336">
      <iconSet iconSet="3Arrows">
        <cfvo type="percent" val="0"/>
        <cfvo type="percent" val="33"/>
        <cfvo type="percent" val="67"/>
      </iconSet>
    </cfRule>
  </conditionalFormatting>
  <conditionalFormatting sqref="Z20 AB20">
    <cfRule type="iconSet" priority="338">
      <iconSet iconSet="3Arrows">
        <cfvo type="percent" val="0"/>
        <cfvo type="percent" val="33"/>
        <cfvo type="percent" val="67"/>
      </iconSet>
    </cfRule>
  </conditionalFormatting>
  <conditionalFormatting sqref="Z21 AB21">
    <cfRule type="iconSet" priority="340">
      <iconSet iconSet="3Arrows">
        <cfvo type="percent" val="0"/>
        <cfvo type="percent" val="33"/>
        <cfvo type="percent" val="67"/>
      </iconSet>
    </cfRule>
  </conditionalFormatting>
  <conditionalFormatting sqref="Z11 AB11">
    <cfRule type="dataBar" priority="3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{DB66E7CA-64A1-473E-8FEA-3721445D396A}</x14:id>
        </ext>
      </extLst>
    </cfRule>
  </conditionalFormatting>
  <conditionalFormatting sqref="Z10 AB10">
    <cfRule type="iconSet" priority="344">
      <iconSet iconSet="3ArrowsGray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scale="31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5560686-2236-4129-BBEB-BF9EBC95352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E3:E29</xm:sqref>
        </x14:conditionalFormatting>
        <x14:conditionalFormatting xmlns:xm="http://schemas.microsoft.com/office/excel/2006/main">
          <x14:cfRule type="dataBar" id="{31A4B846-C5F9-4547-9AEA-36E21A4A836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AA11</xm:sqref>
        </x14:conditionalFormatting>
        <x14:conditionalFormatting xmlns:xm="http://schemas.microsoft.com/office/excel/2006/main">
          <x14:cfRule type="dataBar" id="{DB66E7CA-64A1-473E-8FEA-3721445D396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Z11 AB11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Reference</vt:lpstr>
      <vt:lpstr>Co-dopants</vt:lpstr>
      <vt:lpstr>CNT vs NCNT</vt:lpstr>
      <vt:lpstr>NCNTs Pressure</vt:lpstr>
      <vt:lpstr>Doping synergies</vt:lpstr>
      <vt:lpstr>Doping synergies minimal</vt:lpstr>
    </vt:vector>
  </TitlesOfParts>
  <Company>University of Bath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 Glyn Griffiths</dc:creator>
  <cp:lastModifiedBy>David</cp:lastModifiedBy>
  <dcterms:created xsi:type="dcterms:W3CDTF">2014-04-01T13:42:03Z</dcterms:created>
  <dcterms:modified xsi:type="dcterms:W3CDTF">2019-03-06T13:29:16Z</dcterms:modified>
</cp:coreProperties>
</file>