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6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\\myfiles\ab318\dos\"/>
    </mc:Choice>
  </mc:AlternateContent>
  <xr:revisionPtr revIDLastSave="0" documentId="13_ncr:1_{444E653F-8DF4-4843-9056-3F13F99CB11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ample Details" sheetId="1" r:id="rId1"/>
    <sheet name="GCMS Data TCD" sheetId="3" r:id="rId2"/>
    <sheet name="New CO, CO2, Ar Calibration" sheetId="12" r:id="rId3"/>
    <sheet name="FID Data" sheetId="4" r:id="rId4"/>
    <sheet name="FID Calculations" sheetId="5" r:id="rId5"/>
    <sheet name="Print Page" sheetId="6" r:id="rId6"/>
    <sheet name="Averages and Graph Data" sheetId="7" r:id="rId7"/>
    <sheet name="ASF Calculations" sheetId="8" r:id="rId8"/>
    <sheet name="Overview" sheetId="9" r:id="rId9"/>
    <sheet name="Calibration Data" sheetId="10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12" l="1"/>
  <c r="K24" i="12"/>
  <c r="K25" i="12"/>
  <c r="K26" i="12"/>
  <c r="K27" i="12"/>
  <c r="K28" i="12"/>
  <c r="C69" i="3" l="1"/>
  <c r="C71" i="3"/>
  <c r="C72" i="3"/>
  <c r="C68" i="3"/>
  <c r="J11" i="3"/>
  <c r="J9" i="3"/>
  <c r="C70" i="3" s="1"/>
  <c r="J41" i="12"/>
  <c r="K41" i="12" s="1"/>
  <c r="L41" i="12" s="1"/>
  <c r="J7" i="3"/>
  <c r="J5" i="3"/>
  <c r="J3" i="3"/>
  <c r="J1" i="3"/>
  <c r="D351" i="4"/>
  <c r="C351" i="4"/>
  <c r="D265" i="4"/>
  <c r="C265" i="4"/>
  <c r="D179" i="4"/>
  <c r="C179" i="4"/>
  <c r="D93" i="4"/>
  <c r="C93" i="4"/>
  <c r="D7" i="4"/>
  <c r="C7" i="4"/>
  <c r="C11" i="12" l="1"/>
  <c r="D11" i="12"/>
  <c r="F11" i="12"/>
  <c r="G11" i="12"/>
  <c r="H11" i="12"/>
  <c r="C7" i="12"/>
  <c r="D7" i="12"/>
  <c r="E7" i="12"/>
  <c r="B7" i="12"/>
  <c r="B11" i="12"/>
  <c r="C3" i="12"/>
  <c r="D3" i="12"/>
  <c r="E3" i="12"/>
  <c r="B3" i="12"/>
  <c r="B394" i="4" l="1"/>
  <c r="B384" i="4"/>
  <c r="B379" i="4"/>
  <c r="B374" i="4"/>
  <c r="B364" i="4"/>
  <c r="B308" i="4"/>
  <c r="B298" i="4"/>
  <c r="B293" i="4"/>
  <c r="B288" i="4"/>
  <c r="B278" i="4"/>
  <c r="B222" i="4"/>
  <c r="B212" i="4"/>
  <c r="B207" i="4"/>
  <c r="B202" i="4"/>
  <c r="B192" i="4"/>
  <c r="B136" i="4"/>
  <c r="B126" i="4"/>
  <c r="B121" i="4"/>
  <c r="B116" i="4"/>
  <c r="B106" i="4"/>
  <c r="N16" i="10"/>
  <c r="N15" i="10"/>
  <c r="N14" i="10"/>
  <c r="N13" i="10"/>
  <c r="N12" i="10"/>
  <c r="H9" i="10"/>
  <c r="H11" i="10" s="1"/>
  <c r="N4" i="10" s="1"/>
  <c r="H8" i="10"/>
  <c r="H7" i="10"/>
  <c r="I7" i="10" s="1"/>
  <c r="H6" i="10"/>
  <c r="N5" i="10"/>
  <c r="H5" i="10"/>
  <c r="H4" i="10"/>
  <c r="N6" i="10" s="1"/>
  <c r="B197" i="9"/>
  <c r="B196" i="9"/>
  <c r="B195" i="9"/>
  <c r="B194" i="9"/>
  <c r="B193" i="9"/>
  <c r="B192" i="9"/>
  <c r="B191" i="9"/>
  <c r="B190" i="9"/>
  <c r="B185" i="9"/>
  <c r="B184" i="9"/>
  <c r="B183" i="9"/>
  <c r="E180" i="9"/>
  <c r="E179" i="9"/>
  <c r="E178" i="9"/>
  <c r="E177" i="9"/>
  <c r="B177" i="9"/>
  <c r="E176" i="9"/>
  <c r="B176" i="9"/>
  <c r="E175" i="9"/>
  <c r="E174" i="9"/>
  <c r="B174" i="9"/>
  <c r="B173" i="9"/>
  <c r="B170" i="9"/>
  <c r="B169" i="9"/>
  <c r="B168" i="9"/>
  <c r="B167" i="9"/>
  <c r="B166" i="9"/>
  <c r="B165" i="9"/>
  <c r="B164" i="9"/>
  <c r="B163" i="9"/>
  <c r="B158" i="9"/>
  <c r="B157" i="9"/>
  <c r="B156" i="9"/>
  <c r="E153" i="9"/>
  <c r="E152" i="9"/>
  <c r="E151" i="9"/>
  <c r="E150" i="9"/>
  <c r="B150" i="9"/>
  <c r="E149" i="9"/>
  <c r="B149" i="9"/>
  <c r="E148" i="9"/>
  <c r="E147" i="9"/>
  <c r="B147" i="9"/>
  <c r="B146" i="9"/>
  <c r="B143" i="9"/>
  <c r="B142" i="9"/>
  <c r="B141" i="9"/>
  <c r="B140" i="9"/>
  <c r="B139" i="9"/>
  <c r="B138" i="9"/>
  <c r="B137" i="9"/>
  <c r="B136" i="9"/>
  <c r="B131" i="9"/>
  <c r="B130" i="9"/>
  <c r="B129" i="9"/>
  <c r="E126" i="9"/>
  <c r="E125" i="9"/>
  <c r="E124" i="9"/>
  <c r="E123" i="9"/>
  <c r="B123" i="9"/>
  <c r="E122" i="9"/>
  <c r="B122" i="9"/>
  <c r="E121" i="9"/>
  <c r="E120" i="9"/>
  <c r="B120" i="9"/>
  <c r="B119" i="9"/>
  <c r="B116" i="9"/>
  <c r="B115" i="9"/>
  <c r="B114" i="9"/>
  <c r="B113" i="9"/>
  <c r="B112" i="9"/>
  <c r="B111" i="9"/>
  <c r="B110" i="9"/>
  <c r="B109" i="9"/>
  <c r="B104" i="9"/>
  <c r="B103" i="9"/>
  <c r="B102" i="9"/>
  <c r="E99" i="9"/>
  <c r="E98" i="9"/>
  <c r="E97" i="9"/>
  <c r="E96" i="9"/>
  <c r="B96" i="9"/>
  <c r="E95" i="9"/>
  <c r="B95" i="9"/>
  <c r="E94" i="9"/>
  <c r="E93" i="9"/>
  <c r="B93" i="9"/>
  <c r="B92" i="9"/>
  <c r="B89" i="9"/>
  <c r="B88" i="9"/>
  <c r="B87" i="9"/>
  <c r="B86" i="9"/>
  <c r="B85" i="9"/>
  <c r="B84" i="9"/>
  <c r="B83" i="9"/>
  <c r="B82" i="9"/>
  <c r="B77" i="9"/>
  <c r="B76" i="9"/>
  <c r="B75" i="9"/>
  <c r="E72" i="9"/>
  <c r="E71" i="9"/>
  <c r="E70" i="9"/>
  <c r="E69" i="9"/>
  <c r="B69" i="9"/>
  <c r="E68" i="9"/>
  <c r="B68" i="9"/>
  <c r="E67" i="9"/>
  <c r="E39" i="9" s="1"/>
  <c r="E66" i="9"/>
  <c r="E38" i="9" s="1"/>
  <c r="B66" i="9"/>
  <c r="B65" i="9"/>
  <c r="H60" i="9"/>
  <c r="H59" i="9"/>
  <c r="E40" i="9"/>
  <c r="P37" i="9"/>
  <c r="O37" i="9"/>
  <c r="N37" i="9"/>
  <c r="M37" i="9"/>
  <c r="L37" i="9"/>
  <c r="K37" i="9"/>
  <c r="J37" i="9"/>
  <c r="I37" i="9"/>
  <c r="H37" i="9"/>
  <c r="Q37" i="9" s="1"/>
  <c r="S33" i="9"/>
  <c r="R33" i="9"/>
  <c r="Q33" i="9"/>
  <c r="P33" i="9"/>
  <c r="O33" i="9"/>
  <c r="N33" i="9"/>
  <c r="M33" i="9"/>
  <c r="L33" i="9"/>
  <c r="K33" i="9"/>
  <c r="J33" i="9"/>
  <c r="I33" i="9"/>
  <c r="H33" i="9"/>
  <c r="E33" i="9"/>
  <c r="D33" i="9"/>
  <c r="C399" i="8"/>
  <c r="B399" i="8"/>
  <c r="C398" i="8"/>
  <c r="B398" i="8"/>
  <c r="C397" i="8"/>
  <c r="B397" i="8"/>
  <c r="C396" i="8"/>
  <c r="B396" i="8"/>
  <c r="C395" i="8"/>
  <c r="B395" i="8"/>
  <c r="C394" i="8"/>
  <c r="B394" i="8"/>
  <c r="C393" i="8"/>
  <c r="B393" i="8"/>
  <c r="C392" i="8"/>
  <c r="B392" i="8"/>
  <c r="C391" i="8"/>
  <c r="B391" i="8"/>
  <c r="C390" i="8"/>
  <c r="B390" i="8"/>
  <c r="C389" i="8"/>
  <c r="B389" i="8"/>
  <c r="C388" i="8"/>
  <c r="B388" i="8"/>
  <c r="C387" i="8"/>
  <c r="B387" i="8"/>
  <c r="C386" i="8"/>
  <c r="B386" i="8"/>
  <c r="C385" i="8"/>
  <c r="B385" i="8"/>
  <c r="C384" i="8"/>
  <c r="B384" i="8"/>
  <c r="C383" i="8"/>
  <c r="B383" i="8"/>
  <c r="C382" i="8"/>
  <c r="B382" i="8"/>
  <c r="C381" i="8"/>
  <c r="B381" i="8"/>
  <c r="C380" i="8"/>
  <c r="B380" i="8"/>
  <c r="C379" i="8"/>
  <c r="B379" i="8"/>
  <c r="C378" i="8"/>
  <c r="B378" i="8"/>
  <c r="C377" i="8"/>
  <c r="B377" i="8"/>
  <c r="C376" i="8"/>
  <c r="B376" i="8"/>
  <c r="C375" i="8"/>
  <c r="B375" i="8"/>
  <c r="C374" i="8"/>
  <c r="B374" i="8"/>
  <c r="C373" i="8"/>
  <c r="B373" i="8"/>
  <c r="C372" i="8"/>
  <c r="B372" i="8"/>
  <c r="C371" i="8"/>
  <c r="B371" i="8"/>
  <c r="C370" i="8"/>
  <c r="B370" i="8"/>
  <c r="C369" i="8"/>
  <c r="B369" i="8"/>
  <c r="C368" i="8"/>
  <c r="B368" i="8"/>
  <c r="C367" i="8"/>
  <c r="B367" i="8"/>
  <c r="C366" i="8"/>
  <c r="B366" i="8"/>
  <c r="C365" i="8"/>
  <c r="B365" i="8"/>
  <c r="C364" i="8"/>
  <c r="B364" i="8"/>
  <c r="C363" i="8"/>
  <c r="B363" i="8"/>
  <c r="C362" i="8"/>
  <c r="B362" i="8"/>
  <c r="C361" i="8"/>
  <c r="B361" i="8"/>
  <c r="C360" i="8"/>
  <c r="B360" i="8"/>
  <c r="C359" i="8"/>
  <c r="B359" i="8"/>
  <c r="C358" i="8"/>
  <c r="B358" i="8"/>
  <c r="C357" i="8"/>
  <c r="B357" i="8"/>
  <c r="C356" i="8"/>
  <c r="B356" i="8"/>
  <c r="C355" i="8"/>
  <c r="B355" i="8"/>
  <c r="C354" i="8"/>
  <c r="B354" i="8"/>
  <c r="C353" i="8"/>
  <c r="B353" i="8"/>
  <c r="C352" i="8"/>
  <c r="B352" i="8"/>
  <c r="C351" i="8"/>
  <c r="B351" i="8"/>
  <c r="C350" i="8"/>
  <c r="B350" i="8"/>
  <c r="C349" i="8"/>
  <c r="B349" i="8"/>
  <c r="C348" i="8"/>
  <c r="B348" i="8"/>
  <c r="C347" i="8"/>
  <c r="B347" i="8"/>
  <c r="C346" i="8"/>
  <c r="B346" i="8"/>
  <c r="C345" i="8"/>
  <c r="B345" i="8"/>
  <c r="C344" i="8"/>
  <c r="B344" i="8"/>
  <c r="C343" i="8"/>
  <c r="B343" i="8"/>
  <c r="C342" i="8"/>
  <c r="B342" i="8"/>
  <c r="C341" i="8"/>
  <c r="B341" i="8"/>
  <c r="F340" i="8"/>
  <c r="F341" i="8" s="1"/>
  <c r="C340" i="8"/>
  <c r="B340" i="8"/>
  <c r="C339" i="8"/>
  <c r="B339" i="8"/>
  <c r="C338" i="8"/>
  <c r="B338" i="8"/>
  <c r="C337" i="8"/>
  <c r="B337" i="8"/>
  <c r="C336" i="8"/>
  <c r="B336" i="8"/>
  <c r="C335" i="8"/>
  <c r="B335" i="8"/>
  <c r="C334" i="8"/>
  <c r="B334" i="8"/>
  <c r="C333" i="8"/>
  <c r="B333" i="8"/>
  <c r="C332" i="8"/>
  <c r="B332" i="8"/>
  <c r="C331" i="8"/>
  <c r="B331" i="8"/>
  <c r="C330" i="8"/>
  <c r="B330" i="8"/>
  <c r="C329" i="8"/>
  <c r="B329" i="8"/>
  <c r="C328" i="8"/>
  <c r="B328" i="8"/>
  <c r="C327" i="8"/>
  <c r="B327" i="8"/>
  <c r="C326" i="8"/>
  <c r="B326" i="8"/>
  <c r="C325" i="8"/>
  <c r="B325" i="8"/>
  <c r="C319" i="8"/>
  <c r="B319" i="8"/>
  <c r="C318" i="8"/>
  <c r="B318" i="8"/>
  <c r="C317" i="8"/>
  <c r="B317" i="8"/>
  <c r="C316" i="8"/>
  <c r="B316" i="8"/>
  <c r="C315" i="8"/>
  <c r="B315" i="8"/>
  <c r="C314" i="8"/>
  <c r="B314" i="8"/>
  <c r="C313" i="8"/>
  <c r="B313" i="8"/>
  <c r="C312" i="8"/>
  <c r="B312" i="8"/>
  <c r="C311" i="8"/>
  <c r="B311" i="8"/>
  <c r="C310" i="8"/>
  <c r="B310" i="8"/>
  <c r="C309" i="8"/>
  <c r="B309" i="8"/>
  <c r="C308" i="8"/>
  <c r="B308" i="8"/>
  <c r="C307" i="8"/>
  <c r="B307" i="8"/>
  <c r="C306" i="8"/>
  <c r="B306" i="8"/>
  <c r="C305" i="8"/>
  <c r="B305" i="8"/>
  <c r="C304" i="8"/>
  <c r="B304" i="8"/>
  <c r="C303" i="8"/>
  <c r="B303" i="8"/>
  <c r="C302" i="8"/>
  <c r="B302" i="8"/>
  <c r="C301" i="8"/>
  <c r="B301" i="8"/>
  <c r="C300" i="8"/>
  <c r="B300" i="8"/>
  <c r="C299" i="8"/>
  <c r="B299" i="8"/>
  <c r="C298" i="8"/>
  <c r="B298" i="8"/>
  <c r="C297" i="8"/>
  <c r="B297" i="8"/>
  <c r="C296" i="8"/>
  <c r="B296" i="8"/>
  <c r="C295" i="8"/>
  <c r="B295" i="8"/>
  <c r="C294" i="8"/>
  <c r="B294" i="8"/>
  <c r="C293" i="8"/>
  <c r="B293" i="8"/>
  <c r="C292" i="8"/>
  <c r="B292" i="8"/>
  <c r="C291" i="8"/>
  <c r="B291" i="8"/>
  <c r="C290" i="8"/>
  <c r="B290" i="8"/>
  <c r="C289" i="8"/>
  <c r="B289" i="8"/>
  <c r="C288" i="8"/>
  <c r="B288" i="8"/>
  <c r="C287" i="8"/>
  <c r="B287" i="8"/>
  <c r="C286" i="8"/>
  <c r="B286" i="8"/>
  <c r="C285" i="8"/>
  <c r="B285" i="8"/>
  <c r="C284" i="8"/>
  <c r="B284" i="8"/>
  <c r="C283" i="8"/>
  <c r="B283" i="8"/>
  <c r="C282" i="8"/>
  <c r="B282" i="8"/>
  <c r="C281" i="8"/>
  <c r="B281" i="8"/>
  <c r="C280" i="8"/>
  <c r="B280" i="8"/>
  <c r="C279" i="8"/>
  <c r="B279" i="8"/>
  <c r="C278" i="8"/>
  <c r="B278" i="8"/>
  <c r="C277" i="8"/>
  <c r="B277" i="8"/>
  <c r="C276" i="8"/>
  <c r="B276" i="8"/>
  <c r="C275" i="8"/>
  <c r="B275" i="8"/>
  <c r="C274" i="8"/>
  <c r="B274" i="8"/>
  <c r="C273" i="8"/>
  <c r="B273" i="8"/>
  <c r="C272" i="8"/>
  <c r="B272" i="8"/>
  <c r="C271" i="8"/>
  <c r="B271" i="8"/>
  <c r="C270" i="8"/>
  <c r="B270" i="8"/>
  <c r="C269" i="8"/>
  <c r="B269" i="8"/>
  <c r="C268" i="8"/>
  <c r="B268" i="8"/>
  <c r="C267" i="8"/>
  <c r="B267" i="8"/>
  <c r="C266" i="8"/>
  <c r="B266" i="8"/>
  <c r="C265" i="8"/>
  <c r="B265" i="8"/>
  <c r="C264" i="8"/>
  <c r="B264" i="8"/>
  <c r="C263" i="8"/>
  <c r="B263" i="8"/>
  <c r="C262" i="8"/>
  <c r="B262" i="8"/>
  <c r="C261" i="8"/>
  <c r="B261" i="8"/>
  <c r="F260" i="8"/>
  <c r="F261" i="8" s="1"/>
  <c r="C260" i="8"/>
  <c r="B260" i="8"/>
  <c r="C259" i="8"/>
  <c r="B259" i="8"/>
  <c r="C258" i="8"/>
  <c r="B258" i="8"/>
  <c r="C257" i="8"/>
  <c r="B257" i="8"/>
  <c r="C256" i="8"/>
  <c r="B256" i="8"/>
  <c r="C255" i="8"/>
  <c r="B255" i="8"/>
  <c r="C254" i="8"/>
  <c r="B254" i="8"/>
  <c r="C253" i="8"/>
  <c r="B253" i="8"/>
  <c r="C252" i="8"/>
  <c r="B252" i="8"/>
  <c r="C251" i="8"/>
  <c r="B251" i="8"/>
  <c r="C250" i="8"/>
  <c r="B250" i="8"/>
  <c r="C249" i="8"/>
  <c r="B249" i="8"/>
  <c r="C248" i="8"/>
  <c r="B248" i="8"/>
  <c r="C247" i="8"/>
  <c r="B247" i="8"/>
  <c r="C246" i="8"/>
  <c r="B246" i="8"/>
  <c r="C245" i="8"/>
  <c r="B245" i="8"/>
  <c r="C239" i="8"/>
  <c r="B239" i="8"/>
  <c r="C238" i="8"/>
  <c r="B238" i="8"/>
  <c r="C237" i="8"/>
  <c r="B237" i="8"/>
  <c r="C236" i="8"/>
  <c r="B236" i="8"/>
  <c r="C235" i="8"/>
  <c r="B235" i="8"/>
  <c r="C234" i="8"/>
  <c r="B234" i="8"/>
  <c r="C233" i="8"/>
  <c r="B233" i="8"/>
  <c r="C232" i="8"/>
  <c r="B232" i="8"/>
  <c r="C231" i="8"/>
  <c r="B231" i="8"/>
  <c r="C230" i="8"/>
  <c r="B230" i="8"/>
  <c r="C229" i="8"/>
  <c r="B229" i="8"/>
  <c r="C228" i="8"/>
  <c r="B228" i="8"/>
  <c r="C227" i="8"/>
  <c r="B227" i="8"/>
  <c r="C226" i="8"/>
  <c r="B226" i="8"/>
  <c r="C225" i="8"/>
  <c r="B225" i="8"/>
  <c r="C224" i="8"/>
  <c r="B224" i="8"/>
  <c r="C223" i="8"/>
  <c r="B223" i="8"/>
  <c r="C222" i="8"/>
  <c r="B222" i="8"/>
  <c r="C221" i="8"/>
  <c r="B221" i="8"/>
  <c r="C220" i="8"/>
  <c r="B220" i="8"/>
  <c r="C219" i="8"/>
  <c r="B219" i="8"/>
  <c r="C218" i="8"/>
  <c r="B218" i="8"/>
  <c r="C217" i="8"/>
  <c r="B217" i="8"/>
  <c r="C216" i="8"/>
  <c r="B216" i="8"/>
  <c r="C215" i="8"/>
  <c r="B215" i="8"/>
  <c r="C214" i="8"/>
  <c r="B214" i="8"/>
  <c r="C213" i="8"/>
  <c r="B213" i="8"/>
  <c r="C212" i="8"/>
  <c r="B212" i="8"/>
  <c r="C211" i="8"/>
  <c r="B211" i="8"/>
  <c r="C210" i="8"/>
  <c r="B210" i="8"/>
  <c r="C209" i="8"/>
  <c r="B209" i="8"/>
  <c r="C208" i="8"/>
  <c r="B208" i="8"/>
  <c r="C207" i="8"/>
  <c r="B207" i="8"/>
  <c r="C206" i="8"/>
  <c r="B206" i="8"/>
  <c r="C205" i="8"/>
  <c r="B205" i="8"/>
  <c r="C204" i="8"/>
  <c r="B204" i="8"/>
  <c r="C203" i="8"/>
  <c r="B203" i="8"/>
  <c r="C202" i="8"/>
  <c r="B202" i="8"/>
  <c r="C201" i="8"/>
  <c r="B201" i="8"/>
  <c r="C200" i="8"/>
  <c r="B200" i="8"/>
  <c r="C199" i="8"/>
  <c r="B199" i="8"/>
  <c r="C198" i="8"/>
  <c r="B198" i="8"/>
  <c r="C197" i="8"/>
  <c r="B197" i="8"/>
  <c r="C196" i="8"/>
  <c r="B196" i="8"/>
  <c r="C195" i="8"/>
  <c r="B195" i="8"/>
  <c r="C194" i="8"/>
  <c r="B194" i="8"/>
  <c r="C193" i="8"/>
  <c r="B193" i="8"/>
  <c r="C192" i="8"/>
  <c r="B192" i="8"/>
  <c r="C191" i="8"/>
  <c r="B191" i="8"/>
  <c r="C190" i="8"/>
  <c r="B190" i="8"/>
  <c r="C189" i="8"/>
  <c r="B189" i="8"/>
  <c r="C188" i="8"/>
  <c r="B188" i="8"/>
  <c r="C187" i="8"/>
  <c r="B187" i="8"/>
  <c r="C186" i="8"/>
  <c r="B186" i="8"/>
  <c r="C185" i="8"/>
  <c r="B185" i="8"/>
  <c r="C184" i="8"/>
  <c r="B184" i="8"/>
  <c r="C183" i="8"/>
  <c r="B183" i="8"/>
  <c r="C182" i="8"/>
  <c r="B182" i="8"/>
  <c r="C181" i="8"/>
  <c r="B181" i="8"/>
  <c r="F180" i="8"/>
  <c r="F181" i="8" s="1"/>
  <c r="C180" i="8"/>
  <c r="B180" i="8"/>
  <c r="C179" i="8"/>
  <c r="B179" i="8"/>
  <c r="C178" i="8"/>
  <c r="B178" i="8"/>
  <c r="C177" i="8"/>
  <c r="B177" i="8"/>
  <c r="C176" i="8"/>
  <c r="B176" i="8"/>
  <c r="C175" i="8"/>
  <c r="B175" i="8"/>
  <c r="C174" i="8"/>
  <c r="B174" i="8"/>
  <c r="C173" i="8"/>
  <c r="B173" i="8"/>
  <c r="C172" i="8"/>
  <c r="B172" i="8"/>
  <c r="C171" i="8"/>
  <c r="B171" i="8"/>
  <c r="C170" i="8"/>
  <c r="B170" i="8"/>
  <c r="C169" i="8"/>
  <c r="B169" i="8"/>
  <c r="C168" i="8"/>
  <c r="B168" i="8"/>
  <c r="C167" i="8"/>
  <c r="B167" i="8"/>
  <c r="C166" i="8"/>
  <c r="B166" i="8"/>
  <c r="C165" i="8"/>
  <c r="B165" i="8"/>
  <c r="C159" i="8"/>
  <c r="B159" i="8"/>
  <c r="C158" i="8"/>
  <c r="B158" i="8"/>
  <c r="C157" i="8"/>
  <c r="B157" i="8"/>
  <c r="C156" i="8"/>
  <c r="B156" i="8"/>
  <c r="C155" i="8"/>
  <c r="B155" i="8"/>
  <c r="C154" i="8"/>
  <c r="B154" i="8"/>
  <c r="C153" i="8"/>
  <c r="B153" i="8"/>
  <c r="C152" i="8"/>
  <c r="B152" i="8"/>
  <c r="C151" i="8"/>
  <c r="B151" i="8"/>
  <c r="C150" i="8"/>
  <c r="B150" i="8"/>
  <c r="C149" i="8"/>
  <c r="B149" i="8"/>
  <c r="C148" i="8"/>
  <c r="B148" i="8"/>
  <c r="C147" i="8"/>
  <c r="B147" i="8"/>
  <c r="C146" i="8"/>
  <c r="B146" i="8"/>
  <c r="C145" i="8"/>
  <c r="B145" i="8"/>
  <c r="C144" i="8"/>
  <c r="B144" i="8"/>
  <c r="C143" i="8"/>
  <c r="B143" i="8"/>
  <c r="C142" i="8"/>
  <c r="B142" i="8"/>
  <c r="C141" i="8"/>
  <c r="B141" i="8"/>
  <c r="C140" i="8"/>
  <c r="B140" i="8"/>
  <c r="C139" i="8"/>
  <c r="B139" i="8"/>
  <c r="C138" i="8"/>
  <c r="B138" i="8"/>
  <c r="C137" i="8"/>
  <c r="B137" i="8"/>
  <c r="C136" i="8"/>
  <c r="B136" i="8"/>
  <c r="C135" i="8"/>
  <c r="B135" i="8"/>
  <c r="C134" i="8"/>
  <c r="B134" i="8"/>
  <c r="C133" i="8"/>
  <c r="B133" i="8"/>
  <c r="C132" i="8"/>
  <c r="B132" i="8"/>
  <c r="C131" i="8"/>
  <c r="B131" i="8"/>
  <c r="C130" i="8"/>
  <c r="B130" i="8"/>
  <c r="C129" i="8"/>
  <c r="B129" i="8"/>
  <c r="C128" i="8"/>
  <c r="B128" i="8"/>
  <c r="C127" i="8"/>
  <c r="B127" i="8"/>
  <c r="C126" i="8"/>
  <c r="B126" i="8"/>
  <c r="C125" i="8"/>
  <c r="B125" i="8"/>
  <c r="C124" i="8"/>
  <c r="B124" i="8"/>
  <c r="C123" i="8"/>
  <c r="B123" i="8"/>
  <c r="C122" i="8"/>
  <c r="B122" i="8"/>
  <c r="C121" i="8"/>
  <c r="B121" i="8"/>
  <c r="C120" i="8"/>
  <c r="B120" i="8"/>
  <c r="C119" i="8"/>
  <c r="B119" i="8"/>
  <c r="C118" i="8"/>
  <c r="B118" i="8"/>
  <c r="C117" i="8"/>
  <c r="B117" i="8"/>
  <c r="C116" i="8"/>
  <c r="B116" i="8"/>
  <c r="C115" i="8"/>
  <c r="B115" i="8"/>
  <c r="C114" i="8"/>
  <c r="B114" i="8"/>
  <c r="C113" i="8"/>
  <c r="B113" i="8"/>
  <c r="C112" i="8"/>
  <c r="B112" i="8"/>
  <c r="C111" i="8"/>
  <c r="B111" i="8"/>
  <c r="C110" i="8"/>
  <c r="B110" i="8"/>
  <c r="C109" i="8"/>
  <c r="B109" i="8"/>
  <c r="C108" i="8"/>
  <c r="B108" i="8"/>
  <c r="C107" i="8"/>
  <c r="B107" i="8"/>
  <c r="C106" i="8"/>
  <c r="B106" i="8"/>
  <c r="C105" i="8"/>
  <c r="B105" i="8"/>
  <c r="C104" i="8"/>
  <c r="B104" i="8"/>
  <c r="C103" i="8"/>
  <c r="B103" i="8"/>
  <c r="C102" i="8"/>
  <c r="B102" i="8"/>
  <c r="C101" i="8"/>
  <c r="B101" i="8"/>
  <c r="F100" i="8"/>
  <c r="F101" i="8" s="1"/>
  <c r="C100" i="8"/>
  <c r="B100" i="8"/>
  <c r="C99" i="8"/>
  <c r="B99" i="8"/>
  <c r="C98" i="8"/>
  <c r="B98" i="8"/>
  <c r="C97" i="8"/>
  <c r="B97" i="8"/>
  <c r="C96" i="8"/>
  <c r="B96" i="8"/>
  <c r="C95" i="8"/>
  <c r="B95" i="8"/>
  <c r="C94" i="8"/>
  <c r="B94" i="8"/>
  <c r="C93" i="8"/>
  <c r="B93" i="8"/>
  <c r="C92" i="8"/>
  <c r="B92" i="8"/>
  <c r="C91" i="8"/>
  <c r="B91" i="8"/>
  <c r="C90" i="8"/>
  <c r="B90" i="8"/>
  <c r="C89" i="8"/>
  <c r="B89" i="8"/>
  <c r="C88" i="8"/>
  <c r="B88" i="8"/>
  <c r="C87" i="8"/>
  <c r="B87" i="8"/>
  <c r="C86" i="8"/>
  <c r="B86" i="8"/>
  <c r="C85" i="8"/>
  <c r="B85" i="8"/>
  <c r="C79" i="8"/>
  <c r="B79" i="8"/>
  <c r="C78" i="8"/>
  <c r="B78" i="8"/>
  <c r="C77" i="8"/>
  <c r="B77" i="8"/>
  <c r="C76" i="8"/>
  <c r="B76" i="8"/>
  <c r="C75" i="8"/>
  <c r="B75" i="8"/>
  <c r="C74" i="8"/>
  <c r="B74" i="8"/>
  <c r="C73" i="8"/>
  <c r="B73" i="8"/>
  <c r="C72" i="8"/>
  <c r="B72" i="8"/>
  <c r="C71" i="8"/>
  <c r="B71" i="8"/>
  <c r="C70" i="8"/>
  <c r="B70" i="8"/>
  <c r="C69" i="8"/>
  <c r="B69" i="8"/>
  <c r="C68" i="8"/>
  <c r="B68" i="8"/>
  <c r="C67" i="8"/>
  <c r="B67" i="8"/>
  <c r="C66" i="8"/>
  <c r="B66" i="8"/>
  <c r="C65" i="8"/>
  <c r="B65" i="8"/>
  <c r="C64" i="8"/>
  <c r="B64" i="8"/>
  <c r="C63" i="8"/>
  <c r="B63" i="8"/>
  <c r="C62" i="8"/>
  <c r="B62" i="8"/>
  <c r="C61" i="8"/>
  <c r="B61" i="8"/>
  <c r="C60" i="8"/>
  <c r="B60" i="8"/>
  <c r="C59" i="8"/>
  <c r="B59" i="8"/>
  <c r="C58" i="8"/>
  <c r="B58" i="8"/>
  <c r="C57" i="8"/>
  <c r="B57" i="8"/>
  <c r="C56" i="8"/>
  <c r="B56" i="8"/>
  <c r="C55" i="8"/>
  <c r="B55" i="8"/>
  <c r="C54" i="8"/>
  <c r="B54" i="8"/>
  <c r="C53" i="8"/>
  <c r="B53" i="8"/>
  <c r="C52" i="8"/>
  <c r="B52" i="8"/>
  <c r="C51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B42" i="8"/>
  <c r="C41" i="8"/>
  <c r="B41" i="8"/>
  <c r="C40" i="8"/>
  <c r="B40" i="8"/>
  <c r="C39" i="8"/>
  <c r="B39" i="8"/>
  <c r="C38" i="8"/>
  <c r="B38" i="8"/>
  <c r="C37" i="8"/>
  <c r="B37" i="8"/>
  <c r="C36" i="8"/>
  <c r="B36" i="8"/>
  <c r="C35" i="8"/>
  <c r="B35" i="8"/>
  <c r="C34" i="8"/>
  <c r="B34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R22" i="8"/>
  <c r="R23" i="8" s="1"/>
  <c r="C22" i="8"/>
  <c r="B22" i="8"/>
  <c r="C21" i="8"/>
  <c r="B21" i="8"/>
  <c r="F20" i="8"/>
  <c r="F21" i="8" s="1"/>
  <c r="C20" i="8"/>
  <c r="B20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C5" i="8"/>
  <c r="B5" i="8"/>
  <c r="E56" i="7"/>
  <c r="D56" i="7"/>
  <c r="C56" i="7"/>
  <c r="B56" i="7"/>
  <c r="F55" i="7"/>
  <c r="E55" i="7"/>
  <c r="D55" i="7"/>
  <c r="C55" i="7"/>
  <c r="B55" i="7"/>
  <c r="F54" i="7"/>
  <c r="E54" i="7"/>
  <c r="D54" i="7"/>
  <c r="C54" i="7"/>
  <c r="B54" i="7"/>
  <c r="A54" i="7"/>
  <c r="F53" i="7"/>
  <c r="E53" i="7"/>
  <c r="D53" i="7"/>
  <c r="C53" i="7"/>
  <c r="B53" i="7"/>
  <c r="A53" i="7"/>
  <c r="F52" i="7"/>
  <c r="E52" i="7"/>
  <c r="D52" i="7"/>
  <c r="C52" i="7"/>
  <c r="B52" i="7"/>
  <c r="A52" i="7"/>
  <c r="F51" i="7"/>
  <c r="E51" i="7"/>
  <c r="D51" i="7"/>
  <c r="C51" i="7"/>
  <c r="B51" i="7"/>
  <c r="A51" i="7"/>
  <c r="F50" i="7"/>
  <c r="E50" i="7"/>
  <c r="D50" i="7"/>
  <c r="C50" i="7"/>
  <c r="B50" i="7"/>
  <c r="A50" i="7"/>
  <c r="F49" i="7"/>
  <c r="E49" i="7"/>
  <c r="D49" i="7"/>
  <c r="C49" i="7"/>
  <c r="B49" i="7"/>
  <c r="A49" i="7"/>
  <c r="F48" i="7"/>
  <c r="E48" i="7"/>
  <c r="D48" i="7"/>
  <c r="C48" i="7"/>
  <c r="B48" i="7"/>
  <c r="A48" i="7"/>
  <c r="F47" i="7"/>
  <c r="E47" i="7"/>
  <c r="E57" i="7" s="1"/>
  <c r="D47" i="7"/>
  <c r="D57" i="7" s="1"/>
  <c r="C47" i="7"/>
  <c r="C57" i="7" s="1"/>
  <c r="B47" i="7"/>
  <c r="B57" i="7" s="1"/>
  <c r="A47" i="7"/>
  <c r="F46" i="7"/>
  <c r="E46" i="7"/>
  <c r="D46" i="7"/>
  <c r="C46" i="7"/>
  <c r="B46" i="7"/>
  <c r="F45" i="7"/>
  <c r="E45" i="7"/>
  <c r="D45" i="7"/>
  <c r="C45" i="7"/>
  <c r="B45" i="7"/>
  <c r="F44" i="7"/>
  <c r="E44" i="7"/>
  <c r="D44" i="7"/>
  <c r="C44" i="7"/>
  <c r="B44" i="7"/>
  <c r="A44" i="7"/>
  <c r="F43" i="7"/>
  <c r="E43" i="7"/>
  <c r="D43" i="7"/>
  <c r="C43" i="7"/>
  <c r="B43" i="7"/>
  <c r="A43" i="7"/>
  <c r="F42" i="7"/>
  <c r="E42" i="7"/>
  <c r="D42" i="7"/>
  <c r="C42" i="7"/>
  <c r="B42" i="7"/>
  <c r="A42" i="7"/>
  <c r="F41" i="7"/>
  <c r="E41" i="7"/>
  <c r="D41" i="7"/>
  <c r="C41" i="7"/>
  <c r="B41" i="7"/>
  <c r="A41" i="7"/>
  <c r="F40" i="7"/>
  <c r="E40" i="7"/>
  <c r="D40" i="7"/>
  <c r="C40" i="7"/>
  <c r="B40" i="7"/>
  <c r="A40" i="7"/>
  <c r="F39" i="7"/>
  <c r="E39" i="7"/>
  <c r="D39" i="7"/>
  <c r="C39" i="7"/>
  <c r="B39" i="7"/>
  <c r="A39" i="7"/>
  <c r="F38" i="7"/>
  <c r="E38" i="7"/>
  <c r="D38" i="7"/>
  <c r="C38" i="7"/>
  <c r="B38" i="7"/>
  <c r="A38" i="7"/>
  <c r="F37" i="7"/>
  <c r="E37" i="7"/>
  <c r="D37" i="7"/>
  <c r="C37" i="7"/>
  <c r="B37" i="7"/>
  <c r="A37" i="7"/>
  <c r="F36" i="7"/>
  <c r="E36" i="7"/>
  <c r="D36" i="7"/>
  <c r="C36" i="7"/>
  <c r="B36" i="7"/>
  <c r="A36" i="7"/>
  <c r="F35" i="7"/>
  <c r="E35" i="7"/>
  <c r="D35" i="7"/>
  <c r="C35" i="7"/>
  <c r="B35" i="7"/>
  <c r="A35" i="7"/>
  <c r="F34" i="7"/>
  <c r="E34" i="7"/>
  <c r="D34" i="7"/>
  <c r="C34" i="7"/>
  <c r="B34" i="7"/>
  <c r="A34" i="7"/>
  <c r="F33" i="7"/>
  <c r="E33" i="7"/>
  <c r="D33" i="7"/>
  <c r="C33" i="7"/>
  <c r="B33" i="7"/>
  <c r="J20" i="7"/>
  <c r="I20" i="7"/>
  <c r="H20" i="7"/>
  <c r="G20" i="7"/>
  <c r="J19" i="7"/>
  <c r="I19" i="7"/>
  <c r="H19" i="7"/>
  <c r="G19" i="7"/>
  <c r="J18" i="7"/>
  <c r="I18" i="7"/>
  <c r="H18" i="7"/>
  <c r="G18" i="7"/>
  <c r="J17" i="7"/>
  <c r="I17" i="7"/>
  <c r="H17" i="7"/>
  <c r="G17" i="7"/>
  <c r="J16" i="7"/>
  <c r="I16" i="7"/>
  <c r="H16" i="7"/>
  <c r="G16" i="7"/>
  <c r="L3" i="7"/>
  <c r="I6" i="7" s="1"/>
  <c r="K3" i="7"/>
  <c r="H6" i="7" s="1"/>
  <c r="J3" i="7"/>
  <c r="G6" i="7" s="1"/>
  <c r="I3" i="7"/>
  <c r="F6" i="7" s="1"/>
  <c r="H3" i="7"/>
  <c r="E6" i="7" s="1"/>
  <c r="G3" i="7"/>
  <c r="F3" i="7"/>
  <c r="E3" i="7"/>
  <c r="D3" i="7"/>
  <c r="C3" i="7"/>
  <c r="B3" i="7"/>
  <c r="B9" i="7" s="1"/>
  <c r="A3" i="7"/>
  <c r="A6" i="7" s="1"/>
  <c r="A9" i="7" s="1"/>
  <c r="J349" i="4"/>
  <c r="M348" i="4" s="1"/>
  <c r="B351" i="4"/>
  <c r="J348" i="4" s="1"/>
  <c r="J350" i="4"/>
  <c r="B265" i="4"/>
  <c r="J262" i="4" s="1"/>
  <c r="J264" i="4"/>
  <c r="J263" i="4"/>
  <c r="M262" i="4" s="1"/>
  <c r="J178" i="4"/>
  <c r="B179" i="4"/>
  <c r="J176" i="4" s="1"/>
  <c r="J177" i="4"/>
  <c r="M176" i="4" s="1"/>
  <c r="J91" i="4"/>
  <c r="M90" i="4" s="1"/>
  <c r="J92" i="4"/>
  <c r="B93" i="4"/>
  <c r="J90" i="4" s="1"/>
  <c r="B50" i="4"/>
  <c r="B40" i="4"/>
  <c r="B35" i="4"/>
  <c r="B30" i="4"/>
  <c r="B20" i="4"/>
  <c r="B7" i="4"/>
  <c r="J4" i="4" s="1"/>
  <c r="J6" i="4"/>
  <c r="J5" i="4"/>
  <c r="M4" i="4" s="1"/>
  <c r="C6" i="7" l="1"/>
  <c r="G249" i="8"/>
  <c r="G324" i="8"/>
  <c r="G86" i="8"/>
  <c r="G169" i="8"/>
  <c r="F274" i="4"/>
  <c r="G274" i="4" s="1"/>
  <c r="F191" i="4"/>
  <c r="G191" i="4" s="1"/>
  <c r="F17" i="4"/>
  <c r="G17" i="4" s="1"/>
  <c r="F190" i="4"/>
  <c r="G190" i="4" s="1"/>
  <c r="F16" i="4"/>
  <c r="G16" i="4" s="1"/>
  <c r="F363" i="4"/>
  <c r="G363" i="4" s="1"/>
  <c r="F189" i="4"/>
  <c r="G189" i="4" s="1"/>
  <c r="F19" i="4"/>
  <c r="G19" i="4" s="1"/>
  <c r="F362" i="4"/>
  <c r="G362" i="4" s="1"/>
  <c r="F188" i="4"/>
  <c r="G188" i="4" s="1"/>
  <c r="F105" i="4"/>
  <c r="G105" i="4" s="1"/>
  <c r="F276" i="4"/>
  <c r="G276" i="4" s="1"/>
  <c r="F18" i="4"/>
  <c r="G18" i="4" s="1"/>
  <c r="F361" i="4"/>
  <c r="G361" i="4" s="1"/>
  <c r="F104" i="4"/>
  <c r="G104" i="4" s="1"/>
  <c r="F360" i="4"/>
  <c r="G360" i="4" s="1"/>
  <c r="F277" i="4"/>
  <c r="G277" i="4" s="1"/>
  <c r="F103" i="4"/>
  <c r="G103" i="4" s="1"/>
  <c r="F102" i="4"/>
  <c r="G102" i="4" s="1"/>
  <c r="F275" i="4"/>
  <c r="G275" i="4" s="1"/>
  <c r="F413" i="4"/>
  <c r="G413" i="4" s="1"/>
  <c r="F322" i="4"/>
  <c r="G322" i="4" s="1"/>
  <c r="F239" i="4"/>
  <c r="G239" i="4" s="1"/>
  <c r="F156" i="4"/>
  <c r="G156" i="4" s="1"/>
  <c r="F70" i="4"/>
  <c r="G70" i="4" s="1"/>
  <c r="F415" i="4"/>
  <c r="G415" i="4" s="1"/>
  <c r="F324" i="4"/>
  <c r="G324" i="4" s="1"/>
  <c r="F150" i="4"/>
  <c r="G150" i="4" s="1"/>
  <c r="F149" i="4"/>
  <c r="G149" i="4" s="1"/>
  <c r="F412" i="4"/>
  <c r="G412" i="4" s="1"/>
  <c r="F329" i="4"/>
  <c r="G329" i="4" s="1"/>
  <c r="F321" i="4"/>
  <c r="G321" i="4" s="1"/>
  <c r="F238" i="4"/>
  <c r="G238" i="4" s="1"/>
  <c r="F155" i="4"/>
  <c r="G155" i="4" s="1"/>
  <c r="F71" i="4"/>
  <c r="G71" i="4" s="1"/>
  <c r="F407" i="4"/>
  <c r="G407" i="4" s="1"/>
  <c r="F411" i="4"/>
  <c r="G411" i="4" s="1"/>
  <c r="F328" i="4"/>
  <c r="G328" i="4" s="1"/>
  <c r="F237" i="4"/>
  <c r="G237" i="4" s="1"/>
  <c r="F154" i="4"/>
  <c r="G154" i="4" s="1"/>
  <c r="F64" i="4"/>
  <c r="G64" i="4" s="1"/>
  <c r="F63" i="4"/>
  <c r="G63" i="4" s="1"/>
  <c r="F68" i="4"/>
  <c r="G68" i="4" s="1"/>
  <c r="F414" i="4"/>
  <c r="G414" i="4" s="1"/>
  <c r="F240" i="4"/>
  <c r="G240" i="4" s="1"/>
  <c r="F410" i="4"/>
  <c r="G410" i="4" s="1"/>
  <c r="F327" i="4"/>
  <c r="G327" i="4" s="1"/>
  <c r="F236" i="4"/>
  <c r="G236" i="4" s="1"/>
  <c r="F153" i="4"/>
  <c r="G153" i="4" s="1"/>
  <c r="F65" i="4"/>
  <c r="G65" i="4" s="1"/>
  <c r="F241" i="4"/>
  <c r="G241" i="4" s="1"/>
  <c r="F409" i="4"/>
  <c r="G409" i="4" s="1"/>
  <c r="F326" i="4"/>
  <c r="G326" i="4" s="1"/>
  <c r="F243" i="4"/>
  <c r="G243" i="4" s="1"/>
  <c r="F235" i="4"/>
  <c r="G235" i="4" s="1"/>
  <c r="F152" i="4"/>
  <c r="G152" i="4" s="1"/>
  <c r="F66" i="4"/>
  <c r="G66" i="4" s="1"/>
  <c r="F408" i="4"/>
  <c r="G408" i="4" s="1"/>
  <c r="F325" i="4"/>
  <c r="G325" i="4" s="1"/>
  <c r="F242" i="4"/>
  <c r="G242" i="4" s="1"/>
  <c r="F151" i="4"/>
  <c r="G151" i="4" s="1"/>
  <c r="F67" i="4"/>
  <c r="G67" i="4" s="1"/>
  <c r="F323" i="4"/>
  <c r="G323" i="4" s="1"/>
  <c r="F157" i="4"/>
  <c r="G157" i="4" s="1"/>
  <c r="F69" i="4"/>
  <c r="G69" i="4" s="1"/>
  <c r="G84" i="8"/>
  <c r="G164" i="8"/>
  <c r="G165" i="8"/>
  <c r="N8" i="10"/>
  <c r="I6" i="10"/>
  <c r="F421" i="4"/>
  <c r="G421" i="4" s="1"/>
  <c r="F330" i="4"/>
  <c r="G330" i="4" s="1"/>
  <c r="F247" i="4"/>
  <c r="G247" i="4" s="1"/>
  <c r="F164" i="4"/>
  <c r="G164" i="4" s="1"/>
  <c r="F78" i="4"/>
  <c r="G78" i="4" s="1"/>
  <c r="F422" i="4"/>
  <c r="G422" i="4" s="1"/>
  <c r="F420" i="4"/>
  <c r="G420" i="4" s="1"/>
  <c r="F246" i="4"/>
  <c r="G246" i="4" s="1"/>
  <c r="F163" i="4"/>
  <c r="G163" i="4" s="1"/>
  <c r="F72" i="4"/>
  <c r="G72" i="4" s="1"/>
  <c r="F419" i="4"/>
  <c r="G419" i="4" s="1"/>
  <c r="F336" i="4"/>
  <c r="G336" i="4" s="1"/>
  <c r="F245" i="4"/>
  <c r="G245" i="4" s="1"/>
  <c r="F162" i="4"/>
  <c r="G162" i="4" s="1"/>
  <c r="F77" i="4"/>
  <c r="G77" i="4" s="1"/>
  <c r="F418" i="4"/>
  <c r="G418" i="4" s="1"/>
  <c r="F335" i="4"/>
  <c r="G335" i="4" s="1"/>
  <c r="F244" i="4"/>
  <c r="G244" i="4" s="1"/>
  <c r="F161" i="4"/>
  <c r="G161" i="4" s="1"/>
  <c r="F73" i="4"/>
  <c r="G73" i="4" s="1"/>
  <c r="F332" i="4"/>
  <c r="G332" i="4" s="1"/>
  <c r="F331" i="4"/>
  <c r="G331" i="4" s="1"/>
  <c r="F417" i="4"/>
  <c r="G417" i="4" s="1"/>
  <c r="F334" i="4"/>
  <c r="G334" i="4" s="1"/>
  <c r="F160" i="4"/>
  <c r="G160" i="4" s="1"/>
  <c r="F74" i="4"/>
  <c r="G74" i="4" s="1"/>
  <c r="F249" i="4"/>
  <c r="G249" i="4" s="1"/>
  <c r="F158" i="4"/>
  <c r="G158" i="4" s="1"/>
  <c r="F76" i="4"/>
  <c r="G76" i="4" s="1"/>
  <c r="F248" i="4"/>
  <c r="G248" i="4" s="1"/>
  <c r="F416" i="4"/>
  <c r="G416" i="4" s="1"/>
  <c r="F333" i="4"/>
  <c r="G333" i="4" s="1"/>
  <c r="F250" i="4"/>
  <c r="G250" i="4" s="1"/>
  <c r="F159" i="4"/>
  <c r="G159" i="4" s="1"/>
  <c r="F75" i="4"/>
  <c r="G75" i="4" s="1"/>
  <c r="G4" i="8"/>
  <c r="N11" i="10"/>
  <c r="I8" i="10"/>
  <c r="G7" i="8"/>
  <c r="G11" i="8"/>
  <c r="D58" i="7"/>
  <c r="B80" i="8"/>
  <c r="G9" i="8"/>
  <c r="G246" i="8"/>
  <c r="G248" i="8"/>
  <c r="G251" i="8"/>
  <c r="G327" i="8"/>
  <c r="F357" i="4"/>
  <c r="G357" i="4" s="1"/>
  <c r="F100" i="4"/>
  <c r="G100" i="4" s="1"/>
  <c r="F185" i="4"/>
  <c r="G185" i="4" s="1"/>
  <c r="F12" i="4"/>
  <c r="G12" i="4" s="1"/>
  <c r="F101" i="4"/>
  <c r="G101" i="4" s="1"/>
  <c r="F356" i="4"/>
  <c r="G356" i="4" s="1"/>
  <c r="F273" i="4"/>
  <c r="G273" i="4" s="1"/>
  <c r="F99" i="4"/>
  <c r="G99" i="4" s="1"/>
  <c r="F184" i="4"/>
  <c r="G184" i="4" s="1"/>
  <c r="F272" i="4"/>
  <c r="G272" i="4" s="1"/>
  <c r="F98" i="4"/>
  <c r="G98" i="4" s="1"/>
  <c r="F271" i="4"/>
  <c r="G271" i="4" s="1"/>
  <c r="F15" i="4"/>
  <c r="G15" i="4" s="1"/>
  <c r="F359" i="4"/>
  <c r="G359" i="4" s="1"/>
  <c r="F270" i="4"/>
  <c r="G270" i="4" s="1"/>
  <c r="F187" i="4"/>
  <c r="G187" i="4" s="1"/>
  <c r="F14" i="4"/>
  <c r="G14" i="4" s="1"/>
  <c r="F358" i="4"/>
  <c r="G358" i="4" s="1"/>
  <c r="F186" i="4"/>
  <c r="G186" i="4" s="1"/>
  <c r="F13" i="4"/>
  <c r="G13" i="4" s="1"/>
  <c r="F429" i="4"/>
  <c r="G429" i="4" s="1"/>
  <c r="F338" i="4"/>
  <c r="G338" i="4" s="1"/>
  <c r="F255" i="4"/>
  <c r="G255" i="4" s="1"/>
  <c r="F172" i="4"/>
  <c r="G172" i="4" s="1"/>
  <c r="F85" i="4"/>
  <c r="G85" i="4" s="1"/>
  <c r="F340" i="4"/>
  <c r="G340" i="4" s="1"/>
  <c r="F257" i="4"/>
  <c r="G257" i="4" s="1"/>
  <c r="F256" i="4"/>
  <c r="G256" i="4" s="1"/>
  <c r="F428" i="4"/>
  <c r="G428" i="4" s="1"/>
  <c r="F337" i="4"/>
  <c r="G337" i="4" s="1"/>
  <c r="F254" i="4"/>
  <c r="G254" i="4" s="1"/>
  <c r="F171" i="4"/>
  <c r="G171" i="4" s="1"/>
  <c r="F86" i="4"/>
  <c r="G86" i="4" s="1"/>
  <c r="F427" i="4"/>
  <c r="G427" i="4" s="1"/>
  <c r="F344" i="4"/>
  <c r="G344" i="4" s="1"/>
  <c r="F253" i="4"/>
  <c r="G253" i="4" s="1"/>
  <c r="F170" i="4"/>
  <c r="G170" i="4" s="1"/>
  <c r="F79" i="4"/>
  <c r="G79" i="4" s="1"/>
  <c r="F423" i="4"/>
  <c r="G423" i="4" s="1"/>
  <c r="F339" i="4"/>
  <c r="G339" i="4" s="1"/>
  <c r="F426" i="4"/>
  <c r="G426" i="4" s="1"/>
  <c r="F343" i="4"/>
  <c r="G343" i="4" s="1"/>
  <c r="F252" i="4"/>
  <c r="G252" i="4" s="1"/>
  <c r="F169" i="4"/>
  <c r="G169" i="4" s="1"/>
  <c r="F80" i="4"/>
  <c r="G80" i="4" s="1"/>
  <c r="F166" i="4"/>
  <c r="G166" i="4" s="1"/>
  <c r="F83" i="4"/>
  <c r="G83" i="4" s="1"/>
  <c r="F165" i="4"/>
  <c r="G165" i="4" s="1"/>
  <c r="F425" i="4"/>
  <c r="G425" i="4" s="1"/>
  <c r="F342" i="4"/>
  <c r="G342" i="4" s="1"/>
  <c r="F251" i="4"/>
  <c r="G251" i="4" s="1"/>
  <c r="F168" i="4"/>
  <c r="G168" i="4" s="1"/>
  <c r="F81" i="4"/>
  <c r="G81" i="4" s="1"/>
  <c r="F84" i="4"/>
  <c r="G84" i="4" s="1"/>
  <c r="F424" i="4"/>
  <c r="G424" i="4" s="1"/>
  <c r="F341" i="4"/>
  <c r="G341" i="4" s="1"/>
  <c r="F258" i="4"/>
  <c r="G258" i="4" s="1"/>
  <c r="F167" i="4"/>
  <c r="G167" i="4" s="1"/>
  <c r="F82" i="4"/>
  <c r="G82" i="4" s="1"/>
  <c r="F430" i="4"/>
  <c r="G430" i="4" s="1"/>
  <c r="G244" i="8"/>
  <c r="N9" i="10"/>
  <c r="G91" i="8"/>
  <c r="G170" i="8"/>
  <c r="G326" i="8"/>
  <c r="G329" i="8"/>
  <c r="G330" i="8"/>
  <c r="I4" i="10"/>
  <c r="N10" i="10"/>
  <c r="D6" i="7"/>
  <c r="G245" i="8"/>
  <c r="N7" i="10"/>
  <c r="I5" i="10"/>
  <c r="F405" i="4"/>
  <c r="G405" i="4" s="1"/>
  <c r="F314" i="4"/>
  <c r="G314" i="4" s="1"/>
  <c r="F231" i="4"/>
  <c r="G231" i="4" s="1"/>
  <c r="F148" i="4"/>
  <c r="G148" i="4" s="1"/>
  <c r="F61" i="4"/>
  <c r="G61" i="4" s="1"/>
  <c r="F399" i="4"/>
  <c r="G399" i="4" s="1"/>
  <c r="F233" i="4"/>
  <c r="G233" i="4" s="1"/>
  <c r="F315" i="4"/>
  <c r="G315" i="4" s="1"/>
  <c r="F404" i="4"/>
  <c r="G404" i="4" s="1"/>
  <c r="F313" i="4"/>
  <c r="G313" i="4" s="1"/>
  <c r="F230" i="4"/>
  <c r="G230" i="4" s="1"/>
  <c r="F147" i="4"/>
  <c r="G147" i="4" s="1"/>
  <c r="F62" i="4"/>
  <c r="G62" i="4" s="1"/>
  <c r="F59" i="4"/>
  <c r="G59" i="4" s="1"/>
  <c r="F232" i="4"/>
  <c r="G232" i="4" s="1"/>
  <c r="F60" i="4"/>
  <c r="G60" i="4" s="1"/>
  <c r="F403" i="4"/>
  <c r="G403" i="4" s="1"/>
  <c r="F320" i="4"/>
  <c r="G320" i="4" s="1"/>
  <c r="F229" i="4"/>
  <c r="G229" i="4" s="1"/>
  <c r="F146" i="4"/>
  <c r="G146" i="4" s="1"/>
  <c r="F55" i="4"/>
  <c r="G55" i="4" s="1"/>
  <c r="F402" i="4"/>
  <c r="G402" i="4" s="1"/>
  <c r="F319" i="4"/>
  <c r="G319" i="4" s="1"/>
  <c r="F228" i="4"/>
  <c r="G228" i="4" s="1"/>
  <c r="F145" i="4"/>
  <c r="G145" i="4" s="1"/>
  <c r="F56" i="4"/>
  <c r="G56" i="4" s="1"/>
  <c r="F316" i="4"/>
  <c r="G316" i="4" s="1"/>
  <c r="F142" i="4"/>
  <c r="G142" i="4" s="1"/>
  <c r="F401" i="4"/>
  <c r="G401" i="4" s="1"/>
  <c r="F318" i="4"/>
  <c r="G318" i="4" s="1"/>
  <c r="F227" i="4"/>
  <c r="G227" i="4" s="1"/>
  <c r="F144" i="4"/>
  <c r="G144" i="4" s="1"/>
  <c r="F57" i="4"/>
  <c r="G57" i="4" s="1"/>
  <c r="F406" i="4"/>
  <c r="G406" i="4" s="1"/>
  <c r="F141" i="4"/>
  <c r="G141" i="4" s="1"/>
  <c r="F400" i="4"/>
  <c r="G400" i="4" s="1"/>
  <c r="F317" i="4"/>
  <c r="G317" i="4" s="1"/>
  <c r="F234" i="4"/>
  <c r="G234" i="4" s="1"/>
  <c r="F143" i="4"/>
  <c r="G143" i="4" s="1"/>
  <c r="F58" i="4"/>
  <c r="G58" i="4" s="1"/>
  <c r="G166" i="8"/>
  <c r="G168" i="8"/>
  <c r="G171" i="8"/>
  <c r="G247" i="8"/>
  <c r="G250" i="8"/>
  <c r="G325" i="8"/>
  <c r="G5" i="8"/>
  <c r="G10" i="8"/>
  <c r="B400" i="8"/>
  <c r="G328" i="8"/>
  <c r="G331" i="8"/>
  <c r="J179" i="4"/>
  <c r="I227" i="4" s="1"/>
  <c r="J227" i="4" s="1"/>
  <c r="C58" i="7"/>
  <c r="G87" i="8"/>
  <c r="G89" i="8"/>
  <c r="G90" i="8"/>
  <c r="J93" i="4"/>
  <c r="I163" i="4" s="1"/>
  <c r="J163" i="4" s="1"/>
  <c r="E58" i="7"/>
  <c r="C59" i="7"/>
  <c r="C80" i="8"/>
  <c r="G88" i="8"/>
  <c r="G167" i="8"/>
  <c r="D59" i="7"/>
  <c r="G6" i="8"/>
  <c r="G8" i="8"/>
  <c r="G85" i="8"/>
  <c r="J7" i="4"/>
  <c r="E59" i="7"/>
  <c r="B320" i="8"/>
  <c r="C400" i="8"/>
  <c r="B240" i="8"/>
  <c r="C320" i="8"/>
  <c r="B160" i="8"/>
  <c r="C240" i="8"/>
  <c r="B58" i="7"/>
  <c r="C160" i="8"/>
  <c r="B59" i="7"/>
  <c r="J265" i="4"/>
  <c r="I273" i="4" s="1"/>
  <c r="J273" i="4" s="1"/>
  <c r="B6" i="7"/>
  <c r="C9" i="7"/>
  <c r="J351" i="4"/>
  <c r="I401" i="4" s="1"/>
  <c r="J401" i="4" s="1"/>
  <c r="H60" i="3"/>
  <c r="G60" i="3"/>
  <c r="F60" i="3"/>
  <c r="H59" i="3"/>
  <c r="G59" i="3"/>
  <c r="F59" i="3"/>
  <c r="E43" i="3"/>
  <c r="E44" i="3"/>
  <c r="E45" i="3"/>
  <c r="E46" i="3"/>
  <c r="E42" i="3"/>
  <c r="C42" i="3"/>
  <c r="C32" i="3"/>
  <c r="C43" i="3"/>
  <c r="C44" i="3"/>
  <c r="C34" i="3"/>
  <c r="C45" i="3"/>
  <c r="C46" i="3"/>
  <c r="E35" i="3"/>
  <c r="C36" i="3"/>
  <c r="C17" i="3"/>
  <c r="B27" i="3" s="1"/>
  <c r="B28" i="3" s="1"/>
  <c r="C35" i="3"/>
  <c r="B19" i="3"/>
  <c r="B62" i="3" s="1"/>
  <c r="A19" i="3"/>
  <c r="C33" i="3"/>
  <c r="E32" i="3"/>
  <c r="E33" i="3"/>
  <c r="E34" i="3"/>
  <c r="E36" i="3"/>
  <c r="I79" i="4" l="1"/>
  <c r="J79" i="4" s="1"/>
  <c r="B72" i="5" s="1"/>
  <c r="R5" i="8"/>
  <c r="R8" i="8"/>
  <c r="I230" i="4"/>
  <c r="J230" i="4" s="1"/>
  <c r="K230" i="4" s="1"/>
  <c r="C211" i="5" s="1"/>
  <c r="I246" i="4"/>
  <c r="J246" i="4" s="1"/>
  <c r="I229" i="4"/>
  <c r="J229" i="4" s="1"/>
  <c r="K229" i="4" s="1"/>
  <c r="C210" i="5" s="1"/>
  <c r="G252" i="8"/>
  <c r="I250" i="8" s="1"/>
  <c r="J250" i="8" s="1"/>
  <c r="R9" i="8"/>
  <c r="R6" i="8"/>
  <c r="I314" i="4"/>
  <c r="J314" i="4" s="1"/>
  <c r="K314" i="4" s="1"/>
  <c r="C289" i="5" s="1"/>
  <c r="G172" i="8"/>
  <c r="I171" i="8" s="1"/>
  <c r="G92" i="8"/>
  <c r="I88" i="8" s="1"/>
  <c r="J88" i="8" s="1"/>
  <c r="I245" i="4"/>
  <c r="J245" i="4" s="1"/>
  <c r="I239" i="4"/>
  <c r="J239" i="4" s="1"/>
  <c r="K239" i="4" s="1"/>
  <c r="C220" i="5" s="1"/>
  <c r="C19" i="3"/>
  <c r="F45" i="3" s="1"/>
  <c r="G45" i="3" s="1"/>
  <c r="R10" i="8"/>
  <c r="F373" i="4"/>
  <c r="G373" i="4" s="1"/>
  <c r="F290" i="4"/>
  <c r="G290" i="4" s="1"/>
  <c r="I290" i="4" s="1"/>
  <c r="J290" i="4" s="1"/>
  <c r="K290" i="4" s="1"/>
  <c r="C265" i="5" s="1"/>
  <c r="F199" i="4"/>
  <c r="G199" i="4" s="1"/>
  <c r="I199" i="4" s="1"/>
  <c r="J199" i="4" s="1"/>
  <c r="B180" i="5" s="1"/>
  <c r="F116" i="4"/>
  <c r="G116" i="4" s="1"/>
  <c r="I116" i="4" s="1"/>
  <c r="J116" i="4" s="1"/>
  <c r="F32" i="4"/>
  <c r="G32" i="4" s="1"/>
  <c r="I32" i="4" s="1"/>
  <c r="J32" i="4" s="1"/>
  <c r="F25" i="4"/>
  <c r="G25" i="4" s="1"/>
  <c r="I25" i="4" s="1"/>
  <c r="J25" i="4" s="1"/>
  <c r="B18" i="5" s="1"/>
  <c r="F292" i="4"/>
  <c r="G292" i="4" s="1"/>
  <c r="F118" i="4"/>
  <c r="G118" i="4" s="1"/>
  <c r="I118" i="4" s="1"/>
  <c r="J118" i="4" s="1"/>
  <c r="K118" i="4" s="1"/>
  <c r="C105" i="5" s="1"/>
  <c r="F372" i="4"/>
  <c r="G372" i="4" s="1"/>
  <c r="F289" i="4"/>
  <c r="G289" i="4" s="1"/>
  <c r="I289" i="4" s="1"/>
  <c r="J289" i="4" s="1"/>
  <c r="B264" i="5" s="1"/>
  <c r="F206" i="4"/>
  <c r="G206" i="4" s="1"/>
  <c r="I206" i="4" s="1"/>
  <c r="J206" i="4" s="1"/>
  <c r="F198" i="4"/>
  <c r="G198" i="4" s="1"/>
  <c r="I198" i="4" s="1"/>
  <c r="J198" i="4" s="1"/>
  <c r="K198" i="4" s="1"/>
  <c r="C179" i="5" s="1"/>
  <c r="F115" i="4"/>
  <c r="G115" i="4" s="1"/>
  <c r="I115" i="4" s="1"/>
  <c r="J115" i="4" s="1"/>
  <c r="B102" i="5" s="1"/>
  <c r="F33" i="4"/>
  <c r="G33" i="4" s="1"/>
  <c r="I33" i="4" s="1"/>
  <c r="J33" i="4" s="1"/>
  <c r="B26" i="5" s="1"/>
  <c r="F284" i="4"/>
  <c r="G284" i="4" s="1"/>
  <c r="I284" i="4" s="1"/>
  <c r="J284" i="4" s="1"/>
  <c r="K284" i="4" s="1"/>
  <c r="C259" i="5" s="1"/>
  <c r="F201" i="4"/>
  <c r="G201" i="4" s="1"/>
  <c r="F291" i="4"/>
  <c r="G291" i="4" s="1"/>
  <c r="F117" i="4"/>
  <c r="G117" i="4" s="1"/>
  <c r="F371" i="4"/>
  <c r="G371" i="4" s="1"/>
  <c r="I371" i="4" s="1"/>
  <c r="J371" i="4" s="1"/>
  <c r="F288" i="4"/>
  <c r="G288" i="4" s="1"/>
  <c r="I288" i="4" s="1"/>
  <c r="J288" i="4" s="1"/>
  <c r="F205" i="4"/>
  <c r="G205" i="4" s="1"/>
  <c r="I205" i="4" s="1"/>
  <c r="J205" i="4" s="1"/>
  <c r="K205" i="4" s="1"/>
  <c r="C186" i="5" s="1"/>
  <c r="F197" i="4"/>
  <c r="G197" i="4" s="1"/>
  <c r="F114" i="4"/>
  <c r="G114" i="4" s="1"/>
  <c r="I114" i="4" s="1"/>
  <c r="J114" i="4" s="1"/>
  <c r="K114" i="4" s="1"/>
  <c r="C101" i="5" s="1"/>
  <c r="F34" i="4"/>
  <c r="G34" i="4" s="1"/>
  <c r="F29" i="4"/>
  <c r="G29" i="4" s="1"/>
  <c r="F378" i="4"/>
  <c r="G378" i="4" s="1"/>
  <c r="I378" i="4" s="1"/>
  <c r="J378" i="4" s="1"/>
  <c r="F370" i="4"/>
  <c r="G370" i="4" s="1"/>
  <c r="I370" i="4" s="1"/>
  <c r="J370" i="4" s="1"/>
  <c r="F287" i="4"/>
  <c r="G287" i="4" s="1"/>
  <c r="I287" i="4" s="1"/>
  <c r="J287" i="4" s="1"/>
  <c r="K287" i="4" s="1"/>
  <c r="C262" i="5" s="1"/>
  <c r="F204" i="4"/>
  <c r="G204" i="4" s="1"/>
  <c r="I204" i="4" s="1"/>
  <c r="J204" i="4" s="1"/>
  <c r="F113" i="4"/>
  <c r="G113" i="4" s="1"/>
  <c r="I113" i="4" s="1"/>
  <c r="J113" i="4" s="1"/>
  <c r="K113" i="4" s="1"/>
  <c r="C100" i="5" s="1"/>
  <c r="F30" i="4"/>
  <c r="G30" i="4" s="1"/>
  <c r="F375" i="4"/>
  <c r="G375" i="4" s="1"/>
  <c r="F28" i="4"/>
  <c r="G28" i="4" s="1"/>
  <c r="F283" i="4"/>
  <c r="G283" i="4" s="1"/>
  <c r="I283" i="4" s="1"/>
  <c r="J283" i="4" s="1"/>
  <c r="K283" i="4" s="1"/>
  <c r="C258" i="5" s="1"/>
  <c r="F377" i="4"/>
  <c r="G377" i="4" s="1"/>
  <c r="I377" i="4" s="1"/>
  <c r="J377" i="4" s="1"/>
  <c r="F369" i="4"/>
  <c r="G369" i="4" s="1"/>
  <c r="I369" i="4" s="1"/>
  <c r="J369" i="4" s="1"/>
  <c r="F286" i="4"/>
  <c r="G286" i="4" s="1"/>
  <c r="F203" i="4"/>
  <c r="G203" i="4" s="1"/>
  <c r="I203" i="4" s="1"/>
  <c r="J203" i="4" s="1"/>
  <c r="K203" i="4" s="1"/>
  <c r="C184" i="5" s="1"/>
  <c r="F120" i="4"/>
  <c r="G120" i="4" s="1"/>
  <c r="F112" i="4"/>
  <c r="G112" i="4" s="1"/>
  <c r="F26" i="4"/>
  <c r="G26" i="4" s="1"/>
  <c r="F200" i="4"/>
  <c r="G200" i="4" s="1"/>
  <c r="F31" i="4"/>
  <c r="G31" i="4" s="1"/>
  <c r="I31" i="4" s="1"/>
  <c r="J31" i="4" s="1"/>
  <c r="B24" i="5" s="1"/>
  <c r="F376" i="4"/>
  <c r="G376" i="4" s="1"/>
  <c r="I376" i="4" s="1"/>
  <c r="J376" i="4" s="1"/>
  <c r="F285" i="4"/>
  <c r="G285" i="4" s="1"/>
  <c r="I285" i="4" s="1"/>
  <c r="J285" i="4" s="1"/>
  <c r="F202" i="4"/>
  <c r="G202" i="4" s="1"/>
  <c r="I202" i="4" s="1"/>
  <c r="J202" i="4" s="1"/>
  <c r="F119" i="4"/>
  <c r="G119" i="4" s="1"/>
  <c r="I119" i="4" s="1"/>
  <c r="J119" i="4" s="1"/>
  <c r="F111" i="4"/>
  <c r="G111" i="4" s="1"/>
  <c r="I111" i="4" s="1"/>
  <c r="J111" i="4" s="1"/>
  <c r="F27" i="4"/>
  <c r="G27" i="4" s="1"/>
  <c r="F374" i="4"/>
  <c r="G374" i="4" s="1"/>
  <c r="R7" i="8"/>
  <c r="I327" i="4"/>
  <c r="J327" i="4" s="1"/>
  <c r="B302" i="5" s="1"/>
  <c r="F381" i="4"/>
  <c r="G381" i="4" s="1"/>
  <c r="I381" i="4" s="1"/>
  <c r="J381" i="4" s="1"/>
  <c r="F207" i="4"/>
  <c r="G207" i="4" s="1"/>
  <c r="I207" i="4" s="1"/>
  <c r="J207" i="4" s="1"/>
  <c r="F124" i="4"/>
  <c r="G124" i="4" s="1"/>
  <c r="I124" i="4" s="1"/>
  <c r="J124" i="4" s="1"/>
  <c r="B111" i="5" s="1"/>
  <c r="F383" i="4"/>
  <c r="G383" i="4" s="1"/>
  <c r="I383" i="4" s="1"/>
  <c r="J383" i="4" s="1"/>
  <c r="F382" i="4"/>
  <c r="G382" i="4" s="1"/>
  <c r="F208" i="4"/>
  <c r="G208" i="4" s="1"/>
  <c r="I208" i="4" s="1"/>
  <c r="J208" i="4" s="1"/>
  <c r="K208" i="4" s="1"/>
  <c r="C189" i="5" s="1"/>
  <c r="F380" i="4"/>
  <c r="G380" i="4" s="1"/>
  <c r="I380" i="4" s="1"/>
  <c r="J380" i="4" s="1"/>
  <c r="F297" i="4"/>
  <c r="G297" i="4" s="1"/>
  <c r="I297" i="4" s="1"/>
  <c r="J297" i="4" s="1"/>
  <c r="F123" i="4"/>
  <c r="G123" i="4" s="1"/>
  <c r="I123" i="4" s="1"/>
  <c r="J123" i="4" s="1"/>
  <c r="B110" i="5" s="1"/>
  <c r="F379" i="4"/>
  <c r="G379" i="4" s="1"/>
  <c r="F296" i="4"/>
  <c r="G296" i="4" s="1"/>
  <c r="F122" i="4"/>
  <c r="G122" i="4" s="1"/>
  <c r="F36" i="4"/>
  <c r="G36" i="4" s="1"/>
  <c r="F125" i="4"/>
  <c r="G125" i="4" s="1"/>
  <c r="I125" i="4" s="1"/>
  <c r="J125" i="4" s="1"/>
  <c r="K125" i="4" s="1"/>
  <c r="C112" i="5" s="1"/>
  <c r="F295" i="4"/>
  <c r="G295" i="4" s="1"/>
  <c r="I295" i="4" s="1"/>
  <c r="J295" i="4" s="1"/>
  <c r="F121" i="4"/>
  <c r="G121" i="4" s="1"/>
  <c r="I121" i="4" s="1"/>
  <c r="J121" i="4" s="1"/>
  <c r="K121" i="4" s="1"/>
  <c r="C108" i="5" s="1"/>
  <c r="F37" i="4"/>
  <c r="G37" i="4" s="1"/>
  <c r="I37" i="4" s="1"/>
  <c r="J37" i="4" s="1"/>
  <c r="F209" i="4"/>
  <c r="G209" i="4" s="1"/>
  <c r="I209" i="4" s="1"/>
  <c r="J209" i="4" s="1"/>
  <c r="K209" i="4" s="1"/>
  <c r="C190" i="5" s="1"/>
  <c r="F294" i="4"/>
  <c r="G294" i="4" s="1"/>
  <c r="I294" i="4" s="1"/>
  <c r="J294" i="4" s="1"/>
  <c r="F211" i="4"/>
  <c r="G211" i="4" s="1"/>
  <c r="I211" i="4" s="1"/>
  <c r="J211" i="4" s="1"/>
  <c r="F38" i="4"/>
  <c r="G38" i="4" s="1"/>
  <c r="F293" i="4"/>
  <c r="G293" i="4" s="1"/>
  <c r="I293" i="4" s="1"/>
  <c r="J293" i="4" s="1"/>
  <c r="B268" i="5" s="1"/>
  <c r="F210" i="4"/>
  <c r="G210" i="4" s="1"/>
  <c r="F39" i="4"/>
  <c r="G39" i="4" s="1"/>
  <c r="I39" i="4" s="1"/>
  <c r="J39" i="4" s="1"/>
  <c r="F35" i="4"/>
  <c r="G35" i="4" s="1"/>
  <c r="I35" i="4" s="1"/>
  <c r="J35" i="4" s="1"/>
  <c r="G12" i="8"/>
  <c r="I4" i="8" s="1"/>
  <c r="J4" i="8" s="1"/>
  <c r="J12" i="8" s="1"/>
  <c r="F389" i="4"/>
  <c r="G389" i="4" s="1"/>
  <c r="F306" i="4"/>
  <c r="G306" i="4" s="1"/>
  <c r="F132" i="4"/>
  <c r="G132" i="4" s="1"/>
  <c r="F46" i="4"/>
  <c r="G46" i="4" s="1"/>
  <c r="I46" i="4" s="1"/>
  <c r="J46" i="4" s="1"/>
  <c r="B39" i="5" s="1"/>
  <c r="F217" i="4"/>
  <c r="G217" i="4" s="1"/>
  <c r="I217" i="4" s="1"/>
  <c r="J217" i="4" s="1"/>
  <c r="K217" i="4" s="1"/>
  <c r="C198" i="5" s="1"/>
  <c r="F305" i="4"/>
  <c r="G305" i="4" s="1"/>
  <c r="I305" i="4" s="1"/>
  <c r="J305" i="4" s="1"/>
  <c r="F131" i="4"/>
  <c r="G131" i="4" s="1"/>
  <c r="I131" i="4" s="1"/>
  <c r="J131" i="4" s="1"/>
  <c r="K131" i="4" s="1"/>
  <c r="C118" i="5" s="1"/>
  <c r="F47" i="4"/>
  <c r="G47" i="4" s="1"/>
  <c r="I47" i="4" s="1"/>
  <c r="J47" i="4" s="1"/>
  <c r="B40" i="5" s="1"/>
  <c r="F304" i="4"/>
  <c r="G304" i="4" s="1"/>
  <c r="I304" i="4" s="1"/>
  <c r="J304" i="4" s="1"/>
  <c r="K304" i="4" s="1"/>
  <c r="C279" i="5" s="1"/>
  <c r="F221" i="4"/>
  <c r="G221" i="4" s="1"/>
  <c r="I221" i="4" s="1"/>
  <c r="J221" i="4" s="1"/>
  <c r="F48" i="4"/>
  <c r="G48" i="4" s="1"/>
  <c r="F134" i="4"/>
  <c r="G134" i="4" s="1"/>
  <c r="I134" i="4" s="1"/>
  <c r="J134" i="4" s="1"/>
  <c r="B121" i="5" s="1"/>
  <c r="F303" i="4"/>
  <c r="G303" i="4" s="1"/>
  <c r="I303" i="4" s="1"/>
  <c r="J303" i="4" s="1"/>
  <c r="F220" i="4"/>
  <c r="G220" i="4" s="1"/>
  <c r="I220" i="4" s="1"/>
  <c r="J220" i="4" s="1"/>
  <c r="B201" i="5" s="1"/>
  <c r="F49" i="4"/>
  <c r="G49" i="4" s="1"/>
  <c r="F391" i="4"/>
  <c r="G391" i="4" s="1"/>
  <c r="F133" i="4"/>
  <c r="G133" i="4" s="1"/>
  <c r="F393" i="4"/>
  <c r="G393" i="4" s="1"/>
  <c r="I393" i="4" s="1"/>
  <c r="J393" i="4" s="1"/>
  <c r="F219" i="4"/>
  <c r="G219" i="4" s="1"/>
  <c r="I219" i="4" s="1"/>
  <c r="J219" i="4" s="1"/>
  <c r="B200" i="5" s="1"/>
  <c r="F45" i="4"/>
  <c r="G45" i="4" s="1"/>
  <c r="I45" i="4" s="1"/>
  <c r="J45" i="4" s="1"/>
  <c r="B38" i="5" s="1"/>
  <c r="F307" i="4"/>
  <c r="G307" i="4" s="1"/>
  <c r="I307" i="4" s="1"/>
  <c r="J307" i="4" s="1"/>
  <c r="K307" i="4" s="1"/>
  <c r="C282" i="5" s="1"/>
  <c r="F392" i="4"/>
  <c r="G392" i="4" s="1"/>
  <c r="F218" i="4"/>
  <c r="G218" i="4" s="1"/>
  <c r="I218" i="4" s="1"/>
  <c r="J218" i="4" s="1"/>
  <c r="F135" i="4"/>
  <c r="G135" i="4" s="1"/>
  <c r="I135" i="4" s="1"/>
  <c r="J135" i="4" s="1"/>
  <c r="B122" i="5" s="1"/>
  <c r="F390" i="4"/>
  <c r="G390" i="4" s="1"/>
  <c r="I390" i="4" s="1"/>
  <c r="J390" i="4" s="1"/>
  <c r="F298" i="4"/>
  <c r="G298" i="4" s="1"/>
  <c r="I298" i="4" s="1"/>
  <c r="J298" i="4" s="1"/>
  <c r="K298" i="4" s="1"/>
  <c r="C273" i="5" s="1"/>
  <c r="F215" i="4"/>
  <c r="G215" i="4" s="1"/>
  <c r="F44" i="4"/>
  <c r="G44" i="4" s="1"/>
  <c r="F42" i="4"/>
  <c r="G42" i="4" s="1"/>
  <c r="F388" i="4"/>
  <c r="G388" i="4" s="1"/>
  <c r="F214" i="4"/>
  <c r="G214" i="4" s="1"/>
  <c r="I214" i="4" s="1"/>
  <c r="J214" i="4" s="1"/>
  <c r="F40" i="4"/>
  <c r="G40" i="4" s="1"/>
  <c r="I40" i="4" s="1"/>
  <c r="J40" i="4" s="1"/>
  <c r="B33" i="5" s="1"/>
  <c r="F126" i="4"/>
  <c r="G126" i="4" s="1"/>
  <c r="I126" i="4" s="1"/>
  <c r="J126" i="4" s="1"/>
  <c r="B113" i="5" s="1"/>
  <c r="F387" i="4"/>
  <c r="G387" i="4" s="1"/>
  <c r="F213" i="4"/>
  <c r="G213" i="4" s="1"/>
  <c r="F130" i="4"/>
  <c r="G130" i="4" s="1"/>
  <c r="I130" i="4" s="1"/>
  <c r="J130" i="4" s="1"/>
  <c r="B117" i="5" s="1"/>
  <c r="F299" i="4"/>
  <c r="G299" i="4" s="1"/>
  <c r="I299" i="4" s="1"/>
  <c r="J299" i="4" s="1"/>
  <c r="K299" i="4" s="1"/>
  <c r="C274" i="5" s="1"/>
  <c r="F386" i="4"/>
  <c r="G386" i="4" s="1"/>
  <c r="I386" i="4" s="1"/>
  <c r="J386" i="4" s="1"/>
  <c r="F212" i="4"/>
  <c r="G212" i="4" s="1"/>
  <c r="I212" i="4" s="1"/>
  <c r="J212" i="4" s="1"/>
  <c r="B193" i="5" s="1"/>
  <c r="F129" i="4"/>
  <c r="G129" i="4" s="1"/>
  <c r="I129" i="4" s="1"/>
  <c r="J129" i="4" s="1"/>
  <c r="K129" i="4" s="1"/>
  <c r="C116" i="5" s="1"/>
  <c r="F300" i="4"/>
  <c r="G300" i="4" s="1"/>
  <c r="I300" i="4" s="1"/>
  <c r="J300" i="4" s="1"/>
  <c r="F43" i="4"/>
  <c r="G43" i="4" s="1"/>
  <c r="F385" i="4"/>
  <c r="G385" i="4" s="1"/>
  <c r="F302" i="4"/>
  <c r="G302" i="4" s="1"/>
  <c r="F128" i="4"/>
  <c r="G128" i="4" s="1"/>
  <c r="F384" i="4"/>
  <c r="G384" i="4" s="1"/>
  <c r="I384" i="4" s="1"/>
  <c r="J384" i="4" s="1"/>
  <c r="F301" i="4"/>
  <c r="G301" i="4" s="1"/>
  <c r="I301" i="4" s="1"/>
  <c r="J301" i="4" s="1"/>
  <c r="K301" i="4" s="1"/>
  <c r="C276" i="5" s="1"/>
  <c r="F127" i="4"/>
  <c r="G127" i="4" s="1"/>
  <c r="F41" i="4"/>
  <c r="G41" i="4" s="1"/>
  <c r="F216" i="4"/>
  <c r="G216" i="4" s="1"/>
  <c r="I216" i="4" s="1"/>
  <c r="J216" i="4" s="1"/>
  <c r="K216" i="4" s="1"/>
  <c r="C197" i="5" s="1"/>
  <c r="F397" i="4"/>
  <c r="G397" i="4" s="1"/>
  <c r="F223" i="4"/>
  <c r="G223" i="4" s="1"/>
  <c r="I223" i="4" s="1"/>
  <c r="J223" i="4" s="1"/>
  <c r="F140" i="4"/>
  <c r="G140" i="4" s="1"/>
  <c r="I140" i="4" s="1"/>
  <c r="J140" i="4" s="1"/>
  <c r="K140" i="4" s="1"/>
  <c r="C127" i="5" s="1"/>
  <c r="F308" i="4"/>
  <c r="G308" i="4" s="1"/>
  <c r="I308" i="4" s="1"/>
  <c r="J308" i="4" s="1"/>
  <c r="F50" i="4"/>
  <c r="G50" i="4" s="1"/>
  <c r="I50" i="4" s="1"/>
  <c r="J50" i="4" s="1"/>
  <c r="B43" i="5" s="1"/>
  <c r="F396" i="4"/>
  <c r="G396" i="4" s="1"/>
  <c r="I396" i="4" s="1"/>
  <c r="J396" i="4" s="1"/>
  <c r="F222" i="4"/>
  <c r="G222" i="4" s="1"/>
  <c r="F139" i="4"/>
  <c r="G139" i="4" s="1"/>
  <c r="I139" i="4" s="1"/>
  <c r="J139" i="4" s="1"/>
  <c r="K139" i="4" s="1"/>
  <c r="C126" i="5" s="1"/>
  <c r="F395" i="4"/>
  <c r="G395" i="4" s="1"/>
  <c r="F312" i="4"/>
  <c r="G312" i="4" s="1"/>
  <c r="I312" i="4" s="1"/>
  <c r="J312" i="4" s="1"/>
  <c r="K312" i="4" s="1"/>
  <c r="C287" i="5" s="1"/>
  <c r="F138" i="4"/>
  <c r="G138" i="4" s="1"/>
  <c r="I138" i="4" s="1"/>
  <c r="J138" i="4" s="1"/>
  <c r="K138" i="4" s="1"/>
  <c r="C125" i="5" s="1"/>
  <c r="F225" i="4"/>
  <c r="G225" i="4" s="1"/>
  <c r="I225" i="4" s="1"/>
  <c r="J225" i="4" s="1"/>
  <c r="B206" i="5" s="1"/>
  <c r="F394" i="4"/>
  <c r="G394" i="4" s="1"/>
  <c r="I394" i="4" s="1"/>
  <c r="J394" i="4" s="1"/>
  <c r="F311" i="4"/>
  <c r="G311" i="4" s="1"/>
  <c r="I311" i="4" s="1"/>
  <c r="J311" i="4" s="1"/>
  <c r="K311" i="4" s="1"/>
  <c r="C286" i="5" s="1"/>
  <c r="F137" i="4"/>
  <c r="G137" i="4" s="1"/>
  <c r="F51" i="4"/>
  <c r="G51" i="4" s="1"/>
  <c r="I51" i="4" s="1"/>
  <c r="J51" i="4" s="1"/>
  <c r="B44" i="5" s="1"/>
  <c r="F54" i="4"/>
  <c r="G54" i="4" s="1"/>
  <c r="F224" i="4"/>
  <c r="G224" i="4" s="1"/>
  <c r="I224" i="4" s="1"/>
  <c r="J224" i="4" s="1"/>
  <c r="B205" i="5" s="1"/>
  <c r="F310" i="4"/>
  <c r="G310" i="4" s="1"/>
  <c r="I310" i="4" s="1"/>
  <c r="J310" i="4" s="1"/>
  <c r="F136" i="4"/>
  <c r="G136" i="4" s="1"/>
  <c r="F52" i="4"/>
  <c r="G52" i="4" s="1"/>
  <c r="I52" i="4" s="1"/>
  <c r="J52" i="4" s="1"/>
  <c r="F309" i="4"/>
  <c r="G309" i="4" s="1"/>
  <c r="I309" i="4" s="1"/>
  <c r="J309" i="4" s="1"/>
  <c r="F226" i="4"/>
  <c r="G226" i="4" s="1"/>
  <c r="F53" i="4"/>
  <c r="G53" i="4" s="1"/>
  <c r="I53" i="4" s="1"/>
  <c r="J53" i="4" s="1"/>
  <c r="B46" i="5" s="1"/>
  <c r="F398" i="4"/>
  <c r="G398" i="4" s="1"/>
  <c r="R12" i="8"/>
  <c r="F365" i="4"/>
  <c r="G365" i="4" s="1"/>
  <c r="I365" i="4" s="1"/>
  <c r="J365" i="4" s="1"/>
  <c r="F282" i="4"/>
  <c r="G282" i="4" s="1"/>
  <c r="F108" i="4"/>
  <c r="G108" i="4" s="1"/>
  <c r="I108" i="4" s="1"/>
  <c r="J108" i="4" s="1"/>
  <c r="K108" i="4" s="1"/>
  <c r="C95" i="5" s="1"/>
  <c r="F367" i="4"/>
  <c r="G367" i="4" s="1"/>
  <c r="F364" i="4"/>
  <c r="G364" i="4" s="1"/>
  <c r="I364" i="4" s="1"/>
  <c r="J364" i="4" s="1"/>
  <c r="F281" i="4"/>
  <c r="G281" i="4" s="1"/>
  <c r="I281" i="4" s="1"/>
  <c r="J281" i="4" s="1"/>
  <c r="F107" i="4"/>
  <c r="G107" i="4" s="1"/>
  <c r="F21" i="4"/>
  <c r="G21" i="4" s="1"/>
  <c r="I21" i="4" s="1"/>
  <c r="J21" i="4" s="1"/>
  <c r="F366" i="4"/>
  <c r="G366" i="4" s="1"/>
  <c r="F280" i="4"/>
  <c r="G280" i="4" s="1"/>
  <c r="F106" i="4"/>
  <c r="G106" i="4" s="1"/>
  <c r="I106" i="4" s="1"/>
  <c r="J106" i="4" s="1"/>
  <c r="K106" i="4" s="1"/>
  <c r="C93" i="5" s="1"/>
  <c r="F22" i="4"/>
  <c r="G22" i="4" s="1"/>
  <c r="I22" i="4" s="1"/>
  <c r="J22" i="4" s="1"/>
  <c r="B15" i="5" s="1"/>
  <c r="F192" i="4"/>
  <c r="G192" i="4" s="1"/>
  <c r="F279" i="4"/>
  <c r="G279" i="4" s="1"/>
  <c r="I279" i="4" s="1"/>
  <c r="J279" i="4" s="1"/>
  <c r="K279" i="4" s="1"/>
  <c r="C254" i="5" s="1"/>
  <c r="F196" i="4"/>
  <c r="G196" i="4" s="1"/>
  <c r="F23" i="4"/>
  <c r="G23" i="4" s="1"/>
  <c r="I23" i="4" s="1"/>
  <c r="J23" i="4" s="1"/>
  <c r="F110" i="4"/>
  <c r="G110" i="4" s="1"/>
  <c r="I110" i="4" s="1"/>
  <c r="J110" i="4" s="1"/>
  <c r="K110" i="4" s="1"/>
  <c r="C97" i="5" s="1"/>
  <c r="F278" i="4"/>
  <c r="G278" i="4" s="1"/>
  <c r="I278" i="4" s="1"/>
  <c r="J278" i="4" s="1"/>
  <c r="F195" i="4"/>
  <c r="G195" i="4" s="1"/>
  <c r="I195" i="4" s="1"/>
  <c r="J195" i="4" s="1"/>
  <c r="F24" i="4"/>
  <c r="G24" i="4" s="1"/>
  <c r="I24" i="4" s="1"/>
  <c r="J24" i="4" s="1"/>
  <c r="B17" i="5" s="1"/>
  <c r="F368" i="4"/>
  <c r="G368" i="4" s="1"/>
  <c r="F194" i="4"/>
  <c r="G194" i="4" s="1"/>
  <c r="I194" i="4" s="1"/>
  <c r="J194" i="4" s="1"/>
  <c r="F20" i="4"/>
  <c r="G20" i="4" s="1"/>
  <c r="F193" i="4"/>
  <c r="G193" i="4" s="1"/>
  <c r="I193" i="4" s="1"/>
  <c r="J193" i="4" s="1"/>
  <c r="F109" i="4"/>
  <c r="G109" i="4" s="1"/>
  <c r="I109" i="4" s="1"/>
  <c r="J109" i="4" s="1"/>
  <c r="K109" i="4" s="1"/>
  <c r="C96" i="5" s="1"/>
  <c r="I326" i="4"/>
  <c r="J326" i="4" s="1"/>
  <c r="K326" i="4" s="1"/>
  <c r="C301" i="5" s="1"/>
  <c r="I286" i="4"/>
  <c r="J286" i="4" s="1"/>
  <c r="K286" i="4" s="1"/>
  <c r="C261" i="5" s="1"/>
  <c r="I315" i="4"/>
  <c r="J315" i="4" s="1"/>
  <c r="K315" i="4" s="1"/>
  <c r="C290" i="5" s="1"/>
  <c r="I331" i="4"/>
  <c r="J331" i="4" s="1"/>
  <c r="K331" i="4" s="1"/>
  <c r="C306" i="5" s="1"/>
  <c r="I324" i="4"/>
  <c r="J324" i="4" s="1"/>
  <c r="K324" i="4" s="1"/>
  <c r="C299" i="5" s="1"/>
  <c r="I242" i="4"/>
  <c r="J242" i="4" s="1"/>
  <c r="K242" i="4" s="1"/>
  <c r="C223" i="5" s="1"/>
  <c r="I318" i="4"/>
  <c r="J318" i="4" s="1"/>
  <c r="K318" i="4" s="1"/>
  <c r="C293" i="5" s="1"/>
  <c r="I276" i="4"/>
  <c r="J276" i="4" s="1"/>
  <c r="B251" i="5" s="1"/>
  <c r="I322" i="4"/>
  <c r="J322" i="4" s="1"/>
  <c r="K322" i="4" s="1"/>
  <c r="C297" i="5" s="1"/>
  <c r="I335" i="4"/>
  <c r="J335" i="4" s="1"/>
  <c r="B310" i="5" s="1"/>
  <c r="I282" i="4"/>
  <c r="J282" i="4" s="1"/>
  <c r="K282" i="4" s="1"/>
  <c r="C257" i="5" s="1"/>
  <c r="I320" i="4"/>
  <c r="J320" i="4" s="1"/>
  <c r="K320" i="4" s="1"/>
  <c r="C295" i="5" s="1"/>
  <c r="I296" i="4"/>
  <c r="J296" i="4" s="1"/>
  <c r="K296" i="4" s="1"/>
  <c r="C271" i="5" s="1"/>
  <c r="I328" i="4"/>
  <c r="J328" i="4" s="1"/>
  <c r="K328" i="4" s="1"/>
  <c r="C303" i="5" s="1"/>
  <c r="I332" i="4"/>
  <c r="J332" i="4" s="1"/>
  <c r="K332" i="4" s="1"/>
  <c r="C307" i="5" s="1"/>
  <c r="D70" i="3"/>
  <c r="D71" i="3"/>
  <c r="D69" i="3"/>
  <c r="D72" i="3"/>
  <c r="D68" i="3"/>
  <c r="D45" i="3"/>
  <c r="I237" i="4"/>
  <c r="J237" i="4" s="1"/>
  <c r="K237" i="4" s="1"/>
  <c r="C218" i="5" s="1"/>
  <c r="I341" i="4"/>
  <c r="J341" i="4" s="1"/>
  <c r="K341" i="4" s="1"/>
  <c r="C316" i="5" s="1"/>
  <c r="I428" i="4"/>
  <c r="J428" i="4" s="1"/>
  <c r="K428" i="4" s="1"/>
  <c r="C397" i="5" s="1"/>
  <c r="I148" i="4"/>
  <c r="J148" i="4" s="1"/>
  <c r="B135" i="5" s="1"/>
  <c r="I160" i="4"/>
  <c r="J160" i="4" s="1"/>
  <c r="K160" i="4" s="1"/>
  <c r="C147" i="5" s="1"/>
  <c r="I152" i="4"/>
  <c r="J152" i="4" s="1"/>
  <c r="K152" i="4" s="1"/>
  <c r="C139" i="5" s="1"/>
  <c r="I151" i="4"/>
  <c r="J151" i="4" s="1"/>
  <c r="B138" i="5" s="1"/>
  <c r="I105" i="4"/>
  <c r="J105" i="4" s="1"/>
  <c r="B92" i="5" s="1"/>
  <c r="D34" i="3"/>
  <c r="F34" i="3" s="1"/>
  <c r="I61" i="3" s="1"/>
  <c r="D33" i="3"/>
  <c r="D32" i="3"/>
  <c r="E69" i="3"/>
  <c r="E68" i="3"/>
  <c r="E72" i="3"/>
  <c r="E71" i="3"/>
  <c r="E70" i="3"/>
  <c r="I104" i="4"/>
  <c r="J104" i="4" s="1"/>
  <c r="K104" i="4" s="1"/>
  <c r="C91" i="5" s="1"/>
  <c r="I146" i="4"/>
  <c r="J146" i="4" s="1"/>
  <c r="K146" i="4" s="1"/>
  <c r="C133" i="5" s="1"/>
  <c r="B61" i="3"/>
  <c r="B23" i="3" s="1"/>
  <c r="I162" i="4"/>
  <c r="J162" i="4" s="1"/>
  <c r="K162" i="4" s="1"/>
  <c r="C149" i="5" s="1"/>
  <c r="I161" i="4"/>
  <c r="J161" i="4" s="1"/>
  <c r="K161" i="4" s="1"/>
  <c r="C148" i="5" s="1"/>
  <c r="I122" i="4"/>
  <c r="J122" i="4" s="1"/>
  <c r="K122" i="4" s="1"/>
  <c r="C109" i="5" s="1"/>
  <c r="I99" i="4"/>
  <c r="J99" i="4" s="1"/>
  <c r="B86" i="5" s="1"/>
  <c r="I117" i="4"/>
  <c r="J117" i="4" s="1"/>
  <c r="B104" i="5" s="1"/>
  <c r="G32" i="3"/>
  <c r="H32" i="3" s="1"/>
  <c r="B63" i="3"/>
  <c r="I238" i="4"/>
  <c r="J238" i="4" s="1"/>
  <c r="K238" i="4" s="1"/>
  <c r="C219" i="5" s="1"/>
  <c r="I158" i="4"/>
  <c r="J158" i="4" s="1"/>
  <c r="B145" i="5" s="1"/>
  <c r="I157" i="4"/>
  <c r="J157" i="4" s="1"/>
  <c r="K157" i="4" s="1"/>
  <c r="C144" i="5" s="1"/>
  <c r="I196" i="4"/>
  <c r="J196" i="4" s="1"/>
  <c r="K196" i="4" s="1"/>
  <c r="C177" i="5" s="1"/>
  <c r="I156" i="4"/>
  <c r="J156" i="4" s="1"/>
  <c r="B143" i="5" s="1"/>
  <c r="I127" i="4"/>
  <c r="J127" i="4" s="1"/>
  <c r="K127" i="4" s="1"/>
  <c r="C114" i="5" s="1"/>
  <c r="I143" i="4"/>
  <c r="J143" i="4" s="1"/>
  <c r="B130" i="5" s="1"/>
  <c r="I147" i="4"/>
  <c r="J147" i="4" s="1"/>
  <c r="K147" i="4" s="1"/>
  <c r="C134" i="5" s="1"/>
  <c r="I107" i="4"/>
  <c r="J107" i="4" s="1"/>
  <c r="K107" i="4" s="1"/>
  <c r="C94" i="5" s="1"/>
  <c r="B60" i="3"/>
  <c r="B59" i="3"/>
  <c r="I235" i="4"/>
  <c r="J235" i="4" s="1"/>
  <c r="K235" i="4" s="1"/>
  <c r="C216" i="5" s="1"/>
  <c r="I240" i="4"/>
  <c r="J240" i="4" s="1"/>
  <c r="K240" i="4" s="1"/>
  <c r="C221" i="5" s="1"/>
  <c r="I133" i="4"/>
  <c r="J133" i="4" s="1"/>
  <c r="K133" i="4" s="1"/>
  <c r="C120" i="5" s="1"/>
  <c r="I137" i="4"/>
  <c r="J137" i="4" s="1"/>
  <c r="B124" i="5" s="1"/>
  <c r="I247" i="4"/>
  <c r="J247" i="4" s="1"/>
  <c r="B228" i="5" s="1"/>
  <c r="I141" i="4"/>
  <c r="J141" i="4" s="1"/>
  <c r="B128" i="5" s="1"/>
  <c r="I103" i="4"/>
  <c r="J103" i="4" s="1"/>
  <c r="K103" i="4" s="1"/>
  <c r="C90" i="5" s="1"/>
  <c r="I164" i="4"/>
  <c r="J164" i="4" s="1"/>
  <c r="B151" i="5" s="1"/>
  <c r="I155" i="4"/>
  <c r="J155" i="4" s="1"/>
  <c r="K155" i="4" s="1"/>
  <c r="C142" i="5" s="1"/>
  <c r="I98" i="4"/>
  <c r="J98" i="4" s="1"/>
  <c r="B85" i="5" s="1"/>
  <c r="I101" i="4"/>
  <c r="J101" i="4" s="1"/>
  <c r="K101" i="4" s="1"/>
  <c r="C88" i="5" s="1"/>
  <c r="I153" i="4"/>
  <c r="J153" i="4" s="1"/>
  <c r="K153" i="4" s="1"/>
  <c r="C140" i="5" s="1"/>
  <c r="I154" i="4"/>
  <c r="J154" i="4" s="1"/>
  <c r="B141" i="5" s="1"/>
  <c r="I120" i="4"/>
  <c r="J120" i="4" s="1"/>
  <c r="K120" i="4" s="1"/>
  <c r="C107" i="5" s="1"/>
  <c r="I136" i="4"/>
  <c r="J136" i="4" s="1"/>
  <c r="K136" i="4" s="1"/>
  <c r="C123" i="5" s="1"/>
  <c r="I145" i="4"/>
  <c r="J145" i="4" s="1"/>
  <c r="B132" i="5" s="1"/>
  <c r="I73" i="4"/>
  <c r="J73" i="4" s="1"/>
  <c r="B66" i="5" s="1"/>
  <c r="I271" i="4"/>
  <c r="J271" i="4" s="1"/>
  <c r="B246" i="5" s="1"/>
  <c r="I334" i="4"/>
  <c r="J334" i="4" s="1"/>
  <c r="K334" i="4" s="1"/>
  <c r="C309" i="5" s="1"/>
  <c r="I323" i="4"/>
  <c r="J323" i="4" s="1"/>
  <c r="K323" i="4" s="1"/>
  <c r="C298" i="5" s="1"/>
  <c r="I336" i="4"/>
  <c r="J336" i="4" s="1"/>
  <c r="K336" i="4" s="1"/>
  <c r="C311" i="5" s="1"/>
  <c r="I330" i="4"/>
  <c r="J330" i="4" s="1"/>
  <c r="B305" i="5" s="1"/>
  <c r="I274" i="4"/>
  <c r="J274" i="4" s="1"/>
  <c r="K274" i="4" s="1"/>
  <c r="C249" i="5" s="1"/>
  <c r="I132" i="4"/>
  <c r="J132" i="4" s="1"/>
  <c r="K132" i="4" s="1"/>
  <c r="C119" i="5" s="1"/>
  <c r="I150" i="4"/>
  <c r="J150" i="4" s="1"/>
  <c r="B137" i="5" s="1"/>
  <c r="I319" i="4"/>
  <c r="J319" i="4" s="1"/>
  <c r="K319" i="4" s="1"/>
  <c r="C294" i="5" s="1"/>
  <c r="I275" i="4"/>
  <c r="J275" i="4" s="1"/>
  <c r="B250" i="5" s="1"/>
  <c r="I317" i="4"/>
  <c r="J317" i="4" s="1"/>
  <c r="B292" i="5" s="1"/>
  <c r="I142" i="4"/>
  <c r="J142" i="4" s="1"/>
  <c r="B129" i="5" s="1"/>
  <c r="I159" i="4"/>
  <c r="J159" i="4" s="1"/>
  <c r="K159" i="4" s="1"/>
  <c r="C146" i="5" s="1"/>
  <c r="I102" i="4"/>
  <c r="J102" i="4" s="1"/>
  <c r="K102" i="4" s="1"/>
  <c r="C89" i="5" s="1"/>
  <c r="I339" i="4"/>
  <c r="J339" i="4" s="1"/>
  <c r="B314" i="5" s="1"/>
  <c r="I333" i="4"/>
  <c r="J333" i="4" s="1"/>
  <c r="K333" i="4" s="1"/>
  <c r="C308" i="5" s="1"/>
  <c r="I188" i="4"/>
  <c r="J188" i="4" s="1"/>
  <c r="K188" i="4" s="1"/>
  <c r="C169" i="5" s="1"/>
  <c r="I236" i="4"/>
  <c r="J236" i="4" s="1"/>
  <c r="K236" i="4" s="1"/>
  <c r="C217" i="5" s="1"/>
  <c r="I187" i="4"/>
  <c r="J187" i="4" s="1"/>
  <c r="K187" i="4" s="1"/>
  <c r="C168" i="5" s="1"/>
  <c r="I222" i="4"/>
  <c r="J222" i="4" s="1"/>
  <c r="K222" i="4" s="1"/>
  <c r="C203" i="5" s="1"/>
  <c r="I184" i="4"/>
  <c r="J184" i="4" s="1"/>
  <c r="B165" i="5" s="1"/>
  <c r="I192" i="4"/>
  <c r="J192" i="4" s="1"/>
  <c r="K192" i="4" s="1"/>
  <c r="C173" i="5" s="1"/>
  <c r="I215" i="4"/>
  <c r="J215" i="4" s="1"/>
  <c r="K215" i="4" s="1"/>
  <c r="C196" i="5" s="1"/>
  <c r="I250" i="4"/>
  <c r="J250" i="4" s="1"/>
  <c r="K250" i="4" s="1"/>
  <c r="C231" i="5" s="1"/>
  <c r="D35" i="3"/>
  <c r="F35" i="3" s="1"/>
  <c r="I62" i="3" s="1"/>
  <c r="I191" i="4"/>
  <c r="J191" i="4" s="1"/>
  <c r="K191" i="4" s="1"/>
  <c r="C172" i="5" s="1"/>
  <c r="D43" i="3"/>
  <c r="D44" i="3"/>
  <c r="D46" i="3"/>
  <c r="G34" i="3"/>
  <c r="H34" i="3" s="1"/>
  <c r="D42" i="3"/>
  <c r="D36" i="3"/>
  <c r="F36" i="3" s="1"/>
  <c r="I63" i="3" s="1"/>
  <c r="K401" i="4"/>
  <c r="C370" i="5" s="1"/>
  <c r="B370" i="5"/>
  <c r="K273" i="4"/>
  <c r="C248" i="5" s="1"/>
  <c r="B248" i="5"/>
  <c r="K220" i="4"/>
  <c r="C201" i="5" s="1"/>
  <c r="I249" i="4"/>
  <c r="J249" i="4" s="1"/>
  <c r="I232" i="4"/>
  <c r="J232" i="4" s="1"/>
  <c r="I210" i="4"/>
  <c r="J210" i="4" s="1"/>
  <c r="I231" i="4"/>
  <c r="J231" i="4" s="1"/>
  <c r="I241" i="4"/>
  <c r="J241" i="4" s="1"/>
  <c r="K246" i="4"/>
  <c r="C227" i="5" s="1"/>
  <c r="B227" i="5"/>
  <c r="I248" i="4"/>
  <c r="J248" i="4" s="1"/>
  <c r="I213" i="4"/>
  <c r="J213" i="4" s="1"/>
  <c r="I200" i="4"/>
  <c r="J200" i="4" s="1"/>
  <c r="I226" i="4"/>
  <c r="J226" i="4" s="1"/>
  <c r="I186" i="4"/>
  <c r="J186" i="4" s="1"/>
  <c r="B211" i="5"/>
  <c r="K245" i="4"/>
  <c r="C226" i="5" s="1"/>
  <c r="B226" i="5"/>
  <c r="K227" i="4"/>
  <c r="C208" i="5" s="1"/>
  <c r="B208" i="5"/>
  <c r="I233" i="4"/>
  <c r="J233" i="4" s="1"/>
  <c r="I243" i="4"/>
  <c r="J243" i="4" s="1"/>
  <c r="I201" i="4"/>
  <c r="J201" i="4" s="1"/>
  <c r="I234" i="4"/>
  <c r="J234" i="4" s="1"/>
  <c r="I185" i="4"/>
  <c r="J185" i="4" s="1"/>
  <c r="I62" i="4"/>
  <c r="J62" i="4" s="1"/>
  <c r="B55" i="5" s="1"/>
  <c r="I77" i="4"/>
  <c r="J77" i="4" s="1"/>
  <c r="B70" i="5" s="1"/>
  <c r="I81" i="4"/>
  <c r="J81" i="4" s="1"/>
  <c r="B74" i="5" s="1"/>
  <c r="I256" i="4"/>
  <c r="J256" i="4" s="1"/>
  <c r="K256" i="4" s="1"/>
  <c r="C237" i="5" s="1"/>
  <c r="I253" i="4"/>
  <c r="J253" i="4" s="1"/>
  <c r="B234" i="5" s="1"/>
  <c r="I41" i="4"/>
  <c r="J41" i="4" s="1"/>
  <c r="B34" i="5" s="1"/>
  <c r="I166" i="4"/>
  <c r="J166" i="4" s="1"/>
  <c r="K166" i="4" s="1"/>
  <c r="C153" i="5" s="1"/>
  <c r="I80" i="4"/>
  <c r="J80" i="4" s="1"/>
  <c r="B73" i="5" s="1"/>
  <c r="I425" i="4"/>
  <c r="J425" i="4" s="1"/>
  <c r="K425" i="4" s="1"/>
  <c r="C394" i="5" s="1"/>
  <c r="I252" i="4"/>
  <c r="J252" i="4" s="1"/>
  <c r="K252" i="4" s="1"/>
  <c r="C233" i="5" s="1"/>
  <c r="I17" i="4"/>
  <c r="J17" i="4" s="1"/>
  <c r="K17" i="4" s="1"/>
  <c r="C10" i="5" s="1"/>
  <c r="I169" i="4"/>
  <c r="J169" i="4" s="1"/>
  <c r="B156" i="5" s="1"/>
  <c r="I171" i="4"/>
  <c r="J171" i="4" s="1"/>
  <c r="B158" i="5" s="1"/>
  <c r="I12" i="4"/>
  <c r="J12" i="4" s="1"/>
  <c r="B5" i="5" s="1"/>
  <c r="I251" i="4"/>
  <c r="J251" i="4" s="1"/>
  <c r="B232" i="5" s="1"/>
  <c r="I54" i="4"/>
  <c r="J54" i="4" s="1"/>
  <c r="B47" i="5" s="1"/>
  <c r="I170" i="4"/>
  <c r="J170" i="4" s="1"/>
  <c r="B157" i="5" s="1"/>
  <c r="I165" i="4"/>
  <c r="J165" i="4" s="1"/>
  <c r="K165" i="4" s="1"/>
  <c r="C152" i="5" s="1"/>
  <c r="I257" i="4"/>
  <c r="J257" i="4" s="1"/>
  <c r="B238" i="5" s="1"/>
  <c r="I429" i="4"/>
  <c r="J429" i="4" s="1"/>
  <c r="K429" i="4" s="1"/>
  <c r="C398" i="5" s="1"/>
  <c r="K163" i="4"/>
  <c r="C150" i="5" s="1"/>
  <c r="B150" i="5"/>
  <c r="I112" i="4"/>
  <c r="J112" i="4" s="1"/>
  <c r="I100" i="4"/>
  <c r="J100" i="4" s="1"/>
  <c r="I128" i="4"/>
  <c r="J128" i="4" s="1"/>
  <c r="I149" i="4"/>
  <c r="J149" i="4" s="1"/>
  <c r="I144" i="4"/>
  <c r="J144" i="4" s="1"/>
  <c r="I65" i="4"/>
  <c r="J65" i="4" s="1"/>
  <c r="B58" i="5" s="1"/>
  <c r="I30" i="4"/>
  <c r="J30" i="4" s="1"/>
  <c r="B23" i="5" s="1"/>
  <c r="I74" i="4"/>
  <c r="J74" i="4" s="1"/>
  <c r="B67" i="5" s="1"/>
  <c r="G332" i="8"/>
  <c r="I331" i="8" s="1"/>
  <c r="J331" i="8" s="1"/>
  <c r="I244" i="4"/>
  <c r="J244" i="4" s="1"/>
  <c r="I321" i="4"/>
  <c r="J321" i="4" s="1"/>
  <c r="I228" i="4"/>
  <c r="J228" i="4" s="1"/>
  <c r="R11" i="8"/>
  <c r="I197" i="4"/>
  <c r="J197" i="4" s="1"/>
  <c r="I84" i="4"/>
  <c r="J84" i="4" s="1"/>
  <c r="B77" i="5" s="1"/>
  <c r="I189" i="4"/>
  <c r="J189" i="4" s="1"/>
  <c r="I190" i="4"/>
  <c r="J190" i="4" s="1"/>
  <c r="I306" i="4"/>
  <c r="J306" i="4" s="1"/>
  <c r="K79" i="4"/>
  <c r="C72" i="5" s="1"/>
  <c r="I42" i="4"/>
  <c r="J42" i="4" s="1"/>
  <c r="I27" i="4"/>
  <c r="J27" i="4" s="1"/>
  <c r="I168" i="4"/>
  <c r="J168" i="4" s="1"/>
  <c r="I255" i="4"/>
  <c r="J255" i="4" s="1"/>
  <c r="I427" i="4"/>
  <c r="J427" i="4" s="1"/>
  <c r="I71" i="4"/>
  <c r="J71" i="4" s="1"/>
  <c r="B64" i="5" s="1"/>
  <c r="I60" i="4"/>
  <c r="J60" i="4" s="1"/>
  <c r="I75" i="4"/>
  <c r="J75" i="4" s="1"/>
  <c r="I11" i="8"/>
  <c r="J11" i="8" s="1"/>
  <c r="I58" i="4"/>
  <c r="J58" i="4" s="1"/>
  <c r="B51" i="5" s="1"/>
  <c r="I29" i="4"/>
  <c r="J29" i="4" s="1"/>
  <c r="B22" i="5" s="1"/>
  <c r="I302" i="4"/>
  <c r="J302" i="4" s="1"/>
  <c r="I38" i="4"/>
  <c r="J38" i="4" s="1"/>
  <c r="B31" i="5" s="1"/>
  <c r="I82" i="4"/>
  <c r="J82" i="4" s="1"/>
  <c r="B75" i="5" s="1"/>
  <c r="I20" i="4"/>
  <c r="J20" i="4" s="1"/>
  <c r="I34" i="4"/>
  <c r="J34" i="4" s="1"/>
  <c r="B27" i="5" s="1"/>
  <c r="I340" i="4"/>
  <c r="J340" i="4" s="1"/>
  <c r="I344" i="4"/>
  <c r="J344" i="4" s="1"/>
  <c r="I66" i="4"/>
  <c r="J66" i="4" s="1"/>
  <c r="I44" i="4"/>
  <c r="J44" i="4" s="1"/>
  <c r="B37" i="5" s="1"/>
  <c r="I70" i="4"/>
  <c r="J70" i="4" s="1"/>
  <c r="B63" i="5" s="1"/>
  <c r="I14" i="4"/>
  <c r="J14" i="4" s="1"/>
  <c r="I292" i="4"/>
  <c r="J292" i="4" s="1"/>
  <c r="I329" i="4"/>
  <c r="J329" i="4" s="1"/>
  <c r="I277" i="4"/>
  <c r="J277" i="4" s="1"/>
  <c r="I172" i="4"/>
  <c r="J172" i="4" s="1"/>
  <c r="I83" i="4"/>
  <c r="J83" i="4" s="1"/>
  <c r="I18" i="4"/>
  <c r="J18" i="4" s="1"/>
  <c r="I13" i="4"/>
  <c r="J13" i="4" s="1"/>
  <c r="I28" i="4"/>
  <c r="J28" i="4" s="1"/>
  <c r="B21" i="5" s="1"/>
  <c r="I343" i="4"/>
  <c r="J343" i="4" s="1"/>
  <c r="I424" i="4"/>
  <c r="J424" i="4" s="1"/>
  <c r="I55" i="4"/>
  <c r="J55" i="4" s="1"/>
  <c r="I59" i="4"/>
  <c r="J59" i="4" s="1"/>
  <c r="I280" i="4"/>
  <c r="J280" i="4" s="1"/>
  <c r="I270" i="4"/>
  <c r="J270" i="4" s="1"/>
  <c r="I63" i="4"/>
  <c r="J63" i="4" s="1"/>
  <c r="B56" i="5" s="1"/>
  <c r="I68" i="4"/>
  <c r="J68" i="4" s="1"/>
  <c r="B61" i="5" s="1"/>
  <c r="I19" i="4"/>
  <c r="J19" i="4" s="1"/>
  <c r="I72" i="4"/>
  <c r="J72" i="4" s="1"/>
  <c r="B65" i="5" s="1"/>
  <c r="I15" i="4"/>
  <c r="J15" i="4" s="1"/>
  <c r="I48" i="4"/>
  <c r="J48" i="4" s="1"/>
  <c r="I254" i="4"/>
  <c r="J254" i="4" s="1"/>
  <c r="I258" i="4"/>
  <c r="J258" i="4" s="1"/>
  <c r="I36" i="4"/>
  <c r="J36" i="4" s="1"/>
  <c r="I49" i="4"/>
  <c r="J49" i="4" s="1"/>
  <c r="I313" i="4"/>
  <c r="J313" i="4" s="1"/>
  <c r="I291" i="4"/>
  <c r="J291" i="4" s="1"/>
  <c r="I57" i="4"/>
  <c r="J57" i="4" s="1"/>
  <c r="I78" i="4"/>
  <c r="J78" i="4" s="1"/>
  <c r="B71" i="5" s="1"/>
  <c r="I61" i="4"/>
  <c r="J61" i="4" s="1"/>
  <c r="I423" i="4"/>
  <c r="J423" i="4" s="1"/>
  <c r="I26" i="4"/>
  <c r="J26" i="4" s="1"/>
  <c r="I342" i="4"/>
  <c r="J342" i="4" s="1"/>
  <c r="I338" i="4"/>
  <c r="J338" i="4" s="1"/>
  <c r="I16" i="4"/>
  <c r="J16" i="4" s="1"/>
  <c r="I69" i="4"/>
  <c r="J69" i="4" s="1"/>
  <c r="I272" i="4"/>
  <c r="J272" i="4" s="1"/>
  <c r="I337" i="4"/>
  <c r="J337" i="4" s="1"/>
  <c r="I86" i="4"/>
  <c r="J86" i="4" s="1"/>
  <c r="I167" i="4"/>
  <c r="J167" i="4" s="1"/>
  <c r="I67" i="4"/>
  <c r="J67" i="4" s="1"/>
  <c r="B60" i="5" s="1"/>
  <c r="I56" i="4"/>
  <c r="J56" i="4" s="1"/>
  <c r="B49" i="5" s="1"/>
  <c r="I43" i="4"/>
  <c r="J43" i="4" s="1"/>
  <c r="B36" i="5" s="1"/>
  <c r="I85" i="4"/>
  <c r="J85" i="4" s="1"/>
  <c r="I430" i="4"/>
  <c r="J430" i="4" s="1"/>
  <c r="I426" i="4"/>
  <c r="J426" i="4" s="1"/>
  <c r="I76" i="4"/>
  <c r="J76" i="4" s="1"/>
  <c r="I64" i="4"/>
  <c r="J64" i="4" s="1"/>
  <c r="I325" i="4"/>
  <c r="J325" i="4" s="1"/>
  <c r="I316" i="4"/>
  <c r="J316" i="4" s="1"/>
  <c r="J171" i="8"/>
  <c r="I166" i="8"/>
  <c r="I245" i="8"/>
  <c r="I165" i="8"/>
  <c r="I247" i="8"/>
  <c r="I244" i="8"/>
  <c r="I169" i="8"/>
  <c r="I246" i="8"/>
  <c r="I358" i="4"/>
  <c r="J358" i="4" s="1"/>
  <c r="I420" i="4"/>
  <c r="J420" i="4" s="1"/>
  <c r="I373" i="4"/>
  <c r="J373" i="4" s="1"/>
  <c r="I368" i="4"/>
  <c r="J368" i="4" s="1"/>
  <c r="I417" i="4"/>
  <c r="J417" i="4" s="1"/>
  <c r="I409" i="4"/>
  <c r="J409" i="4" s="1"/>
  <c r="I412" i="4"/>
  <c r="J412" i="4" s="1"/>
  <c r="I362" i="4"/>
  <c r="J362" i="4" s="1"/>
  <c r="I418" i="4"/>
  <c r="J418" i="4" s="1"/>
  <c r="I410" i="4"/>
  <c r="J410" i="4" s="1"/>
  <c r="I402" i="4"/>
  <c r="J402" i="4" s="1"/>
  <c r="I391" i="4"/>
  <c r="J391" i="4" s="1"/>
  <c r="I366" i="4"/>
  <c r="J366" i="4" s="1"/>
  <c r="I363" i="4"/>
  <c r="J363" i="4" s="1"/>
  <c r="I421" i="4"/>
  <c r="J421" i="4" s="1"/>
  <c r="I413" i="4"/>
  <c r="J413" i="4" s="1"/>
  <c r="I405" i="4"/>
  <c r="J405" i="4" s="1"/>
  <c r="I416" i="4"/>
  <c r="J416" i="4" s="1"/>
  <c r="I408" i="4"/>
  <c r="J408" i="4" s="1"/>
  <c r="I400" i="4"/>
  <c r="J400" i="4" s="1"/>
  <c r="I389" i="4"/>
  <c r="J389" i="4" s="1"/>
  <c r="I375" i="4"/>
  <c r="J375" i="4" s="1"/>
  <c r="I372" i="4"/>
  <c r="J372" i="4" s="1"/>
  <c r="I361" i="4"/>
  <c r="J361" i="4" s="1"/>
  <c r="I419" i="4"/>
  <c r="J419" i="4" s="1"/>
  <c r="I411" i="4"/>
  <c r="J411" i="4" s="1"/>
  <c r="I403" i="4"/>
  <c r="J403" i="4" s="1"/>
  <c r="I395" i="4"/>
  <c r="J395" i="4" s="1"/>
  <c r="I392" i="4"/>
  <c r="J392" i="4" s="1"/>
  <c r="I367" i="4"/>
  <c r="J367" i="4" s="1"/>
  <c r="I356" i="4"/>
  <c r="J356" i="4" s="1"/>
  <c r="B325" i="5" s="1"/>
  <c r="I422" i="4"/>
  <c r="J422" i="4" s="1"/>
  <c r="I414" i="4"/>
  <c r="J414" i="4" s="1"/>
  <c r="I406" i="4"/>
  <c r="J406" i="4" s="1"/>
  <c r="I398" i="4"/>
  <c r="J398" i="4" s="1"/>
  <c r="I387" i="4"/>
  <c r="J387" i="4" s="1"/>
  <c r="I359" i="4"/>
  <c r="J359" i="4" s="1"/>
  <c r="I415" i="4"/>
  <c r="J415" i="4" s="1"/>
  <c r="I399" i="4"/>
  <c r="J399" i="4" s="1"/>
  <c r="I388" i="4"/>
  <c r="J388" i="4" s="1"/>
  <c r="I385" i="4"/>
  <c r="J385" i="4" s="1"/>
  <c r="I374" i="4"/>
  <c r="J374" i="4" s="1"/>
  <c r="I360" i="4"/>
  <c r="J360" i="4" s="1"/>
  <c r="I357" i="4"/>
  <c r="J357" i="4" s="1"/>
  <c r="I404" i="4"/>
  <c r="J404" i="4" s="1"/>
  <c r="I407" i="4"/>
  <c r="J407" i="4" s="1"/>
  <c r="I382" i="4"/>
  <c r="J382" i="4" s="1"/>
  <c r="I397" i="4"/>
  <c r="J397" i="4" s="1"/>
  <c r="I379" i="4"/>
  <c r="J379" i="4" s="1"/>
  <c r="K278" i="4" l="1"/>
  <c r="C253" i="5" s="1"/>
  <c r="B253" i="5"/>
  <c r="K297" i="4"/>
  <c r="C272" i="5" s="1"/>
  <c r="B272" i="5"/>
  <c r="I89" i="8"/>
  <c r="I248" i="8"/>
  <c r="K327" i="4"/>
  <c r="C302" i="5" s="1"/>
  <c r="I164" i="8"/>
  <c r="I174" i="8" s="1"/>
  <c r="I90" i="8"/>
  <c r="I168" i="8"/>
  <c r="I251" i="8"/>
  <c r="J251" i="8" s="1"/>
  <c r="I170" i="8"/>
  <c r="J170" i="8" s="1"/>
  <c r="I249" i="8"/>
  <c r="K339" i="4"/>
  <c r="C314" i="5" s="1"/>
  <c r="B306" i="5"/>
  <c r="K219" i="4"/>
  <c r="C200" i="5" s="1"/>
  <c r="I10" i="8"/>
  <c r="I5" i="8"/>
  <c r="J5" i="8" s="1"/>
  <c r="B210" i="5"/>
  <c r="F46" i="3"/>
  <c r="G46" i="3" s="1"/>
  <c r="G72" i="3" s="1"/>
  <c r="B21" i="3"/>
  <c r="C21" i="3" s="1"/>
  <c r="C23" i="3" s="1"/>
  <c r="C25" i="3" s="1"/>
  <c r="F68" i="3"/>
  <c r="B290" i="5"/>
  <c r="B259" i="5"/>
  <c r="B262" i="5"/>
  <c r="B289" i="5"/>
  <c r="K310" i="4"/>
  <c r="C285" i="5" s="1"/>
  <c r="B285" i="5"/>
  <c r="K303" i="4"/>
  <c r="C278" i="5" s="1"/>
  <c r="B278" i="5"/>
  <c r="I87" i="8"/>
  <c r="J87" i="8" s="1"/>
  <c r="I327" i="8"/>
  <c r="J327" i="8" s="1"/>
  <c r="R13" i="8"/>
  <c r="T5" i="8" s="1"/>
  <c r="B397" i="5"/>
  <c r="B220" i="5"/>
  <c r="I330" i="8"/>
  <c r="J330" i="8" s="1"/>
  <c r="I84" i="8"/>
  <c r="J84" i="8" s="1"/>
  <c r="B295" i="5"/>
  <c r="I85" i="8"/>
  <c r="J85" i="8" s="1"/>
  <c r="I329" i="8"/>
  <c r="J329" i="8" s="1"/>
  <c r="B293" i="5"/>
  <c r="I167" i="8"/>
  <c r="J167" i="8" s="1"/>
  <c r="I86" i="8"/>
  <c r="I91" i="8"/>
  <c r="J91" i="8" s="1"/>
  <c r="I328" i="8"/>
  <c r="J328" i="8" s="1"/>
  <c r="K5" i="8"/>
  <c r="L5" i="8" s="1"/>
  <c r="M5" i="8" s="1"/>
  <c r="B279" i="5"/>
  <c r="K293" i="4"/>
  <c r="C268" i="5" s="1"/>
  <c r="K276" i="4"/>
  <c r="C251" i="5" s="1"/>
  <c r="B147" i="5"/>
  <c r="B274" i="5"/>
  <c r="F42" i="3"/>
  <c r="G42" i="3" s="1"/>
  <c r="C59" i="3" s="1"/>
  <c r="D59" i="3" s="1"/>
  <c r="G35" i="3"/>
  <c r="H35" i="3" s="1"/>
  <c r="B112" i="5"/>
  <c r="B287" i="5"/>
  <c r="G36" i="3"/>
  <c r="H36" i="3" s="1"/>
  <c r="F72" i="3" s="1"/>
  <c r="B271" i="5"/>
  <c r="G33" i="3"/>
  <c r="H33" i="3" s="1"/>
  <c r="F69" i="3" s="1"/>
  <c r="F44" i="3"/>
  <c r="G44" i="3" s="1"/>
  <c r="F43" i="3"/>
  <c r="G43" i="3" s="1"/>
  <c r="E60" i="3" s="1"/>
  <c r="K335" i="4"/>
  <c r="C310" i="5" s="1"/>
  <c r="B299" i="5"/>
  <c r="F70" i="3"/>
  <c r="K218" i="4"/>
  <c r="C199" i="5" s="1"/>
  <c r="B199" i="5"/>
  <c r="K285" i="4"/>
  <c r="C260" i="5" s="1"/>
  <c r="B260" i="5"/>
  <c r="K98" i="4"/>
  <c r="C85" i="5" s="1"/>
  <c r="I8" i="8"/>
  <c r="K105" i="4"/>
  <c r="C92" i="5" s="1"/>
  <c r="B223" i="5"/>
  <c r="B257" i="5"/>
  <c r="I7" i="8"/>
  <c r="I9" i="8"/>
  <c r="J9" i="8" s="1"/>
  <c r="I14" i="8"/>
  <c r="B316" i="5"/>
  <c r="B196" i="5"/>
  <c r="B261" i="5"/>
  <c r="B301" i="5"/>
  <c r="B249" i="5"/>
  <c r="I6" i="8"/>
  <c r="K130" i="4"/>
  <c r="C117" i="5" s="1"/>
  <c r="K199" i="4"/>
  <c r="C180" i="5" s="1"/>
  <c r="K148" i="4"/>
  <c r="C135" i="5" s="1"/>
  <c r="K115" i="4"/>
  <c r="C102" i="5" s="1"/>
  <c r="B125" i="5"/>
  <c r="B100" i="5"/>
  <c r="K151" i="4"/>
  <c r="C138" i="5" s="1"/>
  <c r="K156" i="4"/>
  <c r="C143" i="5" s="1"/>
  <c r="K117" i="4"/>
  <c r="C104" i="5" s="1"/>
  <c r="B114" i="5"/>
  <c r="K123" i="4"/>
  <c r="C110" i="5" s="1"/>
  <c r="K134" i="4"/>
  <c r="C121" i="5" s="1"/>
  <c r="B126" i="5"/>
  <c r="B219" i="5"/>
  <c r="G71" i="3"/>
  <c r="F71" i="3"/>
  <c r="B105" i="5"/>
  <c r="K158" i="4"/>
  <c r="C145" i="5" s="1"/>
  <c r="K124" i="4"/>
  <c r="C111" i="5" s="1"/>
  <c r="B139" i="5"/>
  <c r="B116" i="5"/>
  <c r="B120" i="5"/>
  <c r="K145" i="4"/>
  <c r="C132" i="5" s="1"/>
  <c r="K212" i="4"/>
  <c r="C193" i="5" s="1"/>
  <c r="K141" i="4"/>
  <c r="C128" i="5" s="1"/>
  <c r="G70" i="3"/>
  <c r="K126" i="4"/>
  <c r="C113" i="5" s="1"/>
  <c r="B282" i="5"/>
  <c r="K135" i="4"/>
  <c r="C122" i="5" s="1"/>
  <c r="B254" i="5"/>
  <c r="B107" i="5"/>
  <c r="K164" i="4"/>
  <c r="C151" i="5" s="1"/>
  <c r="B307" i="5"/>
  <c r="B218" i="5"/>
  <c r="B101" i="5"/>
  <c r="B123" i="5"/>
  <c r="B142" i="5"/>
  <c r="B133" i="5"/>
  <c r="B118" i="5"/>
  <c r="K143" i="4"/>
  <c r="C130" i="5" s="1"/>
  <c r="B190" i="5"/>
  <c r="B297" i="5"/>
  <c r="K99" i="4"/>
  <c r="C86" i="5" s="1"/>
  <c r="B134" i="5"/>
  <c r="K224" i="4"/>
  <c r="C205" i="5" s="1"/>
  <c r="B146" i="5"/>
  <c r="K184" i="4"/>
  <c r="C165" i="5" s="1"/>
  <c r="B148" i="5"/>
  <c r="B96" i="5"/>
  <c r="B303" i="5"/>
  <c r="K47" i="4"/>
  <c r="C40" i="5" s="1"/>
  <c r="K154" i="4"/>
  <c r="C141" i="5" s="1"/>
  <c r="B177" i="5"/>
  <c r="B221" i="5"/>
  <c r="K33" i="4"/>
  <c r="C26" i="5" s="1"/>
  <c r="K41" i="4"/>
  <c r="C34" i="5" s="1"/>
  <c r="B152" i="5"/>
  <c r="K150" i="4"/>
  <c r="C137" i="5" s="1"/>
  <c r="B140" i="5"/>
  <c r="K247" i="4"/>
  <c r="C228" i="5" s="1"/>
  <c r="B94" i="5"/>
  <c r="B91" i="5"/>
  <c r="K271" i="4"/>
  <c r="C246" i="5" s="1"/>
  <c r="K170" i="4"/>
  <c r="C157" i="5" s="1"/>
  <c r="B149" i="5"/>
  <c r="K137" i="4"/>
  <c r="C124" i="5" s="1"/>
  <c r="K142" i="4"/>
  <c r="C129" i="5" s="1"/>
  <c r="B97" i="5"/>
  <c r="B109" i="5"/>
  <c r="B216" i="5"/>
  <c r="K171" i="4"/>
  <c r="C158" i="5" s="1"/>
  <c r="B144" i="5"/>
  <c r="B127" i="5"/>
  <c r="B108" i="5"/>
  <c r="B197" i="5"/>
  <c r="B311" i="5"/>
  <c r="B88" i="5"/>
  <c r="B95" i="5"/>
  <c r="B93" i="5"/>
  <c r="B217" i="5"/>
  <c r="B273" i="5"/>
  <c r="B298" i="5"/>
  <c r="B90" i="5"/>
  <c r="K275" i="4"/>
  <c r="C250" i="5" s="1"/>
  <c r="B89" i="5"/>
  <c r="K317" i="4"/>
  <c r="C292" i="5" s="1"/>
  <c r="K251" i="4"/>
  <c r="C232" i="5" s="1"/>
  <c r="K289" i="4"/>
  <c r="C264" i="5" s="1"/>
  <c r="K253" i="4"/>
  <c r="C234" i="5" s="1"/>
  <c r="K77" i="4"/>
  <c r="C70" i="5" s="1"/>
  <c r="B398" i="5"/>
  <c r="B394" i="5"/>
  <c r="B276" i="5"/>
  <c r="K24" i="4"/>
  <c r="C17" i="5" s="1"/>
  <c r="B169" i="5"/>
  <c r="B294" i="5"/>
  <c r="B286" i="5"/>
  <c r="B233" i="5"/>
  <c r="B309" i="5"/>
  <c r="K50" i="4"/>
  <c r="C43" i="5" s="1"/>
  <c r="K169" i="4"/>
  <c r="C156" i="5" s="1"/>
  <c r="B237" i="5"/>
  <c r="B186" i="5"/>
  <c r="K65" i="4"/>
  <c r="C58" i="5" s="1"/>
  <c r="K54" i="4"/>
  <c r="C47" i="5" s="1"/>
  <c r="K225" i="4"/>
  <c r="C206" i="5" s="1"/>
  <c r="K330" i="4"/>
  <c r="C305" i="5" s="1"/>
  <c r="B173" i="5"/>
  <c r="K73" i="4"/>
  <c r="C66" i="5" s="1"/>
  <c r="B198" i="5"/>
  <c r="B265" i="5"/>
  <c r="K257" i="4"/>
  <c r="C238" i="5" s="1"/>
  <c r="B203" i="5"/>
  <c r="B189" i="5"/>
  <c r="K25" i="4"/>
  <c r="C18" i="5" s="1"/>
  <c r="B119" i="5"/>
  <c r="B308" i="5"/>
  <c r="B258" i="5"/>
  <c r="B172" i="5"/>
  <c r="B184" i="5"/>
  <c r="B179" i="5"/>
  <c r="B168" i="5"/>
  <c r="K12" i="4"/>
  <c r="C5" i="5" s="1"/>
  <c r="K30" i="4"/>
  <c r="C23" i="5" s="1"/>
  <c r="B231" i="5"/>
  <c r="K74" i="4"/>
  <c r="C67" i="5" s="1"/>
  <c r="B10" i="5"/>
  <c r="K382" i="4"/>
  <c r="C351" i="5" s="1"/>
  <c r="B351" i="5"/>
  <c r="K366" i="4"/>
  <c r="C335" i="5" s="1"/>
  <c r="B335" i="5"/>
  <c r="K376" i="4"/>
  <c r="C345" i="5" s="1"/>
  <c r="B345" i="5"/>
  <c r="K404" i="4"/>
  <c r="C373" i="5" s="1"/>
  <c r="B373" i="5"/>
  <c r="K399" i="4"/>
  <c r="C368" i="5" s="1"/>
  <c r="B368" i="5"/>
  <c r="K422" i="4"/>
  <c r="C391" i="5" s="1"/>
  <c r="B391" i="5"/>
  <c r="K403" i="4"/>
  <c r="C372" i="5" s="1"/>
  <c r="B372" i="5"/>
  <c r="K400" i="4"/>
  <c r="C369" i="5" s="1"/>
  <c r="B369" i="5"/>
  <c r="K377" i="4"/>
  <c r="C346" i="5" s="1"/>
  <c r="B346" i="5"/>
  <c r="K362" i="4"/>
  <c r="C331" i="5" s="1"/>
  <c r="B331" i="5"/>
  <c r="K373" i="4"/>
  <c r="C342" i="5" s="1"/>
  <c r="B342" i="5"/>
  <c r="K385" i="4"/>
  <c r="C354" i="5" s="1"/>
  <c r="B354" i="5"/>
  <c r="K389" i="4"/>
  <c r="C358" i="5" s="1"/>
  <c r="B358" i="5"/>
  <c r="K407" i="4"/>
  <c r="C376" i="5" s="1"/>
  <c r="B376" i="5"/>
  <c r="K383" i="4"/>
  <c r="C352" i="5" s="1"/>
  <c r="B352" i="5"/>
  <c r="K415" i="4"/>
  <c r="C384" i="5" s="1"/>
  <c r="B384" i="5"/>
  <c r="K412" i="4"/>
  <c r="C381" i="5" s="1"/>
  <c r="B381" i="5"/>
  <c r="K397" i="4"/>
  <c r="C366" i="5" s="1"/>
  <c r="B366" i="5"/>
  <c r="K371" i="4"/>
  <c r="C340" i="5" s="1"/>
  <c r="B340" i="5"/>
  <c r="K359" i="4"/>
  <c r="C328" i="5" s="1"/>
  <c r="B328" i="5"/>
  <c r="K367" i="4"/>
  <c r="C336" i="5" s="1"/>
  <c r="B336" i="5"/>
  <c r="K419" i="4"/>
  <c r="C388" i="5" s="1"/>
  <c r="B388" i="5"/>
  <c r="K416" i="4"/>
  <c r="C385" i="5" s="1"/>
  <c r="B385" i="5"/>
  <c r="K391" i="4"/>
  <c r="C360" i="5" s="1"/>
  <c r="B360" i="5"/>
  <c r="K409" i="4"/>
  <c r="C378" i="5" s="1"/>
  <c r="B378" i="5"/>
  <c r="K414" i="4"/>
  <c r="C383" i="5" s="1"/>
  <c r="B383" i="5"/>
  <c r="K408" i="4"/>
  <c r="C377" i="5" s="1"/>
  <c r="B377" i="5"/>
  <c r="K370" i="4"/>
  <c r="C339" i="5" s="1"/>
  <c r="B339" i="5"/>
  <c r="K378" i="4"/>
  <c r="C347" i="5" s="1"/>
  <c r="B347" i="5"/>
  <c r="K361" i="4"/>
  <c r="C330" i="5" s="1"/>
  <c r="B330" i="5"/>
  <c r="K405" i="4"/>
  <c r="C374" i="5" s="1"/>
  <c r="B374" i="5"/>
  <c r="K394" i="4"/>
  <c r="C363" i="5" s="1"/>
  <c r="B363" i="5"/>
  <c r="K417" i="4"/>
  <c r="C386" i="5" s="1"/>
  <c r="B386" i="5"/>
  <c r="K358" i="4"/>
  <c r="C327" i="5" s="1"/>
  <c r="B327" i="5"/>
  <c r="K388" i="4"/>
  <c r="C357" i="5" s="1"/>
  <c r="B357" i="5"/>
  <c r="K390" i="4"/>
  <c r="C359" i="5" s="1"/>
  <c r="B359" i="5"/>
  <c r="K393" i="4"/>
  <c r="C362" i="5" s="1"/>
  <c r="B362" i="5"/>
  <c r="K380" i="4"/>
  <c r="C349" i="5" s="1"/>
  <c r="B349" i="5"/>
  <c r="K357" i="4"/>
  <c r="C326" i="5" s="1"/>
  <c r="B326" i="5"/>
  <c r="K387" i="4"/>
  <c r="C356" i="5" s="1"/>
  <c r="B356" i="5"/>
  <c r="K381" i="4"/>
  <c r="C350" i="5" s="1"/>
  <c r="B350" i="5"/>
  <c r="K364" i="4"/>
  <c r="C333" i="5" s="1"/>
  <c r="B333" i="5"/>
  <c r="K413" i="4"/>
  <c r="C382" i="5" s="1"/>
  <c r="B382" i="5"/>
  <c r="K402" i="4"/>
  <c r="C371" i="5" s="1"/>
  <c r="B371" i="5"/>
  <c r="K369" i="4"/>
  <c r="C338" i="5" s="1"/>
  <c r="B338" i="5"/>
  <c r="K386" i="4"/>
  <c r="C355" i="5" s="1"/>
  <c r="B355" i="5"/>
  <c r="K395" i="4"/>
  <c r="C364" i="5" s="1"/>
  <c r="B364" i="5"/>
  <c r="K379" i="4"/>
  <c r="C348" i="5" s="1"/>
  <c r="B348" i="5"/>
  <c r="K411" i="4"/>
  <c r="C380" i="5" s="1"/>
  <c r="B380" i="5"/>
  <c r="K420" i="4"/>
  <c r="C389" i="5" s="1"/>
  <c r="B389" i="5"/>
  <c r="K360" i="4"/>
  <c r="C329" i="5" s="1"/>
  <c r="B329" i="5"/>
  <c r="K365" i="4"/>
  <c r="C334" i="5" s="1"/>
  <c r="B334" i="5"/>
  <c r="K374" i="4"/>
  <c r="C343" i="5" s="1"/>
  <c r="B343" i="5"/>
  <c r="K398" i="4"/>
  <c r="C367" i="5" s="1"/>
  <c r="B367" i="5"/>
  <c r="K384" i="4"/>
  <c r="C353" i="5" s="1"/>
  <c r="B353" i="5"/>
  <c r="K372" i="4"/>
  <c r="C341" i="5" s="1"/>
  <c r="B341" i="5"/>
  <c r="K421" i="4"/>
  <c r="C390" i="5" s="1"/>
  <c r="B390" i="5"/>
  <c r="K410" i="4"/>
  <c r="C379" i="5" s="1"/>
  <c r="B379" i="5"/>
  <c r="K396" i="4"/>
  <c r="C365" i="5" s="1"/>
  <c r="B365" i="5"/>
  <c r="K406" i="4"/>
  <c r="C375" i="5" s="1"/>
  <c r="B375" i="5"/>
  <c r="K392" i="4"/>
  <c r="C361" i="5" s="1"/>
  <c r="B361" i="5"/>
  <c r="K375" i="4"/>
  <c r="C344" i="5" s="1"/>
  <c r="B344" i="5"/>
  <c r="K363" i="4"/>
  <c r="C332" i="5" s="1"/>
  <c r="B332" i="5"/>
  <c r="K418" i="4"/>
  <c r="C387" i="5" s="1"/>
  <c r="B387" i="5"/>
  <c r="K368" i="4"/>
  <c r="C337" i="5" s="1"/>
  <c r="B337" i="5"/>
  <c r="K292" i="4"/>
  <c r="C267" i="5" s="1"/>
  <c r="B267" i="5"/>
  <c r="K316" i="4"/>
  <c r="C291" i="5" s="1"/>
  <c r="B291" i="5"/>
  <c r="K295" i="4"/>
  <c r="C270" i="5" s="1"/>
  <c r="B270" i="5"/>
  <c r="K309" i="4"/>
  <c r="C284" i="5" s="1"/>
  <c r="B284" i="5"/>
  <c r="K325" i="4"/>
  <c r="C300" i="5" s="1"/>
  <c r="B300" i="5"/>
  <c r="K272" i="4"/>
  <c r="C247" i="5" s="1"/>
  <c r="B247" i="5"/>
  <c r="K302" i="4"/>
  <c r="C277" i="5" s="1"/>
  <c r="B277" i="5"/>
  <c r="K306" i="4"/>
  <c r="C281" i="5" s="1"/>
  <c r="B281" i="5"/>
  <c r="K270" i="4"/>
  <c r="C245" i="5" s="1"/>
  <c r="B245" i="5"/>
  <c r="K277" i="4"/>
  <c r="C252" i="5" s="1"/>
  <c r="B252" i="5"/>
  <c r="K281" i="4"/>
  <c r="C256" i="5" s="1"/>
  <c r="B256" i="5"/>
  <c r="K321" i="4"/>
  <c r="C296" i="5" s="1"/>
  <c r="B296" i="5"/>
  <c r="K313" i="4"/>
  <c r="C288" i="5" s="1"/>
  <c r="B288" i="5"/>
  <c r="K308" i="4"/>
  <c r="C283" i="5" s="1"/>
  <c r="B283" i="5"/>
  <c r="K288" i="4"/>
  <c r="C263" i="5" s="1"/>
  <c r="B263" i="5"/>
  <c r="K305" i="4"/>
  <c r="C280" i="5" s="1"/>
  <c r="B280" i="5"/>
  <c r="K300" i="4"/>
  <c r="C275" i="5" s="1"/>
  <c r="B275" i="5"/>
  <c r="K291" i="4"/>
  <c r="C266" i="5" s="1"/>
  <c r="B266" i="5"/>
  <c r="K280" i="4"/>
  <c r="C255" i="5" s="1"/>
  <c r="B255" i="5"/>
  <c r="K329" i="4"/>
  <c r="C304" i="5" s="1"/>
  <c r="B304" i="5"/>
  <c r="K294" i="4"/>
  <c r="C269" i="5" s="1"/>
  <c r="B269" i="5"/>
  <c r="K228" i="4"/>
  <c r="C209" i="5" s="1"/>
  <c r="B209" i="5"/>
  <c r="K206" i="4"/>
  <c r="C187" i="5" s="1"/>
  <c r="B187" i="5"/>
  <c r="K234" i="4"/>
  <c r="C215" i="5" s="1"/>
  <c r="B215" i="5"/>
  <c r="K193" i="4"/>
  <c r="C174" i="5" s="1"/>
  <c r="B174" i="5"/>
  <c r="K190" i="4"/>
  <c r="C171" i="5" s="1"/>
  <c r="B171" i="5"/>
  <c r="K204" i="4"/>
  <c r="C185" i="5" s="1"/>
  <c r="B185" i="5"/>
  <c r="K186" i="4"/>
  <c r="C167" i="5" s="1"/>
  <c r="B167" i="5"/>
  <c r="K241" i="4"/>
  <c r="C222" i="5" s="1"/>
  <c r="B222" i="5"/>
  <c r="K189" i="4"/>
  <c r="C170" i="5" s="1"/>
  <c r="B170" i="5"/>
  <c r="K207" i="4"/>
  <c r="C188" i="5" s="1"/>
  <c r="B188" i="5"/>
  <c r="K195" i="4"/>
  <c r="C176" i="5" s="1"/>
  <c r="B176" i="5"/>
  <c r="K244" i="4"/>
  <c r="C225" i="5" s="1"/>
  <c r="B225" i="5"/>
  <c r="K202" i="4"/>
  <c r="C183" i="5" s="1"/>
  <c r="B183" i="5"/>
  <c r="K201" i="4"/>
  <c r="C182" i="5" s="1"/>
  <c r="B182" i="5"/>
  <c r="K221" i="4"/>
  <c r="C202" i="5" s="1"/>
  <c r="B202" i="5"/>
  <c r="K231" i="4"/>
  <c r="C212" i="5" s="1"/>
  <c r="B212" i="5"/>
  <c r="K197" i="4"/>
  <c r="C178" i="5" s="1"/>
  <c r="B178" i="5"/>
  <c r="K243" i="4"/>
  <c r="C224" i="5" s="1"/>
  <c r="B224" i="5"/>
  <c r="K226" i="4"/>
  <c r="C207" i="5" s="1"/>
  <c r="B207" i="5"/>
  <c r="K210" i="4"/>
  <c r="C191" i="5" s="1"/>
  <c r="B191" i="5"/>
  <c r="K194" i="4"/>
  <c r="C175" i="5" s="1"/>
  <c r="B175" i="5"/>
  <c r="K211" i="4"/>
  <c r="C192" i="5" s="1"/>
  <c r="B192" i="5"/>
  <c r="K200" i="4"/>
  <c r="C181" i="5" s="1"/>
  <c r="B181" i="5"/>
  <c r="K232" i="4"/>
  <c r="C213" i="5" s="1"/>
  <c r="B213" i="5"/>
  <c r="K223" i="4"/>
  <c r="C204" i="5" s="1"/>
  <c r="B204" i="5"/>
  <c r="K233" i="4"/>
  <c r="C214" i="5" s="1"/>
  <c r="B214" i="5"/>
  <c r="K213" i="4"/>
  <c r="C194" i="5" s="1"/>
  <c r="B194" i="5"/>
  <c r="K214" i="4"/>
  <c r="C195" i="5" s="1"/>
  <c r="B195" i="5"/>
  <c r="K185" i="4"/>
  <c r="C166" i="5" s="1"/>
  <c r="B166" i="5"/>
  <c r="K248" i="4"/>
  <c r="C229" i="5" s="1"/>
  <c r="B229" i="5"/>
  <c r="K249" i="4"/>
  <c r="C230" i="5" s="1"/>
  <c r="B230" i="5"/>
  <c r="B153" i="5"/>
  <c r="K53" i="4"/>
  <c r="C46" i="5" s="1"/>
  <c r="K81" i="4"/>
  <c r="C74" i="5" s="1"/>
  <c r="K80" i="4"/>
  <c r="C73" i="5" s="1"/>
  <c r="K62" i="4"/>
  <c r="C55" i="5" s="1"/>
  <c r="K72" i="4"/>
  <c r="C65" i="5" s="1"/>
  <c r="K40" i="4"/>
  <c r="C33" i="5" s="1"/>
  <c r="J173" i="4"/>
  <c r="K128" i="4"/>
  <c r="C115" i="5" s="1"/>
  <c r="B115" i="5"/>
  <c r="K111" i="4"/>
  <c r="C98" i="5" s="1"/>
  <c r="B98" i="5"/>
  <c r="K119" i="4"/>
  <c r="C106" i="5" s="1"/>
  <c r="B106" i="5"/>
  <c r="K144" i="4"/>
  <c r="C131" i="5" s="1"/>
  <c r="B131" i="5"/>
  <c r="K149" i="4"/>
  <c r="C136" i="5" s="1"/>
  <c r="B136" i="5"/>
  <c r="K112" i="4"/>
  <c r="C99" i="5" s="1"/>
  <c r="B99" i="5"/>
  <c r="K100" i="4"/>
  <c r="C87" i="5" s="1"/>
  <c r="B87" i="5"/>
  <c r="K116" i="4"/>
  <c r="C103" i="5" s="1"/>
  <c r="B103" i="5"/>
  <c r="K13" i="4"/>
  <c r="C6" i="5" s="1"/>
  <c r="B6" i="5"/>
  <c r="K23" i="4"/>
  <c r="C16" i="5" s="1"/>
  <c r="B16" i="5"/>
  <c r="K26" i="4"/>
  <c r="C19" i="5" s="1"/>
  <c r="B19" i="5"/>
  <c r="K49" i="4"/>
  <c r="C42" i="5" s="1"/>
  <c r="B42" i="5"/>
  <c r="K59" i="4"/>
  <c r="C52" i="5" s="1"/>
  <c r="B52" i="5"/>
  <c r="K18" i="4"/>
  <c r="C11" i="5" s="1"/>
  <c r="B11" i="5"/>
  <c r="K14" i="4"/>
  <c r="C7" i="5" s="1"/>
  <c r="B7" i="5"/>
  <c r="K20" i="4"/>
  <c r="C13" i="5" s="1"/>
  <c r="B13" i="5"/>
  <c r="K168" i="4"/>
  <c r="C155" i="5" s="1"/>
  <c r="B155" i="5"/>
  <c r="K39" i="4"/>
  <c r="C32" i="5" s="1"/>
  <c r="B32" i="5"/>
  <c r="K423" i="4"/>
  <c r="C392" i="5" s="1"/>
  <c r="B392" i="5"/>
  <c r="K21" i="4"/>
  <c r="C14" i="5" s="1"/>
  <c r="B14" i="5"/>
  <c r="K19" i="4"/>
  <c r="C12" i="5" s="1"/>
  <c r="B12" i="5"/>
  <c r="K35" i="4"/>
  <c r="C28" i="5" s="1"/>
  <c r="B28" i="5"/>
  <c r="K27" i="4"/>
  <c r="C20" i="5" s="1"/>
  <c r="B20" i="5"/>
  <c r="K64" i="4"/>
  <c r="C57" i="5" s="1"/>
  <c r="B57" i="5"/>
  <c r="K69" i="4"/>
  <c r="C62" i="5" s="1"/>
  <c r="B62" i="5"/>
  <c r="K61" i="4"/>
  <c r="C54" i="5" s="1"/>
  <c r="B54" i="5"/>
  <c r="K36" i="4"/>
  <c r="C29" i="5" s="1"/>
  <c r="B29" i="5"/>
  <c r="K55" i="4"/>
  <c r="C48" i="5" s="1"/>
  <c r="B48" i="5"/>
  <c r="K83" i="4"/>
  <c r="C76" i="5" s="1"/>
  <c r="B76" i="5"/>
  <c r="K32" i="4"/>
  <c r="C25" i="5" s="1"/>
  <c r="B25" i="5"/>
  <c r="K75" i="4"/>
  <c r="C68" i="5" s="1"/>
  <c r="B68" i="5"/>
  <c r="K76" i="4"/>
  <c r="C69" i="5" s="1"/>
  <c r="B69" i="5"/>
  <c r="K16" i="4"/>
  <c r="C9" i="5" s="1"/>
  <c r="B9" i="5"/>
  <c r="K424" i="4"/>
  <c r="C393" i="5" s="1"/>
  <c r="B393" i="5"/>
  <c r="K172" i="4"/>
  <c r="C159" i="5" s="1"/>
  <c r="B159" i="5"/>
  <c r="K60" i="4"/>
  <c r="C53" i="5" s="1"/>
  <c r="B53" i="5"/>
  <c r="K42" i="4"/>
  <c r="C35" i="5" s="1"/>
  <c r="B35" i="5"/>
  <c r="K82" i="4"/>
  <c r="C75" i="5" s="1"/>
  <c r="K426" i="4"/>
  <c r="C395" i="5" s="1"/>
  <c r="B395" i="5"/>
  <c r="K167" i="4"/>
  <c r="C154" i="5" s="1"/>
  <c r="B154" i="5"/>
  <c r="K57" i="4"/>
  <c r="C50" i="5" s="1"/>
  <c r="B50" i="5"/>
  <c r="K254" i="4"/>
  <c r="C235" i="5" s="1"/>
  <c r="B235" i="5"/>
  <c r="K343" i="4"/>
  <c r="C318" i="5" s="1"/>
  <c r="B318" i="5"/>
  <c r="K66" i="4"/>
  <c r="C59" i="5" s="1"/>
  <c r="B59" i="5"/>
  <c r="K52" i="4"/>
  <c r="C45" i="5" s="1"/>
  <c r="B45" i="5"/>
  <c r="K258" i="4"/>
  <c r="C239" i="5" s="1"/>
  <c r="B239" i="5"/>
  <c r="K38" i="4"/>
  <c r="C31" i="5" s="1"/>
  <c r="K56" i="4"/>
  <c r="C49" i="5" s="1"/>
  <c r="K430" i="4"/>
  <c r="C399" i="5" s="1"/>
  <c r="B399" i="5"/>
  <c r="K86" i="4"/>
  <c r="C79" i="5" s="1"/>
  <c r="B79" i="5"/>
  <c r="K338" i="4"/>
  <c r="C313" i="5" s="1"/>
  <c r="B313" i="5"/>
  <c r="K48" i="4"/>
  <c r="C41" i="5" s="1"/>
  <c r="B41" i="5"/>
  <c r="K37" i="4"/>
  <c r="C30" i="5" s="1"/>
  <c r="B30" i="5"/>
  <c r="K344" i="4"/>
  <c r="C319" i="5" s="1"/>
  <c r="B319" i="5"/>
  <c r="K427" i="4"/>
  <c r="C396" i="5" s="1"/>
  <c r="B396" i="5"/>
  <c r="K51" i="4"/>
  <c r="C44" i="5" s="1"/>
  <c r="K85" i="4"/>
  <c r="C78" i="5" s="1"/>
  <c r="B78" i="5"/>
  <c r="K337" i="4"/>
  <c r="C312" i="5" s="1"/>
  <c r="B312" i="5"/>
  <c r="K342" i="4"/>
  <c r="C317" i="5" s="1"/>
  <c r="B317" i="5"/>
  <c r="K15" i="4"/>
  <c r="C8" i="5" s="1"/>
  <c r="B8" i="5"/>
  <c r="K340" i="4"/>
  <c r="C315" i="5" s="1"/>
  <c r="B315" i="5"/>
  <c r="K255" i="4"/>
  <c r="C236" i="5" s="1"/>
  <c r="B236" i="5"/>
  <c r="K78" i="4"/>
  <c r="C71" i="5" s="1"/>
  <c r="K67" i="4"/>
  <c r="C60" i="5" s="1"/>
  <c r="K44" i="4"/>
  <c r="C37" i="5" s="1"/>
  <c r="K28" i="4"/>
  <c r="C21" i="5" s="1"/>
  <c r="K71" i="4"/>
  <c r="C64" i="5" s="1"/>
  <c r="K31" i="4"/>
  <c r="C24" i="5" s="1"/>
  <c r="K68" i="4"/>
  <c r="C61" i="5" s="1"/>
  <c r="K34" i="4"/>
  <c r="C27" i="5" s="1"/>
  <c r="K46" i="4"/>
  <c r="C39" i="5" s="1"/>
  <c r="K43" i="4"/>
  <c r="C36" i="5" s="1"/>
  <c r="K45" i="4"/>
  <c r="C38" i="5" s="1"/>
  <c r="K70" i="4"/>
  <c r="C63" i="5" s="1"/>
  <c r="K22" i="4"/>
  <c r="C15" i="5" s="1"/>
  <c r="J87" i="4"/>
  <c r="J345" i="4"/>
  <c r="J259" i="4"/>
  <c r="K84" i="4"/>
  <c r="C77" i="5" s="1"/>
  <c r="I325" i="8"/>
  <c r="J325" i="8" s="1"/>
  <c r="I326" i="8"/>
  <c r="J326" i="8" s="1"/>
  <c r="I324" i="8"/>
  <c r="K29" i="4"/>
  <c r="C22" i="5" s="1"/>
  <c r="K58" i="4"/>
  <c r="C51" i="5" s="1"/>
  <c r="K63" i="4"/>
  <c r="C56" i="5" s="1"/>
  <c r="U5" i="8"/>
  <c r="I254" i="8"/>
  <c r="J244" i="8"/>
  <c r="J245" i="8"/>
  <c r="J168" i="8"/>
  <c r="J247" i="8"/>
  <c r="J248" i="8"/>
  <c r="J246" i="8"/>
  <c r="J165" i="8"/>
  <c r="J249" i="8"/>
  <c r="T7" i="8"/>
  <c r="T12" i="8"/>
  <c r="T8" i="8"/>
  <c r="T10" i="8"/>
  <c r="T11" i="8"/>
  <c r="J169" i="8"/>
  <c r="J90" i="8"/>
  <c r="T6" i="8"/>
  <c r="J166" i="8"/>
  <c r="K11" i="8"/>
  <c r="L11" i="8" s="1"/>
  <c r="K4" i="8"/>
  <c r="T9" i="8"/>
  <c r="K8" i="8"/>
  <c r="L8" i="8" s="1"/>
  <c r="M8" i="8" s="1"/>
  <c r="J8" i="8"/>
  <c r="K9" i="8"/>
  <c r="L9" i="8" s="1"/>
  <c r="M9" i="8" s="1"/>
  <c r="K6" i="8"/>
  <c r="L6" i="8" s="1"/>
  <c r="M6" i="8" s="1"/>
  <c r="J6" i="8"/>
  <c r="K7" i="8"/>
  <c r="L7" i="8" s="1"/>
  <c r="M7" i="8" s="1"/>
  <c r="J7" i="8"/>
  <c r="J89" i="8"/>
  <c r="K10" i="8"/>
  <c r="L10" i="8" s="1"/>
  <c r="J10" i="8"/>
  <c r="J431" i="4"/>
  <c r="K356" i="4"/>
  <c r="C325" i="5" s="1"/>
  <c r="J164" i="8" l="1"/>
  <c r="I94" i="8"/>
  <c r="G69" i="3"/>
  <c r="I69" i="3" s="1"/>
  <c r="C60" i="3"/>
  <c r="D60" i="3" s="1"/>
  <c r="J86" i="8"/>
  <c r="J92" i="8" s="1"/>
  <c r="G68" i="3"/>
  <c r="I68" i="3" s="1"/>
  <c r="E59" i="3"/>
  <c r="G20" i="5"/>
  <c r="K20" i="5" s="1"/>
  <c r="L20" i="5" s="1"/>
  <c r="B240" i="5"/>
  <c r="G351" i="5"/>
  <c r="K348" i="5" s="1"/>
  <c r="G180" i="5"/>
  <c r="K180" i="5" s="1"/>
  <c r="L180" i="5" s="1"/>
  <c r="B320" i="5"/>
  <c r="G110" i="5"/>
  <c r="K107" i="5" s="1"/>
  <c r="L107" i="5" s="1"/>
  <c r="G108" i="5"/>
  <c r="K105" i="5" s="1"/>
  <c r="L105" i="5" s="1"/>
  <c r="K173" i="4"/>
  <c r="G107" i="5"/>
  <c r="G102" i="5"/>
  <c r="G271" i="5"/>
  <c r="K268" i="5" s="1"/>
  <c r="B160" i="5"/>
  <c r="G189" i="5"/>
  <c r="K186" i="5" s="1"/>
  <c r="L186" i="5" s="1"/>
  <c r="C160" i="5"/>
  <c r="B54" i="3" s="1"/>
  <c r="G185" i="5"/>
  <c r="G184" i="5"/>
  <c r="G101" i="5"/>
  <c r="G188" i="5"/>
  <c r="K185" i="5" s="1"/>
  <c r="L185" i="5" s="1"/>
  <c r="G182" i="5"/>
  <c r="G342" i="5"/>
  <c r="G348" i="5"/>
  <c r="K345" i="5" s="1"/>
  <c r="G349" i="5"/>
  <c r="K346" i="5" s="1"/>
  <c r="G350" i="5"/>
  <c r="K347" i="5" s="1"/>
  <c r="G343" i="5"/>
  <c r="G341" i="5"/>
  <c r="C400" i="5"/>
  <c r="G345" i="5"/>
  <c r="G344" i="5"/>
  <c r="G340" i="5"/>
  <c r="G346" i="5"/>
  <c r="G347" i="5"/>
  <c r="K431" i="4"/>
  <c r="G103" i="5"/>
  <c r="G190" i="5"/>
  <c r="K187" i="5" s="1"/>
  <c r="L187" i="5" s="1"/>
  <c r="G183" i="5"/>
  <c r="G181" i="5"/>
  <c r="G100" i="5"/>
  <c r="G106" i="5"/>
  <c r="G186" i="5"/>
  <c r="G187" i="5"/>
  <c r="G261" i="5"/>
  <c r="G265" i="5"/>
  <c r="G266" i="5"/>
  <c r="G270" i="5"/>
  <c r="K267" i="5" s="1"/>
  <c r="G262" i="5"/>
  <c r="G269" i="5"/>
  <c r="K266" i="5" s="1"/>
  <c r="G267" i="5"/>
  <c r="G264" i="5"/>
  <c r="G268" i="5"/>
  <c r="K265" i="5" s="1"/>
  <c r="G263" i="5"/>
  <c r="C320" i="5"/>
  <c r="G260" i="5"/>
  <c r="G109" i="5"/>
  <c r="K106" i="5" s="1"/>
  <c r="L106" i="5" s="1"/>
  <c r="G104" i="5"/>
  <c r="G111" i="5"/>
  <c r="K108" i="5" s="1"/>
  <c r="L108" i="5" s="1"/>
  <c r="C240" i="5"/>
  <c r="B55" i="3" s="1"/>
  <c r="G191" i="5"/>
  <c r="K188" i="5" s="1"/>
  <c r="L188" i="5" s="1"/>
  <c r="K259" i="4"/>
  <c r="K345" i="4"/>
  <c r="G105" i="5"/>
  <c r="B400" i="5"/>
  <c r="G30" i="5"/>
  <c r="K27" i="5" s="1"/>
  <c r="L27" i="5" s="1"/>
  <c r="G31" i="5"/>
  <c r="K28" i="5" s="1"/>
  <c r="L28" i="5" s="1"/>
  <c r="G29" i="5"/>
  <c r="K26" i="5" s="1"/>
  <c r="L26" i="5" s="1"/>
  <c r="G24" i="5"/>
  <c r="B80" i="5"/>
  <c r="G25" i="5"/>
  <c r="G26" i="5"/>
  <c r="G27" i="5"/>
  <c r="J324" i="8"/>
  <c r="J332" i="8" s="1"/>
  <c r="I334" i="8"/>
  <c r="G21" i="5"/>
  <c r="C80" i="5"/>
  <c r="B53" i="3" s="1"/>
  <c r="G22" i="5"/>
  <c r="G28" i="5"/>
  <c r="K25" i="5" s="1"/>
  <c r="L25" i="5" s="1"/>
  <c r="G23" i="5"/>
  <c r="K87" i="4"/>
  <c r="U10" i="8"/>
  <c r="U8" i="8"/>
  <c r="J252" i="8"/>
  <c r="U9" i="8"/>
  <c r="U6" i="8"/>
  <c r="U12" i="8"/>
  <c r="J172" i="8"/>
  <c r="U7" i="8"/>
  <c r="U11" i="8"/>
  <c r="K14" i="8"/>
  <c r="L4" i="8"/>
  <c r="M4" i="8" s="1"/>
  <c r="T15" i="8"/>
  <c r="H72" i="3" l="1"/>
  <c r="M80" i="3" s="1"/>
  <c r="H71" i="3"/>
  <c r="M79" i="3" s="1"/>
  <c r="H70" i="3"/>
  <c r="M78" i="3" s="1"/>
  <c r="G114" i="5"/>
  <c r="H54" i="3" s="1"/>
  <c r="M20" i="5"/>
  <c r="M185" i="5"/>
  <c r="M186" i="5"/>
  <c r="M187" i="5"/>
  <c r="M188" i="5"/>
  <c r="M180" i="5"/>
  <c r="M105" i="5"/>
  <c r="M106" i="5"/>
  <c r="M107" i="5"/>
  <c r="M108" i="5"/>
  <c r="M26" i="5"/>
  <c r="M25" i="5"/>
  <c r="K23" i="5"/>
  <c r="L23" i="5" s="1"/>
  <c r="M23" i="5" s="1"/>
  <c r="M28" i="5"/>
  <c r="M27" i="5"/>
  <c r="K189" i="5"/>
  <c r="C63" i="3"/>
  <c r="D63" i="3" s="1"/>
  <c r="C55" i="3"/>
  <c r="E55" i="3" s="1"/>
  <c r="C80" i="3" s="1"/>
  <c r="E63" i="3"/>
  <c r="K29" i="5"/>
  <c r="G192" i="5"/>
  <c r="F55" i="3" s="1"/>
  <c r="G278" i="5"/>
  <c r="K104" i="5"/>
  <c r="L104" i="5" s="1"/>
  <c r="M104" i="5" s="1"/>
  <c r="K263" i="5"/>
  <c r="G279" i="5"/>
  <c r="K342" i="5"/>
  <c r="K260" i="5"/>
  <c r="K269" i="5" s="1"/>
  <c r="G272" i="5"/>
  <c r="K181" i="5"/>
  <c r="L181" i="5" s="1"/>
  <c r="M181" i="5" s="1"/>
  <c r="G193" i="5"/>
  <c r="G55" i="3" s="1"/>
  <c r="G198" i="5"/>
  <c r="K340" i="5"/>
  <c r="K349" i="5" s="1"/>
  <c r="G352" i="5"/>
  <c r="K183" i="5"/>
  <c r="L183" i="5" s="1"/>
  <c r="M183" i="5" s="1"/>
  <c r="G354" i="5"/>
  <c r="K344" i="5"/>
  <c r="K351" i="5" s="1"/>
  <c r="K103" i="5"/>
  <c r="L103" i="5" s="1"/>
  <c r="M103" i="5" s="1"/>
  <c r="K182" i="5"/>
  <c r="L182" i="5" s="1"/>
  <c r="M182" i="5" s="1"/>
  <c r="G199" i="5"/>
  <c r="L63" i="3" s="1"/>
  <c r="G359" i="5"/>
  <c r="G112" i="5"/>
  <c r="F54" i="3" s="1"/>
  <c r="K100" i="5"/>
  <c r="L100" i="5" s="1"/>
  <c r="M100" i="5" s="1"/>
  <c r="K262" i="5"/>
  <c r="K343" i="5"/>
  <c r="K264" i="5"/>
  <c r="K271" i="5" s="1"/>
  <c r="G274" i="5"/>
  <c r="G273" i="5"/>
  <c r="K261" i="5"/>
  <c r="K102" i="5"/>
  <c r="L102" i="5" s="1"/>
  <c r="M102" i="5" s="1"/>
  <c r="G119" i="5"/>
  <c r="L62" i="3" s="1"/>
  <c r="G194" i="5"/>
  <c r="H55" i="3" s="1"/>
  <c r="K184" i="5"/>
  <c r="L184" i="5" s="1"/>
  <c r="M184" i="5" s="1"/>
  <c r="K341" i="5"/>
  <c r="K350" i="5" s="1"/>
  <c r="G358" i="5"/>
  <c r="G353" i="5"/>
  <c r="G118" i="5"/>
  <c r="K101" i="5"/>
  <c r="L101" i="5" s="1"/>
  <c r="M101" i="5" s="1"/>
  <c r="G113" i="5"/>
  <c r="G54" i="3" s="1"/>
  <c r="G34" i="5"/>
  <c r="H53" i="3" s="1"/>
  <c r="G33" i="5"/>
  <c r="G53" i="3" s="1"/>
  <c r="K22" i="5"/>
  <c r="L22" i="5" s="1"/>
  <c r="M22" i="5" s="1"/>
  <c r="G32" i="5"/>
  <c r="F53" i="3" s="1"/>
  <c r="K21" i="5"/>
  <c r="L21" i="5" s="1"/>
  <c r="M21" i="5" s="1"/>
  <c r="G39" i="5"/>
  <c r="L61" i="3" s="1"/>
  <c r="K328" i="8"/>
  <c r="L328" i="8" s="1"/>
  <c r="M328" i="8" s="1"/>
  <c r="K331" i="8"/>
  <c r="L331" i="8" s="1"/>
  <c r="M331" i="8" s="1"/>
  <c r="K330" i="8"/>
  <c r="L330" i="8" s="1"/>
  <c r="M330" i="8" s="1"/>
  <c r="K326" i="8"/>
  <c r="L326" i="8" s="1"/>
  <c r="M326" i="8" s="1"/>
  <c r="K324" i="8"/>
  <c r="K329" i="8"/>
  <c r="L329" i="8" s="1"/>
  <c r="M329" i="8" s="1"/>
  <c r="K327" i="8"/>
  <c r="L327" i="8" s="1"/>
  <c r="M327" i="8" s="1"/>
  <c r="K24" i="5"/>
  <c r="K325" i="8"/>
  <c r="L325" i="8" s="1"/>
  <c r="M325" i="8" s="1"/>
  <c r="G38" i="5"/>
  <c r="K61" i="3" s="1"/>
  <c r="C61" i="3"/>
  <c r="D61" i="3" s="1"/>
  <c r="C53" i="3"/>
  <c r="D53" i="3" s="1"/>
  <c r="H78" i="3" s="1"/>
  <c r="U13" i="8"/>
  <c r="V5" i="8" s="1"/>
  <c r="K250" i="8"/>
  <c r="L250" i="8" s="1"/>
  <c r="K245" i="8"/>
  <c r="L245" i="8" s="1"/>
  <c r="M245" i="8" s="1"/>
  <c r="K249" i="8"/>
  <c r="L249" i="8" s="1"/>
  <c r="M249" i="8" s="1"/>
  <c r="K248" i="8"/>
  <c r="L248" i="8" s="1"/>
  <c r="M248" i="8" s="1"/>
  <c r="K246" i="8"/>
  <c r="L246" i="8" s="1"/>
  <c r="M246" i="8" s="1"/>
  <c r="K244" i="8"/>
  <c r="K251" i="8"/>
  <c r="L251" i="8" s="1"/>
  <c r="K247" i="8"/>
  <c r="L247" i="8" s="1"/>
  <c r="M247" i="8" s="1"/>
  <c r="K88" i="8"/>
  <c r="L88" i="8" s="1"/>
  <c r="M88" i="8" s="1"/>
  <c r="K85" i="8"/>
  <c r="L85" i="8" s="1"/>
  <c r="M85" i="8" s="1"/>
  <c r="K91" i="8"/>
  <c r="L91" i="8" s="1"/>
  <c r="K86" i="8"/>
  <c r="L86" i="8" s="1"/>
  <c r="M86" i="8" s="1"/>
  <c r="K89" i="8"/>
  <c r="L89" i="8" s="1"/>
  <c r="M89" i="8" s="1"/>
  <c r="K90" i="8"/>
  <c r="L90" i="8" s="1"/>
  <c r="K87" i="8"/>
  <c r="L87" i="8" s="1"/>
  <c r="M87" i="8" s="1"/>
  <c r="K84" i="8"/>
  <c r="K171" i="8"/>
  <c r="L171" i="8" s="1"/>
  <c r="K167" i="8"/>
  <c r="L167" i="8" s="1"/>
  <c r="M167" i="8" s="1"/>
  <c r="K169" i="8"/>
  <c r="L169" i="8" s="1"/>
  <c r="M169" i="8" s="1"/>
  <c r="K164" i="8"/>
  <c r="K168" i="8"/>
  <c r="L168" i="8" s="1"/>
  <c r="M168" i="8" s="1"/>
  <c r="K165" i="8"/>
  <c r="L165" i="8" s="1"/>
  <c r="M165" i="8" s="1"/>
  <c r="K166" i="8"/>
  <c r="L166" i="8" s="1"/>
  <c r="M166" i="8" s="1"/>
  <c r="K170" i="8"/>
  <c r="L170" i="8" s="1"/>
  <c r="K70" i="3" l="1"/>
  <c r="L70" i="3"/>
  <c r="M70" i="3"/>
  <c r="C62" i="3"/>
  <c r="D62" i="3" s="1"/>
  <c r="C54" i="3"/>
  <c r="D54" i="3" s="1"/>
  <c r="E62" i="3"/>
  <c r="M191" i="5"/>
  <c r="M111" i="5"/>
  <c r="D55" i="3"/>
  <c r="K111" i="5"/>
  <c r="K31" i="5"/>
  <c r="L24" i="5"/>
  <c r="M24" i="5" s="1"/>
  <c r="M31" i="5" s="1"/>
  <c r="K190" i="5"/>
  <c r="K191" i="5"/>
  <c r="K109" i="5"/>
  <c r="K110" i="5"/>
  <c r="K71" i="3"/>
  <c r="I71" i="3"/>
  <c r="J71" i="3" s="1"/>
  <c r="I79" i="3" s="1"/>
  <c r="E61" i="3"/>
  <c r="G277" i="5"/>
  <c r="G357" i="5"/>
  <c r="K62" i="3"/>
  <c r="G117" i="5"/>
  <c r="J62" i="3" s="1"/>
  <c r="J79" i="3" s="1"/>
  <c r="G197" i="5"/>
  <c r="J63" i="3" s="1"/>
  <c r="J80" i="3" s="1"/>
  <c r="K63" i="3"/>
  <c r="K270" i="5"/>
  <c r="H61" i="3"/>
  <c r="F78" i="3" s="1"/>
  <c r="K30" i="5"/>
  <c r="G37" i="5"/>
  <c r="J61" i="3" s="1"/>
  <c r="J78" i="3" s="1"/>
  <c r="E53" i="3"/>
  <c r="C78" i="3" s="1"/>
  <c r="V8" i="8"/>
  <c r="W8" i="8" s="1"/>
  <c r="X8" i="8" s="1"/>
  <c r="V12" i="8"/>
  <c r="W12" i="8" s="1"/>
  <c r="X12" i="8" s="1"/>
  <c r="L324" i="8"/>
  <c r="M324" i="8" s="1"/>
  <c r="K334" i="8"/>
  <c r="V10" i="8"/>
  <c r="W10" i="8" s="1"/>
  <c r="X10" i="8" s="1"/>
  <c r="V11" i="8"/>
  <c r="W11" i="8" s="1"/>
  <c r="X11" i="8" s="1"/>
  <c r="V9" i="8"/>
  <c r="W9" i="8" s="1"/>
  <c r="X9" i="8" s="1"/>
  <c r="V6" i="8"/>
  <c r="W6" i="8" s="1"/>
  <c r="X6" i="8" s="1"/>
  <c r="V7" i="8"/>
  <c r="W7" i="8" s="1"/>
  <c r="X7" i="8" s="1"/>
  <c r="G61" i="3"/>
  <c r="E78" i="3" s="1"/>
  <c r="F61" i="3"/>
  <c r="D78" i="3" s="1"/>
  <c r="K254" i="8"/>
  <c r="L244" i="8"/>
  <c r="M244" i="8" s="1"/>
  <c r="K174" i="8"/>
  <c r="L164" i="8"/>
  <c r="M164" i="8" s="1"/>
  <c r="K94" i="8"/>
  <c r="L84" i="8"/>
  <c r="M84" i="8" s="1"/>
  <c r="W5" i="8"/>
  <c r="X5" i="8" s="1"/>
  <c r="L71" i="3" l="1"/>
  <c r="B79" i="3" s="1"/>
  <c r="M71" i="3"/>
  <c r="G79" i="3"/>
  <c r="G63" i="3"/>
  <c r="E80" i="3" s="1"/>
  <c r="H80" i="3"/>
  <c r="H62" i="3"/>
  <c r="F79" i="3" s="1"/>
  <c r="H79" i="3"/>
  <c r="B78" i="3"/>
  <c r="G78" i="3"/>
  <c r="L78" i="3" s="1"/>
  <c r="V15" i="8"/>
  <c r="E54" i="3"/>
  <c r="C79" i="3" s="1"/>
  <c r="F63" i="3"/>
  <c r="D80" i="3" s="1"/>
  <c r="H63" i="3"/>
  <c r="F80" i="3" s="1"/>
  <c r="I70" i="3"/>
  <c r="J70" i="3" s="1"/>
  <c r="I78" i="3" s="1"/>
  <c r="G62" i="3"/>
  <c r="E79" i="3" s="1"/>
  <c r="F62" i="3"/>
  <c r="D79" i="3" s="1"/>
  <c r="K72" i="3"/>
  <c r="I72" i="3"/>
  <c r="J72" i="3" s="1"/>
  <c r="I80" i="3" s="1"/>
  <c r="L72" i="3" l="1"/>
  <c r="B80" i="3" s="1"/>
  <c r="M72" i="3"/>
  <c r="G80" i="3"/>
  <c r="L80" i="3" s="1"/>
  <c r="L79" i="3"/>
</calcChain>
</file>

<file path=xl/sharedStrings.xml><?xml version="1.0" encoding="utf-8"?>
<sst xmlns="http://schemas.openxmlformats.org/spreadsheetml/2006/main" count="1442" uniqueCount="305">
  <si>
    <t>Sample 1</t>
  </si>
  <si>
    <t>Pretreatment</t>
  </si>
  <si>
    <t>CO2 Flow (sccm)</t>
  </si>
  <si>
    <t xml:space="preserve">Pretreatment Gas 1 - </t>
  </si>
  <si>
    <t>H2 Flow (sccm)</t>
  </si>
  <si>
    <t xml:space="preserve">Pretreatment Gas 1 Flow - </t>
  </si>
  <si>
    <t>Ar Flow (sccm)</t>
  </si>
  <si>
    <t xml:space="preserve">Pretreatment Gas 2 - </t>
  </si>
  <si>
    <t>Temperature (oC)</t>
  </si>
  <si>
    <t xml:space="preserve">Pretreatment Gas 2 Flow - </t>
  </si>
  <si>
    <t>Pressure (bar)</t>
  </si>
  <si>
    <t xml:space="preserve">Pretreatment Temperature (oC) - </t>
  </si>
  <si>
    <t>Duration (hr)</t>
  </si>
  <si>
    <t xml:space="preserve">Pretreatment Time (hr) - </t>
  </si>
  <si>
    <t>Total Time on Stream (hr)</t>
  </si>
  <si>
    <t xml:space="preserve">Reactor Used - </t>
  </si>
  <si>
    <t>1:1</t>
  </si>
  <si>
    <t>1:2</t>
  </si>
  <si>
    <t>1:3</t>
  </si>
  <si>
    <t>CO2</t>
  </si>
  <si>
    <t>RF vol %</t>
  </si>
  <si>
    <t>CO2 %</t>
  </si>
  <si>
    <t>ppm</t>
  </si>
  <si>
    <t>RF ppm</t>
  </si>
  <si>
    <t>CO</t>
  </si>
  <si>
    <t>CO %</t>
  </si>
  <si>
    <t>NB: RF values come from gradients of plots right but are not auto-linked!</t>
  </si>
  <si>
    <t>Must manually enter new gradients from new calibrations.</t>
  </si>
  <si>
    <t>NB2: IGL is short for Ideal Gas Law in this sheet.</t>
  </si>
  <si>
    <t>Flow H2 (sccm)</t>
  </si>
  <si>
    <t>Flow CO2 (sccm)</t>
  </si>
  <si>
    <t>Total Flow (sccm)</t>
  </si>
  <si>
    <t>Flow H2 (scc*h-1)</t>
  </si>
  <si>
    <t>Flow CO2 (scc*h-1)</t>
  </si>
  <si>
    <t>Total Flow (scc*h-1)</t>
  </si>
  <si>
    <t>Volume % CO2 tested</t>
  </si>
  <si>
    <t>Calc from RF</t>
  </si>
  <si>
    <t>% CO2 tested-CO2 % vol out</t>
  </si>
  <si>
    <t>From %CO2 out and total flow</t>
  </si>
  <si>
    <t>From flow out and IGL</t>
  </si>
  <si>
    <t>Counts (from TCD)</t>
  </si>
  <si>
    <t>Volume CO2 Consumed (%)</t>
  </si>
  <si>
    <t>CO2 (ppm)</t>
  </si>
  <si>
    <t>%CO2 lost/%CO2 in</t>
  </si>
  <si>
    <t>Volume (scc*h-1)</t>
  </si>
  <si>
    <t>Mol CO2 out (mol*h-1)</t>
  </si>
  <si>
    <t>SCCM condns</t>
  </si>
  <si>
    <t>defined here,</t>
  </si>
  <si>
    <t>From CO RF</t>
  </si>
  <si>
    <t>...unused...</t>
  </si>
  <si>
    <t>From CO %vol and Total flow</t>
  </si>
  <si>
    <t>From CO flow out and IGL</t>
  </si>
  <si>
    <t>CO volume (% tot)</t>
  </si>
  <si>
    <t>Volume CO and CO2 (%)</t>
  </si>
  <si>
    <t>CO (ppm)</t>
  </si>
  <si>
    <t>volume (scc*h-1)</t>
  </si>
  <si>
    <t>Mol CO out (mol*h-1)</t>
  </si>
  <si>
    <t>HC's</t>
  </si>
  <si>
    <t>Mol C in HC's produced</t>
  </si>
  <si>
    <t>Total Mol C, HC's (from FID)</t>
  </si>
  <si>
    <t>Total conv CO and HC (mol)</t>
  </si>
  <si>
    <t>Total HC Selectivity (%)</t>
  </si>
  <si>
    <t>CO Selectivity (%)</t>
  </si>
  <si>
    <t>C1 in HC (%)</t>
  </si>
  <si>
    <t>C2-4 in HC (%)</t>
  </si>
  <si>
    <t>C5+ in HC (%)</t>
  </si>
  <si>
    <t>Mol C out / mol CO2 in</t>
  </si>
  <si>
    <t>(CO+C, HC's)/CO2 in</t>
  </si>
  <si>
    <t>Mol of C in (from CO2 flow)</t>
  </si>
  <si>
    <t>Mol of C out</t>
  </si>
  <si>
    <t>Carbon balance</t>
  </si>
  <si>
    <t>Conversion (%)</t>
  </si>
  <si>
    <t>Total C1</t>
  </si>
  <si>
    <t>Total C2-4</t>
  </si>
  <si>
    <t>Total C5+</t>
  </si>
  <si>
    <t>NB: Selectivity is always defined as the "moles of reagent used to produce product A"/"moles of reagent used to produce all products"</t>
  </si>
  <si>
    <t>In this case, selectivity is wrt to moles C in HC's produced, as each C atom in HC's corresponds to a C in CO2 used to produce it.</t>
  </si>
  <si>
    <t>Conversion is defined as the "moles of CO2 consumed to produce all products"/"initial moles CO2"</t>
  </si>
  <si>
    <t>In this case, we use moles C in HC's produced for the same reason as we use it in selectivity.</t>
  </si>
  <si>
    <t>Yield is defined as the "moles of product A produced"/"maximum moles of product A that COULD have been produced with starting materials"</t>
  </si>
  <si>
    <t xml:space="preserve">In this case we would use moles of each HC produced/max moles of that HC that could be produced according to moles of CO2 injected.  However we have not been interested yield thus far.  </t>
  </si>
  <si>
    <t>It is most important to note that Yield and Conversion are not the same thing, and that Conversion and Selectivity both rely on moles C in HC's - only Yield relies on moles of each.</t>
  </si>
  <si>
    <t>Carbon balance is defined as the moles of C out/moles of C in.  It is therefore logical to consider this wrt moles C in HC rather than moles each.</t>
  </si>
  <si>
    <t>…calculated from pasted values above…</t>
  </si>
  <si>
    <t>…pasted from FID spreadsheet…</t>
  </si>
  <si>
    <t>Total O/P</t>
  </si>
  <si>
    <t>C2 O/P</t>
  </si>
  <si>
    <t>C3 O/P</t>
  </si>
  <si>
    <t xml:space="preserve">Sample </t>
  </si>
  <si>
    <t>Vol Ar/hr</t>
  </si>
  <si>
    <t>Mol CO2 in</t>
  </si>
  <si>
    <t>ml/min</t>
  </si>
  <si>
    <t>Vol CO2/hr</t>
  </si>
  <si>
    <t>Temp/Time</t>
  </si>
  <si>
    <t>Ar</t>
  </si>
  <si>
    <t>H2</t>
  </si>
  <si>
    <t>Vol H2/hr</t>
  </si>
  <si>
    <t>Total Vol/hr</t>
  </si>
  <si>
    <t>Cn</t>
  </si>
  <si>
    <t>RT(Min)</t>
  </si>
  <si>
    <t>Area</t>
  </si>
  <si>
    <t>Name</t>
  </si>
  <si>
    <t>RF</t>
  </si>
  <si>
    <t>% Vol</t>
  </si>
  <si>
    <t>Vol/hr</t>
  </si>
  <si>
    <t>Mol of Each</t>
  </si>
  <si>
    <t>Mol of C</t>
  </si>
  <si>
    <t>C1</t>
  </si>
  <si>
    <t>C2=</t>
  </si>
  <si>
    <t>C2</t>
  </si>
  <si>
    <t>C3=</t>
  </si>
  <si>
    <t>C3</t>
  </si>
  <si>
    <t>iso-C4</t>
  </si>
  <si>
    <t>n-C4</t>
  </si>
  <si>
    <t>C5</t>
  </si>
  <si>
    <t>C6</t>
  </si>
  <si>
    <t>C7</t>
  </si>
  <si>
    <t>C8</t>
  </si>
  <si>
    <t>C9</t>
  </si>
  <si>
    <t>Totals -</t>
  </si>
  <si>
    <t>Selectivty</t>
  </si>
  <si>
    <t>% of HC</t>
  </si>
  <si>
    <t>C4</t>
  </si>
  <si>
    <t>C2-C4</t>
  </si>
  <si>
    <t>C5+</t>
  </si>
  <si>
    <t>Olefin:Parafin Ratio</t>
  </si>
  <si>
    <t>Total</t>
  </si>
  <si>
    <t>-</t>
  </si>
  <si>
    <t>Sample 2</t>
  </si>
  <si>
    <t>Sample 3</t>
  </si>
  <si>
    <t>Sample 4</t>
  </si>
  <si>
    <t>Sample 5</t>
  </si>
  <si>
    <t>1 Hour</t>
  </si>
  <si>
    <t>2 Hours</t>
  </si>
  <si>
    <t>3 Hours</t>
  </si>
  <si>
    <t>4 Hours</t>
  </si>
  <si>
    <t>Averages</t>
  </si>
  <si>
    <t>C1 % of HC</t>
  </si>
  <si>
    <t>C2= % of HC</t>
  </si>
  <si>
    <t>C2 % of HC</t>
  </si>
  <si>
    <t>C3= % of HC</t>
  </si>
  <si>
    <t>C3 % of HC</t>
  </si>
  <si>
    <t>iso-C4 % of HC</t>
  </si>
  <si>
    <t>n-C4 % of HC</t>
  </si>
  <si>
    <t>C5 % of HC</t>
  </si>
  <si>
    <t>C6 % of HC</t>
  </si>
  <si>
    <t>C7 % of HC</t>
  </si>
  <si>
    <t>C8 % of HC</t>
  </si>
  <si>
    <t>C9 % of HC</t>
  </si>
  <si>
    <t>C4 % of HC</t>
  </si>
  <si>
    <t>C2-C4 % of HC</t>
  </si>
  <si>
    <t>C5+ % of HC</t>
  </si>
  <si>
    <t>Olefin/Paraffin Ratio</t>
  </si>
  <si>
    <t>Time on Stream</t>
  </si>
  <si>
    <t>HC Selectivity</t>
  </si>
  <si>
    <t>Average</t>
  </si>
  <si>
    <t>n</t>
  </si>
  <si>
    <t>Hydrocarbon</t>
  </si>
  <si>
    <t>Moles</t>
  </si>
  <si>
    <t>Mr</t>
  </si>
  <si>
    <t>xi</t>
  </si>
  <si>
    <t>Mr*Xi</t>
  </si>
  <si>
    <t>wi</t>
  </si>
  <si>
    <t>wi/n</t>
  </si>
  <si>
    <t>log(wn/n)</t>
  </si>
  <si>
    <t>Total-</t>
  </si>
  <si>
    <t>Total (M bar)</t>
  </si>
  <si>
    <t>Equation</t>
  </si>
  <si>
    <t xml:space="preserve">y = </t>
  </si>
  <si>
    <t>M</t>
  </si>
  <si>
    <t>X</t>
  </si>
  <si>
    <t>+</t>
  </si>
  <si>
    <t>C</t>
  </si>
  <si>
    <t>y=</t>
  </si>
  <si>
    <t>Gradient -</t>
  </si>
  <si>
    <t>Alpha -</t>
  </si>
  <si>
    <t xml:space="preserve">Catalyst Code - </t>
  </si>
  <si>
    <t>REO_0179_SiC</t>
  </si>
  <si>
    <t xml:space="preserve">Composition - </t>
  </si>
  <si>
    <t>20wt%Fe/1wt%Na/3wt%Mo/Al2O3</t>
  </si>
  <si>
    <t xml:space="preserve">Exp - </t>
  </si>
  <si>
    <t xml:space="preserve">Test Run - </t>
  </si>
  <si>
    <t>Type</t>
  </si>
  <si>
    <t>Date</t>
  </si>
  <si>
    <t>Isothermal Study</t>
  </si>
  <si>
    <t>MKI</t>
  </si>
  <si>
    <t>Average Selectivity</t>
  </si>
  <si>
    <t>Carbon Balance</t>
  </si>
  <si>
    <t>% C Present</t>
  </si>
  <si>
    <t>% C Missing</t>
  </si>
  <si>
    <t>Hydrocarbons</t>
  </si>
  <si>
    <t>C1 % of Prod.</t>
  </si>
  <si>
    <t>C2= % of Prod.</t>
  </si>
  <si>
    <t>C2 % of Prod.</t>
  </si>
  <si>
    <t>C3= % of Prod.</t>
  </si>
  <si>
    <t>C3 % of Prod</t>
  </si>
  <si>
    <t>iso-C4 % of Prod.</t>
  </si>
  <si>
    <t>n-C4 % of Prod.</t>
  </si>
  <si>
    <t>C5 % of Prod.</t>
  </si>
  <si>
    <t>C6 % of Prod.</t>
  </si>
  <si>
    <t>C7 % of Prod.</t>
  </si>
  <si>
    <t>C8% of Prod.</t>
  </si>
  <si>
    <t>C9% of Prod.</t>
  </si>
  <si>
    <t>C3 % of Prod.</t>
  </si>
  <si>
    <t>C4 % of Prod.</t>
  </si>
  <si>
    <t>ASF Distribution</t>
  </si>
  <si>
    <t>Gradient =</t>
  </si>
  <si>
    <t>Alpha Value =</t>
  </si>
  <si>
    <t>Mol C in</t>
  </si>
  <si>
    <t>Mol C out</t>
  </si>
  <si>
    <t>Conversion</t>
  </si>
  <si>
    <t>To CO</t>
  </si>
  <si>
    <t>To HC</t>
  </si>
  <si>
    <t>Mass Spec Calibration</t>
  </si>
  <si>
    <t>Response Factors to Use</t>
  </si>
  <si>
    <t>Peak</t>
  </si>
  <si>
    <t>Response Factors</t>
  </si>
  <si>
    <t>Methane</t>
  </si>
  <si>
    <t>Nitrogen</t>
  </si>
  <si>
    <t>Ethane</t>
  </si>
  <si>
    <t>Propene</t>
  </si>
  <si>
    <t>Carbon Dioxide</t>
  </si>
  <si>
    <t>Propane</t>
  </si>
  <si>
    <t>Butane</t>
  </si>
  <si>
    <t>iso -Butane</t>
  </si>
  <si>
    <t>n-Butane</t>
  </si>
  <si>
    <t>Pentane</t>
  </si>
  <si>
    <t>Hexane</t>
  </si>
  <si>
    <t>y =</t>
  </si>
  <si>
    <t>x -</t>
  </si>
  <si>
    <t>Heptane</t>
  </si>
  <si>
    <t>Octane</t>
  </si>
  <si>
    <t>Nonane</t>
  </si>
  <si>
    <t>1:9</t>
  </si>
  <si>
    <t>2:1</t>
  </si>
  <si>
    <t>1:0</t>
  </si>
  <si>
    <t>Ar %</t>
  </si>
  <si>
    <t>MS Extracted Ion Counts</t>
  </si>
  <si>
    <t>1:19</t>
  </si>
  <si>
    <t>SC</t>
  </si>
  <si>
    <t>TCD counts</t>
  </si>
  <si>
    <t>CO2 : H2 Ratio</t>
  </si>
  <si>
    <t>CO : H2 Ratio</t>
  </si>
  <si>
    <t>H2/Ar : CO2 Ratio</t>
  </si>
  <si>
    <t>RF Shift Check</t>
  </si>
  <si>
    <t>If check is ca. = 1</t>
  </si>
  <si>
    <t>then no significant</t>
  </si>
  <si>
    <t>shift in RF values</t>
  </si>
  <si>
    <t>has occurred.</t>
  </si>
  <si>
    <t>New Calib Gas FID Values</t>
  </si>
  <si>
    <t>Ar Caluclations</t>
  </si>
  <si>
    <t>% vol</t>
  </si>
  <si>
    <t>Ar Sample Data</t>
  </si>
  <si>
    <t>Sample #</t>
  </si>
  <si>
    <t>Conversion 2 (%)</t>
  </si>
  <si>
    <t>CO2 volume out (% tot)</t>
  </si>
  <si>
    <t>% vol. Ar out/ % vol. Ar in</t>
  </si>
  <si>
    <t>…Error in Ar out due to H2 consumption…</t>
  </si>
  <si>
    <t>^need to divide CO2out, Coout, and each HC carbon contribution by this to get proper C bal and Conversion values</t>
  </si>
  <si>
    <t>…Ar corrected values…</t>
  </si>
  <si>
    <t>Corrected Mol CO2 out</t>
  </si>
  <si>
    <t>Corrected Mol CO out</t>
  </si>
  <si>
    <t>Ar EIC Counts</t>
  </si>
  <si>
    <t>Corrected Conversion (%)</t>
  </si>
  <si>
    <t>Corrected C bal (%)</t>
  </si>
  <si>
    <t>Ar % vol. out/Ar % vol. in</t>
  </si>
  <si>
    <t>Ar % vol.</t>
  </si>
  <si>
    <t>Volume % H2/Ar Tested</t>
  </si>
  <si>
    <t>Ar Corrected %</t>
  </si>
  <si>
    <t>Ar Corrected Mol each</t>
  </si>
  <si>
    <t>Ar Corrected Total Mol</t>
  </si>
  <si>
    <t>^Must be =1 or more to be valid</t>
  </si>
  <si>
    <t>Corrected Mol of C out</t>
  </si>
  <si>
    <t>…Conversion Check used later…</t>
  </si>
  <si>
    <t>FTY (10^-5) /mol g-1 s^-1</t>
  </si>
  <si>
    <t>FINAL TABLE</t>
  </si>
  <si>
    <t>FTY</t>
  </si>
  <si>
    <t>C2-4</t>
  </si>
  <si>
    <t>CONVERSION</t>
  </si>
  <si>
    <t>HC SELECTIVITY</t>
  </si>
  <si>
    <t>CARBON BALANCE</t>
  </si>
  <si>
    <t>O/P</t>
  </si>
  <si>
    <t>NOTES</t>
  </si>
  <si>
    <t>HYDROGEN CONVERSION</t>
  </si>
  <si>
    <t>NEW</t>
  </si>
  <si>
    <t>OLD</t>
  </si>
  <si>
    <t>Grams of iron exposed in sample</t>
  </si>
  <si>
    <t>MS:TCD ratio</t>
  </si>
  <si>
    <t>Ar conc.</t>
  </si>
  <si>
    <t>MS counts</t>
  </si>
  <si>
    <t>Ratio</t>
  </si>
  <si>
    <t>Catalyst volume (mL)</t>
  </si>
  <si>
    <t>WHGV (hr^-1)</t>
  </si>
  <si>
    <t>&lt;JM gives 0.36 sec as a common industry WHGV</t>
  </si>
  <si>
    <t>Comparison with industry</t>
  </si>
  <si>
    <t>Residence time (sec)</t>
  </si>
  <si>
    <t>Industry flow rate (sccm)</t>
  </si>
  <si>
    <t>First sample taken:</t>
  </si>
  <si>
    <t>hours after pressure conditions reached</t>
  </si>
  <si>
    <t>Reaction temp:</t>
  </si>
  <si>
    <t>Sample</t>
  </si>
  <si>
    <t>R_obs /umol g^-1 s^-1</t>
  </si>
  <si>
    <t>Catalyst mass (g)</t>
  </si>
  <si>
    <t>WHSV (hr^-1)</t>
  </si>
  <si>
    <t>Corrected Mol C, HC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</si>
</sst>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rgb="FF0000D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40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46"/>
      </patternFill>
    </fill>
    <fill>
      <patternFill patternType="solid">
        <fgColor theme="6"/>
        <bgColor indexed="49"/>
      </patternFill>
    </fill>
    <fill>
      <patternFill patternType="solid">
        <fgColor theme="1"/>
        <bgColor indexed="55"/>
      </patternFill>
    </fill>
    <fill>
      <patternFill patternType="solid">
        <fgColor indexed="23"/>
        <bgColor indexed="55"/>
      </patternFill>
    </fill>
    <fill>
      <patternFill patternType="solid">
        <fgColor theme="1"/>
        <bgColor indexed="49"/>
      </patternFill>
    </fill>
    <fill>
      <patternFill patternType="solid">
        <fgColor theme="1"/>
        <bgColor indexed="46"/>
      </patternFill>
    </fill>
    <fill>
      <patternFill patternType="solid">
        <fgColor indexed="22"/>
        <bgColor indexed="55"/>
      </patternFill>
    </fill>
    <fill>
      <patternFill patternType="solid">
        <fgColor rgb="FF0070C0"/>
        <bgColor indexed="49"/>
      </patternFill>
    </fill>
    <fill>
      <patternFill patternType="solid">
        <fgColor rgb="FF0070C0"/>
        <bgColor indexed="55"/>
      </patternFill>
    </fill>
    <fill>
      <patternFill patternType="solid">
        <fgColor rgb="FF00B0F0"/>
        <bgColor indexed="49"/>
      </patternFill>
    </fill>
    <fill>
      <patternFill patternType="solid">
        <fgColor rgb="FF92D050"/>
        <bgColor indexed="49"/>
      </patternFill>
    </fill>
    <fill>
      <patternFill patternType="solid">
        <fgColor rgb="FF0070C0"/>
        <bgColor indexed="46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49"/>
      </patternFill>
    </fill>
    <fill>
      <patternFill patternType="solid">
        <fgColor indexed="23"/>
        <bgColor indexed="46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33"/>
      </patternFill>
    </fill>
    <fill>
      <patternFill patternType="solid">
        <fgColor indexed="22"/>
        <bgColor indexed="33"/>
      </patternFill>
    </fill>
    <fill>
      <patternFill patternType="solid">
        <fgColor rgb="FFC0C0C0"/>
        <bgColor rgb="FFCC99FF"/>
      </patternFill>
    </fill>
    <fill>
      <patternFill patternType="solid">
        <fgColor rgb="FF92D050"/>
        <bgColor rgb="FFDD2D32"/>
      </patternFill>
    </fill>
    <fill>
      <patternFill patternType="solid">
        <fgColor rgb="FFC0C0C0"/>
        <bgColor rgb="FFDD2D32"/>
      </patternFill>
    </fill>
    <fill>
      <patternFill patternType="solid">
        <fgColor rgb="FFC0C0C0"/>
        <bgColor rgb="FF000000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33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16" applyNumberFormat="0" applyAlignment="0" applyProtection="0"/>
    <xf numFmtId="0" fontId="15" fillId="14" borderId="17" applyNumberFormat="0" applyAlignment="0" applyProtection="0"/>
    <xf numFmtId="0" fontId="16" fillId="14" borderId="16" applyNumberFormat="0" applyAlignment="0" applyProtection="0"/>
    <xf numFmtId="0" fontId="17" fillId="0" borderId="18" applyNumberFormat="0" applyFill="0" applyAlignment="0" applyProtection="0"/>
    <xf numFmtId="0" fontId="18" fillId="15" borderId="19" applyNumberFormat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1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6" borderId="20" applyNumberFormat="0" applyFont="0" applyAlignment="0" applyProtection="0"/>
    <xf numFmtId="0" fontId="22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6" borderId="20" applyNumberFormat="0" applyFont="0" applyAlignment="0" applyProtection="0"/>
    <xf numFmtId="0" fontId="1" fillId="0" borderId="0"/>
    <xf numFmtId="0" fontId="1" fillId="16" borderId="2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</cellStyleXfs>
  <cellXfs count="319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0" fontId="0" fillId="2" borderId="0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4" fillId="4" borderId="5" xfId="0" applyFont="1" applyFill="1" applyBorder="1"/>
    <xf numFmtId="0" fontId="4" fillId="5" borderId="6" xfId="0" applyFont="1" applyFill="1" applyBorder="1"/>
    <xf numFmtId="0" fontId="0" fillId="0" borderId="0" xfId="0" applyBorder="1" applyAlignment="1">
      <alignment horizontal="center"/>
    </xf>
    <xf numFmtId="11" fontId="0" fillId="0" borderId="0" xfId="0" applyNumberFormat="1" applyBorder="1"/>
    <xf numFmtId="0" fontId="0" fillId="0" borderId="7" xfId="0" applyBorder="1"/>
    <xf numFmtId="0" fontId="0" fillId="5" borderId="6" xfId="0" applyFill="1" applyBorder="1"/>
    <xf numFmtId="0" fontId="0" fillId="0" borderId="0" xfId="0" applyBorder="1"/>
    <xf numFmtId="0" fontId="4" fillId="6" borderId="6" xfId="0" applyFont="1" applyFill="1" applyBorder="1"/>
    <xf numFmtId="49" fontId="4" fillId="5" borderId="0" xfId="0" applyNumberFormat="1" applyFont="1" applyFill="1" applyBorder="1" applyAlignment="1">
      <alignment horizontal="center"/>
    </xf>
    <xf numFmtId="0" fontId="4" fillId="5" borderId="8" xfId="0" applyFont="1" applyFill="1" applyBorder="1"/>
    <xf numFmtId="0" fontId="0" fillId="0" borderId="4" xfId="0" applyBorder="1"/>
    <xf numFmtId="0" fontId="4" fillId="7" borderId="5" xfId="0" applyFont="1" applyFill="1" applyBorder="1"/>
    <xf numFmtId="0" fontId="4" fillId="5" borderId="1" xfId="0" applyFont="1" applyFill="1" applyBorder="1"/>
    <xf numFmtId="11" fontId="0" fillId="0" borderId="2" xfId="0" applyNumberFormat="1" applyBorder="1"/>
    <xf numFmtId="0" fontId="0" fillId="5" borderId="0" xfId="0" applyFill="1" applyBorder="1"/>
    <xf numFmtId="0" fontId="4" fillId="5" borderId="0" xfId="0" applyFont="1" applyFill="1" applyBorder="1"/>
    <xf numFmtId="11" fontId="0" fillId="0" borderId="7" xfId="0" applyNumberFormat="1" applyBorder="1"/>
    <xf numFmtId="0" fontId="4" fillId="5" borderId="5" xfId="0" applyFont="1" applyFill="1" applyBorder="1"/>
    <xf numFmtId="0" fontId="4" fillId="5" borderId="2" xfId="0" applyFont="1" applyFill="1" applyBorder="1"/>
    <xf numFmtId="0" fontId="0" fillId="0" borderId="6" xfId="0" applyBorder="1"/>
    <xf numFmtId="0" fontId="4" fillId="5" borderId="7" xfId="0" applyFont="1" applyFill="1" applyBorder="1"/>
    <xf numFmtId="0" fontId="0" fillId="0" borderId="8" xfId="0" applyBorder="1"/>
    <xf numFmtId="0" fontId="0" fillId="0" borderId="3" xfId="0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Border="1"/>
    <xf numFmtId="0" fontId="0" fillId="2" borderId="3" xfId="0" applyFill="1" applyBorder="1"/>
    <xf numFmtId="2" fontId="0" fillId="0" borderId="3" xfId="0" applyNumberFormat="1" applyBorder="1" applyAlignment="1">
      <alignment horizontal="center"/>
    </xf>
    <xf numFmtId="2" fontId="0" fillId="0" borderId="3" xfId="0" applyNumberFormat="1" applyBorder="1"/>
    <xf numFmtId="0" fontId="4" fillId="6" borderId="5" xfId="0" applyFont="1" applyFill="1" applyBorder="1"/>
    <xf numFmtId="0" fontId="4" fillId="8" borderId="11" xfId="0" applyFont="1" applyFill="1" applyBorder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0" fontId="0" fillId="0" borderId="0" xfId="0" applyFill="1" applyBorder="1"/>
    <xf numFmtId="0" fontId="0" fillId="0" borderId="3" xfId="0" applyFill="1" applyBorder="1"/>
    <xf numFmtId="0" fontId="6" fillId="3" borderId="5" xfId="1" applyFill="1" applyBorder="1"/>
    <xf numFmtId="0" fontId="6" fillId="3" borderId="8" xfId="1" applyFill="1" applyBorder="1"/>
    <xf numFmtId="0" fontId="6" fillId="0" borderId="9" xfId="1" applyBorder="1"/>
    <xf numFmtId="0" fontId="6" fillId="0" borderId="12" xfId="1" applyBorder="1"/>
    <xf numFmtId="0" fontId="6" fillId="0" borderId="10" xfId="1" applyBorder="1"/>
    <xf numFmtId="0" fontId="6" fillId="0" borderId="9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0" xfId="1"/>
    <xf numFmtId="11" fontId="0" fillId="0" borderId="0" xfId="0" applyNumberFormat="1" applyFill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4" fillId="5" borderId="5" xfId="0" applyFont="1" applyFill="1" applyBorder="1" applyAlignment="1"/>
    <xf numFmtId="0" fontId="6" fillId="0" borderId="0" xfId="1"/>
    <xf numFmtId="0" fontId="0" fillId="0" borderId="7" xfId="0" applyBorder="1"/>
    <xf numFmtId="0" fontId="0" fillId="0" borderId="0" xfId="0" applyBorder="1"/>
    <xf numFmtId="0" fontId="0" fillId="0" borderId="4" xfId="0" applyBorder="1"/>
    <xf numFmtId="0" fontId="4" fillId="5" borderId="5" xfId="0" applyFont="1" applyFill="1" applyBorder="1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49" fontId="22" fillId="0" borderId="0" xfId="0" applyNumberFormat="1" applyFont="1"/>
    <xf numFmtId="0" fontId="23" fillId="41" borderId="0" xfId="0" applyFont="1" applyFill="1"/>
    <xf numFmtId="0" fontId="23" fillId="41" borderId="0" xfId="0" applyFont="1" applyFill="1" applyBorder="1"/>
    <xf numFmtId="0" fontId="0" fillId="41" borderId="0" xfId="0" applyFill="1" applyBorder="1"/>
    <xf numFmtId="0" fontId="4" fillId="42" borderId="22" xfId="0" applyFont="1" applyFill="1" applyBorder="1"/>
    <xf numFmtId="0" fontId="0" fillId="43" borderId="22" xfId="0" applyFont="1" applyFill="1" applyBorder="1"/>
    <xf numFmtId="0" fontId="0" fillId="42" borderId="22" xfId="0" applyFill="1" applyBorder="1"/>
    <xf numFmtId="0" fontId="4" fillId="42" borderId="22" xfId="0" applyFont="1" applyFill="1" applyBorder="1" applyAlignment="1">
      <alignment horizontal="right"/>
    </xf>
    <xf numFmtId="0" fontId="0" fillId="41" borderId="0" xfId="0" applyFill="1"/>
    <xf numFmtId="0" fontId="22" fillId="42" borderId="22" xfId="0" applyFont="1" applyFill="1" applyBorder="1"/>
    <xf numFmtId="0" fontId="4" fillId="42" borderId="23" xfId="0" applyFont="1" applyFill="1" applyBorder="1" applyAlignment="1">
      <alignment horizontal="center"/>
    </xf>
    <xf numFmtId="0" fontId="0" fillId="43" borderId="24" xfId="0" applyFill="1" applyBorder="1" applyAlignment="1">
      <alignment horizontal="center"/>
    </xf>
    <xf numFmtId="0" fontId="4" fillId="42" borderId="24" xfId="0" applyFont="1" applyFill="1" applyBorder="1" applyAlignment="1">
      <alignment horizontal="center"/>
    </xf>
    <xf numFmtId="0" fontId="4" fillId="42" borderId="22" xfId="0" applyFont="1" applyFill="1" applyBorder="1" applyAlignment="1">
      <alignment horizontal="center"/>
    </xf>
    <xf numFmtId="0" fontId="0" fillId="42" borderId="24" xfId="0" applyFill="1" applyBorder="1"/>
    <xf numFmtId="0" fontId="4" fillId="44" borderId="24" xfId="0" applyFont="1" applyFill="1" applyBorder="1" applyAlignment="1">
      <alignment horizontal="center"/>
    </xf>
    <xf numFmtId="0" fontId="0" fillId="44" borderId="24" xfId="0" applyFill="1" applyBorder="1"/>
    <xf numFmtId="0" fontId="0" fillId="45" borderId="24" xfId="0" applyFill="1" applyBorder="1"/>
    <xf numFmtId="0" fontId="0" fillId="45" borderId="22" xfId="0" applyFill="1" applyBorder="1"/>
    <xf numFmtId="0" fontId="0" fillId="46" borderId="24" xfId="0" applyFill="1" applyBorder="1" applyAlignment="1">
      <alignment horizontal="center"/>
    </xf>
    <xf numFmtId="0" fontId="0" fillId="46" borderId="24" xfId="0" applyFill="1" applyBorder="1"/>
    <xf numFmtId="0" fontId="4" fillId="47" borderId="24" xfId="0" applyFont="1" applyFill="1" applyBorder="1" applyAlignment="1">
      <alignment horizontal="center"/>
    </xf>
    <xf numFmtId="0" fontId="0" fillId="47" borderId="24" xfId="0" applyFill="1" applyBorder="1"/>
    <xf numFmtId="0" fontId="23" fillId="48" borderId="24" xfId="0" applyFont="1" applyFill="1" applyBorder="1"/>
    <xf numFmtId="0" fontId="0" fillId="48" borderId="24" xfId="0" applyFill="1" applyBorder="1"/>
    <xf numFmtId="0" fontId="4" fillId="45" borderId="24" xfId="0" applyFont="1" applyFill="1" applyBorder="1" applyAlignment="1">
      <alignment horizontal="center"/>
    </xf>
    <xf numFmtId="0" fontId="0" fillId="49" borderId="22" xfId="0" applyFill="1" applyBorder="1" applyAlignment="1">
      <alignment horizontal="center"/>
    </xf>
    <xf numFmtId="0" fontId="2" fillId="0" borderId="0" xfId="0" applyFont="1"/>
    <xf numFmtId="0" fontId="0" fillId="50" borderId="24" xfId="0" applyFill="1" applyBorder="1"/>
    <xf numFmtId="0" fontId="23" fillId="45" borderId="24" xfId="0" applyFont="1" applyFill="1" applyBorder="1"/>
    <xf numFmtId="0" fontId="0" fillId="51" borderId="24" xfId="0" applyFill="1" applyBorder="1" applyAlignment="1">
      <alignment horizontal="center"/>
    </xf>
    <xf numFmtId="0" fontId="0" fillId="52" borderId="24" xfId="0" applyFill="1" applyBorder="1"/>
    <xf numFmtId="0" fontId="0" fillId="53" borderId="24" xfId="0" applyFill="1" applyBorder="1"/>
    <xf numFmtId="0" fontId="0" fillId="54" borderId="24" xfId="0" applyFill="1" applyBorder="1"/>
    <xf numFmtId="0" fontId="0" fillId="55" borderId="24" xfId="0" applyFill="1" applyBorder="1" applyAlignment="1">
      <alignment horizontal="center"/>
    </xf>
    <xf numFmtId="0" fontId="4" fillId="56" borderId="24" xfId="0" applyFont="1" applyFill="1" applyBorder="1" applyAlignment="1">
      <alignment horizontal="center"/>
    </xf>
    <xf numFmtId="0" fontId="4" fillId="48" borderId="24" xfId="0" applyFont="1" applyFill="1" applyBorder="1" applyAlignment="1">
      <alignment horizontal="center"/>
    </xf>
    <xf numFmtId="0" fontId="0" fillId="57" borderId="24" xfId="0" applyFill="1" applyBorder="1"/>
    <xf numFmtId="0" fontId="0" fillId="50" borderId="24" xfId="0" applyFill="1" applyBorder="1" applyAlignment="1">
      <alignment horizontal="center"/>
    </xf>
    <xf numFmtId="0" fontId="0" fillId="45" borderId="11" xfId="0" applyFill="1" applyBorder="1"/>
    <xf numFmtId="0" fontId="0" fillId="45" borderId="23" xfId="0" applyFill="1" applyBorder="1"/>
    <xf numFmtId="0" fontId="4" fillId="58" borderId="24" xfId="0" applyFont="1" applyFill="1" applyBorder="1" applyAlignment="1">
      <alignment horizontal="right"/>
    </xf>
    <xf numFmtId="0" fontId="0" fillId="58" borderId="24" xfId="0" applyFill="1" applyBorder="1"/>
    <xf numFmtId="0" fontId="0" fillId="41" borderId="3" xfId="0" applyFill="1" applyBorder="1"/>
    <xf numFmtId="0" fontId="0" fillId="59" borderId="24" xfId="0" applyFill="1" applyBorder="1"/>
    <xf numFmtId="0" fontId="4" fillId="0" borderId="0" xfId="0" applyFont="1" applyAlignment="1">
      <alignment horizontal="center"/>
    </xf>
    <xf numFmtId="0" fontId="0" fillId="52" borderId="24" xfId="0" applyFill="1" applyBorder="1" applyAlignment="1">
      <alignment horizontal="center"/>
    </xf>
    <xf numFmtId="0" fontId="0" fillId="48" borderId="22" xfId="0" applyFill="1" applyBorder="1"/>
    <xf numFmtId="0" fontId="0" fillId="42" borderId="26" xfId="0" applyFill="1" applyBorder="1"/>
    <xf numFmtId="0" fontId="0" fillId="42" borderId="27" xfId="0" applyFill="1" applyBorder="1"/>
    <xf numFmtId="0" fontId="0" fillId="61" borderId="26" xfId="0" applyFill="1" applyBorder="1"/>
    <xf numFmtId="0" fontId="4" fillId="42" borderId="27" xfId="0" applyFont="1" applyFill="1" applyBorder="1" applyAlignment="1">
      <alignment horizontal="right"/>
    </xf>
    <xf numFmtId="0" fontId="4" fillId="42" borderId="27" xfId="0" applyFont="1" applyFill="1" applyBorder="1" applyAlignment="1">
      <alignment horizontal="left"/>
    </xf>
    <xf numFmtId="0" fontId="24" fillId="61" borderId="26" xfId="0" applyFont="1" applyFill="1" applyBorder="1"/>
    <xf numFmtId="0" fontId="4" fillId="42" borderId="22" xfId="0" applyFont="1" applyFill="1" applyBorder="1" applyAlignment="1">
      <alignment horizontal="left"/>
    </xf>
    <xf numFmtId="0" fontId="0" fillId="62" borderId="26" xfId="0" applyFill="1" applyBorder="1"/>
    <xf numFmtId="0" fontId="25" fillId="58" borderId="25" xfId="0" applyFont="1" applyFill="1" applyBorder="1" applyAlignment="1">
      <alignment horizontal="center"/>
    </xf>
    <xf numFmtId="0" fontId="26" fillId="58" borderId="28" xfId="0" applyFont="1" applyFill="1" applyBorder="1"/>
    <xf numFmtId="0" fontId="25" fillId="58" borderId="24" xfId="0" applyFont="1" applyFill="1" applyBorder="1" applyAlignment="1">
      <alignment horizontal="center"/>
    </xf>
    <xf numFmtId="0" fontId="26" fillId="57" borderId="24" xfId="0" applyFont="1" applyFill="1" applyBorder="1" applyAlignment="1">
      <alignment horizontal="center"/>
    </xf>
    <xf numFmtId="0" fontId="4" fillId="63" borderId="29" xfId="0" applyFont="1" applyFill="1" applyBorder="1"/>
    <xf numFmtId="0" fontId="0" fillId="63" borderId="30" xfId="0" applyFill="1" applyBorder="1"/>
    <xf numFmtId="0" fontId="0" fillId="63" borderId="31" xfId="0" applyFill="1" applyBorder="1"/>
    <xf numFmtId="0" fontId="0" fillId="63" borderId="32" xfId="0" applyFill="1" applyBorder="1"/>
    <xf numFmtId="0" fontId="0" fillId="63" borderId="33" xfId="0" applyFill="1" applyBorder="1"/>
    <xf numFmtId="0" fontId="4" fillId="63" borderId="31" xfId="0" applyFont="1" applyFill="1" applyBorder="1" applyAlignment="1">
      <alignment horizontal="right"/>
    </xf>
    <xf numFmtId="0" fontId="0" fillId="64" borderId="32" xfId="0" applyFill="1" applyBorder="1"/>
    <xf numFmtId="0" fontId="4" fillId="63" borderId="34" xfId="0" applyFont="1" applyFill="1" applyBorder="1" applyAlignment="1">
      <alignment horizontal="right"/>
    </xf>
    <xf numFmtId="0" fontId="4" fillId="63" borderId="34" xfId="0" applyFont="1" applyFill="1" applyBorder="1" applyAlignment="1">
      <alignment horizontal="left"/>
    </xf>
    <xf numFmtId="0" fontId="27" fillId="64" borderId="32" xfId="0" applyFont="1" applyFill="1" applyBorder="1"/>
    <xf numFmtId="0" fontId="4" fillId="63" borderId="31" xfId="0" applyFont="1" applyFill="1" applyBorder="1" applyAlignment="1">
      <alignment horizontal="left"/>
    </xf>
    <xf numFmtId="0" fontId="0" fillId="65" borderId="32" xfId="0" applyFill="1" applyBorder="1"/>
    <xf numFmtId="0" fontId="28" fillId="66" borderId="25" xfId="0" applyFont="1" applyFill="1" applyBorder="1" applyAlignment="1">
      <alignment horizontal="center"/>
    </xf>
    <xf numFmtId="0" fontId="29" fillId="66" borderId="28" xfId="0" applyFont="1" applyFill="1" applyBorder="1"/>
    <xf numFmtId="0" fontId="29" fillId="60" borderId="4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4" fillId="42" borderId="35" xfId="0" applyFont="1" applyFill="1" applyBorder="1" applyAlignment="1">
      <alignment horizontal="center"/>
    </xf>
    <xf numFmtId="0" fontId="4" fillId="67" borderId="0" xfId="0" applyFont="1" applyFill="1" applyAlignment="1">
      <alignment horizontal="center"/>
    </xf>
    <xf numFmtId="0" fontId="0" fillId="67" borderId="0" xfId="0" applyFill="1" applyAlignment="1">
      <alignment horizontal="center"/>
    </xf>
    <xf numFmtId="0" fontId="0" fillId="67" borderId="0" xfId="0" applyFill="1"/>
    <xf numFmtId="2" fontId="0" fillId="68" borderId="22" xfId="0" applyNumberFormat="1" applyFill="1" applyBorder="1" applyAlignment="1">
      <alignment horizontal="center"/>
    </xf>
    <xf numFmtId="2" fontId="0" fillId="68" borderId="22" xfId="0" applyNumberFormat="1" applyFill="1" applyBorder="1"/>
    <xf numFmtId="2" fontId="0" fillId="42" borderId="22" xfId="0" applyNumberFormat="1" applyFill="1" applyBorder="1"/>
    <xf numFmtId="0" fontId="4" fillId="58" borderId="24" xfId="0" applyFont="1" applyFill="1" applyBorder="1" applyAlignment="1">
      <alignment horizontal="center"/>
    </xf>
    <xf numFmtId="0" fontId="0" fillId="58" borderId="24" xfId="0" applyFill="1" applyBorder="1" applyAlignment="1">
      <alignment horizontal="center"/>
    </xf>
    <xf numFmtId="0" fontId="0" fillId="0" borderId="7" xfId="0" applyFill="1" applyBorder="1"/>
    <xf numFmtId="0" fontId="4" fillId="58" borderId="10" xfId="0" applyFont="1" applyFill="1" applyBorder="1" applyAlignment="1">
      <alignment horizontal="right"/>
    </xf>
    <xf numFmtId="0" fontId="0" fillId="0" borderId="11" xfId="0" applyFill="1" applyBorder="1"/>
    <xf numFmtId="0" fontId="4" fillId="58" borderId="24" xfId="0" applyFont="1" applyFill="1" applyBorder="1"/>
    <xf numFmtId="0" fontId="4" fillId="58" borderId="0" xfId="0" applyFont="1" applyFill="1"/>
    <xf numFmtId="0" fontId="22" fillId="58" borderId="0" xfId="0" applyFont="1" applyFill="1"/>
    <xf numFmtId="0" fontId="0" fillId="58" borderId="24" xfId="0" applyFill="1" applyBorder="1" applyAlignment="1">
      <alignment horizontal="right"/>
    </xf>
    <xf numFmtId="0" fontId="23" fillId="69" borderId="24" xfId="0" applyFont="1" applyFill="1" applyBorder="1"/>
    <xf numFmtId="0" fontId="0" fillId="69" borderId="24" xfId="0" applyFill="1" applyBorder="1"/>
    <xf numFmtId="0" fontId="0" fillId="58" borderId="0" xfId="0" applyFill="1"/>
    <xf numFmtId="0" fontId="4" fillId="70" borderId="24" xfId="0" applyFont="1" applyFill="1" applyBorder="1" applyAlignment="1">
      <alignment horizontal="right"/>
    </xf>
    <xf numFmtId="0" fontId="22" fillId="70" borderId="24" xfId="0" applyFont="1" applyFill="1" applyBorder="1"/>
    <xf numFmtId="0" fontId="22" fillId="54" borderId="24" xfId="0" applyFont="1" applyFill="1" applyBorder="1"/>
    <xf numFmtId="0" fontId="26" fillId="71" borderId="0" xfId="0" applyFont="1" applyFill="1"/>
    <xf numFmtId="0" fontId="0" fillId="71" borderId="0" xfId="0" applyFill="1"/>
    <xf numFmtId="0" fontId="25" fillId="67" borderId="24" xfId="0" applyFont="1" applyFill="1" applyBorder="1" applyAlignment="1">
      <alignment horizontal="right"/>
    </xf>
    <xf numFmtId="0" fontId="26" fillId="54" borderId="24" xfId="0" applyFont="1" applyFill="1" applyBorder="1"/>
    <xf numFmtId="0" fontId="26" fillId="71" borderId="0" xfId="0" applyFont="1" applyFill="1" applyBorder="1"/>
    <xf numFmtId="0" fontId="22" fillId="71" borderId="0" xfId="0" applyFont="1" applyFill="1"/>
    <xf numFmtId="0" fontId="26" fillId="54" borderId="24" xfId="0" applyFont="1" applyFill="1" applyBorder="1" applyAlignment="1">
      <alignment horizontal="left"/>
    </xf>
    <xf numFmtId="0" fontId="25" fillId="67" borderId="24" xfId="0" applyFont="1" applyFill="1" applyBorder="1" applyAlignment="1">
      <alignment horizontal="center"/>
    </xf>
    <xf numFmtId="0" fontId="25" fillId="71" borderId="0" xfId="0" applyFont="1" applyFill="1" applyBorder="1" applyAlignment="1">
      <alignment horizontal="center"/>
    </xf>
    <xf numFmtId="0" fontId="26" fillId="54" borderId="24" xfId="0" applyFont="1" applyFill="1" applyBorder="1" applyAlignment="1">
      <alignment horizontal="center"/>
    </xf>
    <xf numFmtId="14" fontId="26" fillId="54" borderId="24" xfId="0" applyNumberFormat="1" applyFont="1" applyFill="1" applyBorder="1" applyAlignment="1">
      <alignment horizontal="center"/>
    </xf>
    <xf numFmtId="14" fontId="26" fillId="71" borderId="0" xfId="0" applyNumberFormat="1" applyFont="1" applyFill="1" applyBorder="1" applyAlignment="1">
      <alignment horizontal="center"/>
    </xf>
    <xf numFmtId="0" fontId="26" fillId="71" borderId="0" xfId="0" applyFont="1" applyFill="1" applyBorder="1" applyAlignment="1">
      <alignment horizontal="center"/>
    </xf>
    <xf numFmtId="0" fontId="26" fillId="71" borderId="24" xfId="0" applyFont="1" applyFill="1" applyBorder="1"/>
    <xf numFmtId="0" fontId="25" fillId="67" borderId="24" xfId="0" applyFont="1" applyFill="1" applyBorder="1"/>
    <xf numFmtId="0" fontId="22" fillId="71" borderId="9" xfId="0" applyFont="1" applyFill="1" applyBorder="1"/>
    <xf numFmtId="0" fontId="26" fillId="71" borderId="9" xfId="0" applyFont="1" applyFill="1" applyBorder="1"/>
    <xf numFmtId="0" fontId="26" fillId="58" borderId="24" xfId="0" applyFont="1" applyFill="1" applyBorder="1" applyAlignment="1">
      <alignment horizontal="right"/>
    </xf>
    <xf numFmtId="0" fontId="26" fillId="54" borderId="9" xfId="0" applyFont="1" applyFill="1" applyBorder="1" applyAlignment="1">
      <alignment horizontal="center"/>
    </xf>
    <xf numFmtId="0" fontId="26" fillId="71" borderId="9" xfId="0" applyFont="1" applyFill="1" applyBorder="1" applyAlignment="1">
      <alignment horizontal="center"/>
    </xf>
    <xf numFmtId="0" fontId="26" fillId="71" borderId="24" xfId="0" applyFont="1" applyFill="1" applyBorder="1" applyAlignment="1">
      <alignment horizontal="center"/>
    </xf>
    <xf numFmtId="0" fontId="25" fillId="58" borderId="24" xfId="0" applyFont="1" applyFill="1" applyBorder="1" applyAlignment="1">
      <alignment horizontal="right"/>
    </xf>
    <xf numFmtId="0" fontId="26" fillId="71" borderId="0" xfId="0" applyFont="1" applyFill="1" applyAlignment="1">
      <alignment horizontal="center"/>
    </xf>
    <xf numFmtId="0" fontId="25" fillId="58" borderId="11" xfId="0" applyFont="1" applyFill="1" applyBorder="1" applyAlignment="1">
      <alignment horizontal="center"/>
    </xf>
    <xf numFmtId="0" fontId="25" fillId="67" borderId="25" xfId="0" applyFont="1" applyFill="1" applyBorder="1" applyAlignment="1">
      <alignment horizontal="center"/>
    </xf>
    <xf numFmtId="2" fontId="26" fillId="54" borderId="24" xfId="0" applyNumberFormat="1" applyFont="1" applyFill="1" applyBorder="1" applyAlignment="1">
      <alignment horizontal="center"/>
    </xf>
    <xf numFmtId="0" fontId="26" fillId="58" borderId="24" xfId="0" applyFont="1" applyFill="1" applyBorder="1"/>
    <xf numFmtId="0" fontId="25" fillId="71" borderId="3" xfId="0" applyFont="1" applyFill="1" applyBorder="1" applyAlignment="1">
      <alignment horizontal="center"/>
    </xf>
    <xf numFmtId="0" fontId="26" fillId="71" borderId="36" xfId="0" applyFont="1" applyFill="1" applyBorder="1" applyAlignment="1">
      <alignment horizontal="center"/>
    </xf>
    <xf numFmtId="0" fontId="25" fillId="58" borderId="36" xfId="0" applyFont="1" applyFill="1" applyBorder="1" applyAlignment="1">
      <alignment horizontal="center"/>
    </xf>
    <xf numFmtId="2" fontId="30" fillId="71" borderId="24" xfId="0" applyNumberFormat="1" applyFont="1" applyFill="1" applyBorder="1"/>
    <xf numFmtId="0" fontId="0" fillId="71" borderId="24" xfId="0" applyFill="1" applyBorder="1"/>
    <xf numFmtId="0" fontId="31" fillId="71" borderId="0" xfId="0" applyFont="1" applyFill="1" applyAlignment="1">
      <alignment horizontal="center"/>
    </xf>
    <xf numFmtId="0" fontId="23" fillId="58" borderId="24" xfId="0" applyFont="1" applyFill="1" applyBorder="1" applyAlignment="1">
      <alignment horizontal="right"/>
    </xf>
    <xf numFmtId="0" fontId="23" fillId="54" borderId="24" xfId="0" applyFont="1" applyFill="1" applyBorder="1"/>
    <xf numFmtId="2" fontId="23" fillId="70" borderId="24" xfId="0" applyNumberFormat="1" applyFont="1" applyFill="1" applyBorder="1"/>
    <xf numFmtId="0" fontId="26" fillId="71" borderId="0" xfId="0" applyFont="1" applyFill="1" applyAlignment="1">
      <alignment horizontal="right"/>
    </xf>
    <xf numFmtId="0" fontId="26" fillId="58" borderId="24" xfId="0" applyFont="1" applyFill="1" applyBorder="1" applyAlignment="1">
      <alignment horizontal="center"/>
    </xf>
    <xf numFmtId="0" fontId="4" fillId="67" borderId="0" xfId="0" applyFont="1" applyFill="1"/>
    <xf numFmtId="0" fontId="23" fillId="67" borderId="0" xfId="0" applyFont="1" applyFill="1"/>
    <xf numFmtId="0" fontId="0" fillId="42" borderId="22" xfId="0" applyFill="1" applyBorder="1" applyAlignment="1">
      <alignment horizontal="center"/>
    </xf>
    <xf numFmtId="0" fontId="0" fillId="59" borderId="24" xfId="0" applyFill="1" applyBorder="1" applyAlignment="1">
      <alignment horizontal="center"/>
    </xf>
    <xf numFmtId="0" fontId="23" fillId="58" borderId="24" xfId="0" applyFont="1" applyFill="1" applyBorder="1" applyAlignment="1">
      <alignment horizontal="center"/>
    </xf>
    <xf numFmtId="0" fontId="0" fillId="43" borderId="22" xfId="0" applyFill="1" applyBorder="1" applyAlignment="1">
      <alignment horizontal="center"/>
    </xf>
    <xf numFmtId="0" fontId="0" fillId="46" borderId="22" xfId="0" applyFill="1" applyBorder="1" applyAlignment="1">
      <alignment horizontal="center"/>
    </xf>
    <xf numFmtId="0" fontId="0" fillId="57" borderId="0" xfId="0" applyFill="1"/>
    <xf numFmtId="0" fontId="0" fillId="72" borderId="24" xfId="0" applyFill="1" applyBorder="1"/>
    <xf numFmtId="0" fontId="23" fillId="58" borderId="24" xfId="0" applyFont="1" applyFill="1" applyBorder="1"/>
    <xf numFmtId="11" fontId="23" fillId="59" borderId="24" xfId="0" applyNumberFormat="1" applyFont="1" applyFill="1" applyBorder="1"/>
    <xf numFmtId="11" fontId="0" fillId="59" borderId="24" xfId="0" applyNumberFormat="1" applyFill="1" applyBorder="1"/>
    <xf numFmtId="0" fontId="23" fillId="71" borderId="0" xfId="0" applyFont="1" applyFill="1"/>
    <xf numFmtId="0" fontId="4" fillId="4" borderId="0" xfId="0" applyFont="1" applyFill="1" applyBorder="1"/>
    <xf numFmtId="0" fontId="4" fillId="6" borderId="0" xfId="0" applyFont="1" applyFill="1" applyBorder="1"/>
    <xf numFmtId="0" fontId="4" fillId="73" borderId="0" xfId="0" applyFont="1" applyFill="1" applyBorder="1"/>
    <xf numFmtId="0" fontId="4" fillId="7" borderId="0" xfId="0" applyFont="1" applyFill="1" applyBorder="1"/>
    <xf numFmtId="0" fontId="0" fillId="0" borderId="0" xfId="0" applyFill="1" applyBorder="1" applyAlignment="1">
      <alignment horizontal="center"/>
    </xf>
    <xf numFmtId="0" fontId="30" fillId="0" borderId="0" xfId="0" applyFont="1"/>
    <xf numFmtId="0" fontId="22" fillId="67" borderId="0" xfId="0" applyFont="1" applyFill="1"/>
    <xf numFmtId="0" fontId="23" fillId="72" borderId="0" xfId="0" applyFont="1" applyFill="1"/>
    <xf numFmtId="0" fontId="4" fillId="73" borderId="0" xfId="0" applyFont="1" applyFill="1"/>
    <xf numFmtId="11" fontId="0" fillId="0" borderId="0" xfId="0" applyNumberFormat="1"/>
    <xf numFmtId="0" fontId="4" fillId="5" borderId="11" xfId="0" applyFont="1" applyFill="1" applyBorder="1" applyAlignment="1"/>
    <xf numFmtId="0" fontId="4" fillId="73" borderId="6" xfId="0" applyFont="1" applyFill="1" applyBorder="1"/>
    <xf numFmtId="0" fontId="22" fillId="5" borderId="0" xfId="0" applyFont="1" applyFill="1" applyBorder="1"/>
    <xf numFmtId="11" fontId="0" fillId="0" borderId="7" xfId="0" applyNumberFormat="1" applyFill="1" applyBorder="1"/>
    <xf numFmtId="0" fontId="6" fillId="0" borderId="0" xfId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 applyAlignment="1"/>
    <xf numFmtId="0" fontId="4" fillId="73" borderId="11" xfId="0" applyFont="1" applyFill="1" applyBorder="1"/>
    <xf numFmtId="0" fontId="0" fillId="0" borderId="0" xfId="0" applyNumberFormat="1" applyBorder="1"/>
    <xf numFmtId="11" fontId="0" fillId="0" borderId="3" xfId="0" applyNumberFormat="1" applyBorder="1"/>
    <xf numFmtId="0" fontId="0" fillId="0" borderId="3" xfId="0" applyNumberFormat="1" applyBorder="1"/>
    <xf numFmtId="0" fontId="0" fillId="75" borderId="0" xfId="0" applyFill="1" applyBorder="1"/>
    <xf numFmtId="0" fontId="0" fillId="75" borderId="7" xfId="0" applyFill="1" applyBorder="1"/>
    <xf numFmtId="0" fontId="4" fillId="74" borderId="5" xfId="0" applyFont="1" applyFill="1" applyBorder="1"/>
    <xf numFmtId="0" fontId="0" fillId="0" borderId="2" xfId="0" applyFill="1" applyBorder="1"/>
    <xf numFmtId="0" fontId="0" fillId="75" borderId="6" xfId="0" applyFill="1" applyBorder="1"/>
    <xf numFmtId="0" fontId="0" fillId="0" borderId="10" xfId="0" applyBorder="1"/>
    <xf numFmtId="0" fontId="22" fillId="0" borderId="4" xfId="0" applyFont="1" applyBorder="1"/>
    <xf numFmtId="0" fontId="4" fillId="74" borderId="8" xfId="0" applyFont="1" applyFill="1" applyBorder="1"/>
    <xf numFmtId="0" fontId="0" fillId="0" borderId="0" xfId="0" applyNumberFormat="1"/>
    <xf numFmtId="0" fontId="22" fillId="2" borderId="0" xfId="43" applyFill="1" applyBorder="1"/>
    <xf numFmtId="0" fontId="22" fillId="2" borderId="3" xfId="43" applyFill="1" applyBorder="1"/>
    <xf numFmtId="0" fontId="6" fillId="0" borderId="9" xfId="1" applyBorder="1"/>
    <xf numFmtId="0" fontId="6" fillId="0" borderId="12" xfId="1" applyBorder="1"/>
    <xf numFmtId="0" fontId="6" fillId="0" borderId="1" xfId="1" applyBorder="1"/>
    <xf numFmtId="0" fontId="6" fillId="0" borderId="1" xfId="1" applyBorder="1" applyAlignment="1">
      <alignment horizontal="center"/>
    </xf>
    <xf numFmtId="0" fontId="6" fillId="0" borderId="2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0" xfId="1"/>
    <xf numFmtId="0" fontId="22" fillId="2" borderId="0" xfId="43" applyFill="1"/>
    <xf numFmtId="0" fontId="6" fillId="0" borderId="24" xfId="1" applyBorder="1"/>
    <xf numFmtId="0" fontId="4" fillId="0" borderId="12" xfId="0" applyFont="1" applyBorder="1"/>
    <xf numFmtId="0" fontId="0" fillId="0" borderId="12" xfId="0" applyBorder="1"/>
    <xf numFmtId="0" fontId="6" fillId="0" borderId="12" xfId="1" applyBorder="1" applyAlignment="1">
      <alignment horizontal="center"/>
    </xf>
    <xf numFmtId="0" fontId="1" fillId="0" borderId="0" xfId="43" applyFont="1"/>
    <xf numFmtId="1" fontId="0" fillId="2" borderId="0" xfId="0" applyNumberFormat="1" applyFill="1" applyBorder="1"/>
    <xf numFmtId="1" fontId="0" fillId="2" borderId="3" xfId="0" applyNumberFormat="1" applyFill="1" applyBorder="1"/>
    <xf numFmtId="164" fontId="0" fillId="9" borderId="6" xfId="0" applyNumberFormat="1" applyFill="1" applyBorder="1"/>
    <xf numFmtId="164" fontId="0" fillId="9" borderId="0" xfId="0" applyNumberFormat="1" applyFill="1" applyBorder="1"/>
    <xf numFmtId="164" fontId="0" fillId="9" borderId="7" xfId="0" applyNumberFormat="1" applyFill="1" applyBorder="1"/>
    <xf numFmtId="164" fontId="0" fillId="9" borderId="8" xfId="0" applyNumberFormat="1" applyFill="1" applyBorder="1"/>
    <xf numFmtId="164" fontId="0" fillId="9" borderId="3" xfId="0" applyNumberFormat="1" applyFill="1" applyBorder="1"/>
    <xf numFmtId="164" fontId="0" fillId="9" borderId="4" xfId="0" applyNumberFormat="1" applyFill="1" applyBorder="1"/>
    <xf numFmtId="164" fontId="0" fillId="75" borderId="6" xfId="0" applyNumberFormat="1" applyFill="1" applyBorder="1"/>
    <xf numFmtId="164" fontId="0" fillId="75" borderId="0" xfId="0" applyNumberFormat="1" applyFill="1" applyBorder="1"/>
    <xf numFmtId="164" fontId="0" fillId="75" borderId="7" xfId="0" applyNumberFormat="1" applyFill="1" applyBorder="1"/>
    <xf numFmtId="164" fontId="0" fillId="75" borderId="8" xfId="0" applyNumberFormat="1" applyFill="1" applyBorder="1"/>
    <xf numFmtId="164" fontId="0" fillId="75" borderId="3" xfId="0" applyNumberFormat="1" applyFill="1" applyBorder="1"/>
    <xf numFmtId="164" fontId="0" fillId="75" borderId="4" xfId="0" applyNumberFormat="1" applyFill="1" applyBorder="1"/>
    <xf numFmtId="0" fontId="4" fillId="5" borderId="2" xfId="0" applyFont="1" applyFill="1" applyBorder="1" applyAlignment="1">
      <alignment horizontal="center"/>
    </xf>
    <xf numFmtId="164" fontId="0" fillId="0" borderId="0" xfId="0" applyNumberFormat="1" applyBorder="1"/>
    <xf numFmtId="164" fontId="0" fillId="0" borderId="7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8" xfId="0" applyNumberFormat="1" applyBorder="1"/>
    <xf numFmtId="164" fontId="0" fillId="9" borderId="36" xfId="0" applyNumberFormat="1" applyFill="1" applyBorder="1"/>
    <xf numFmtId="164" fontId="0" fillId="9" borderId="25" xfId="0" applyNumberFormat="1" applyFill="1" applyBorder="1"/>
    <xf numFmtId="0" fontId="4" fillId="0" borderId="24" xfId="0" applyFont="1" applyBorder="1"/>
    <xf numFmtId="0" fontId="22" fillId="0" borderId="0" xfId="0" applyFont="1"/>
    <xf numFmtId="164" fontId="0" fillId="76" borderId="5" xfId="0" applyNumberFormat="1" applyFill="1" applyBorder="1"/>
    <xf numFmtId="164" fontId="0" fillId="76" borderId="2" xfId="0" applyNumberFormat="1" applyFill="1" applyBorder="1"/>
    <xf numFmtId="164" fontId="0" fillId="76" borderId="6" xfId="0" applyNumberFormat="1" applyFill="1" applyBorder="1"/>
    <xf numFmtId="164" fontId="0" fillId="76" borderId="7" xfId="0" applyNumberFormat="1" applyFill="1" applyBorder="1"/>
    <xf numFmtId="164" fontId="0" fillId="76" borderId="8" xfId="0" applyNumberFormat="1" applyFill="1" applyBorder="1"/>
    <xf numFmtId="164" fontId="0" fillId="76" borderId="4" xfId="0" applyNumberFormat="1" applyFill="1" applyBorder="1"/>
    <xf numFmtId="0" fontId="0" fillId="76" borderId="1" xfId="0" applyFill="1" applyBorder="1"/>
    <xf numFmtId="0" fontId="0" fillId="76" borderId="0" xfId="0" applyFill="1" applyBorder="1"/>
    <xf numFmtId="0" fontId="0" fillId="76" borderId="3" xfId="0" applyFill="1" applyBorder="1"/>
    <xf numFmtId="0" fontId="0" fillId="76" borderId="11" xfId="0" applyFill="1" applyBorder="1"/>
    <xf numFmtId="0" fontId="0" fillId="76" borderId="36" xfId="0" applyFill="1" applyBorder="1"/>
    <xf numFmtId="0" fontId="0" fillId="76" borderId="25" xfId="0" applyFill="1" applyBorder="1"/>
    <xf numFmtId="0" fontId="0" fillId="75" borderId="5" xfId="0" applyFill="1" applyBorder="1"/>
    <xf numFmtId="0" fontId="0" fillId="75" borderId="1" xfId="0" applyFill="1" applyBorder="1"/>
    <xf numFmtId="0" fontId="0" fillId="75" borderId="2" xfId="0" applyFill="1" applyBorder="1"/>
    <xf numFmtId="0" fontId="4" fillId="5" borderId="24" xfId="0" applyFont="1" applyFill="1" applyBorder="1" applyAlignment="1">
      <alignment horizontal="center"/>
    </xf>
    <xf numFmtId="0" fontId="4" fillId="77" borderId="9" xfId="0" applyFont="1" applyFill="1" applyBorder="1"/>
    <xf numFmtId="1" fontId="0" fillId="76" borderId="1" xfId="0" applyNumberFormat="1" applyFill="1" applyBorder="1"/>
    <xf numFmtId="1" fontId="0" fillId="76" borderId="0" xfId="0" applyNumberFormat="1" applyFill="1" applyBorder="1"/>
    <xf numFmtId="1" fontId="0" fillId="76" borderId="3" xfId="0" applyNumberFormat="1" applyFill="1" applyBorder="1"/>
    <xf numFmtId="1" fontId="0" fillId="0" borderId="0" xfId="0" applyNumberFormat="1" applyFill="1" applyBorder="1" applyAlignment="1"/>
    <xf numFmtId="1" fontId="0" fillId="0" borderId="0" xfId="0" applyNumberFormat="1" applyAlignment="1"/>
    <xf numFmtId="0" fontId="4" fillId="5" borderId="11" xfId="0" applyFont="1" applyFill="1" applyBorder="1"/>
    <xf numFmtId="0" fontId="0" fillId="0" borderId="25" xfId="0" applyBorder="1"/>
    <xf numFmtId="0" fontId="0" fillId="0" borderId="1" xfId="0" applyBorder="1"/>
    <xf numFmtId="0" fontId="22" fillId="0" borderId="2" xfId="0" applyFont="1" applyBorder="1"/>
    <xf numFmtId="0" fontId="4" fillId="5" borderId="6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76" borderId="5" xfId="0" applyFont="1" applyFill="1" applyBorder="1" applyAlignment="1">
      <alignment horizontal="center"/>
    </xf>
    <xf numFmtId="0" fontId="4" fillId="76" borderId="6" xfId="0" applyFont="1" applyFill="1" applyBorder="1" applyAlignment="1">
      <alignment horizontal="center"/>
    </xf>
    <xf numFmtId="0" fontId="4" fillId="76" borderId="8" xfId="0" applyFont="1" applyFill="1" applyBorder="1" applyAlignment="1">
      <alignment horizontal="center"/>
    </xf>
    <xf numFmtId="0" fontId="0" fillId="76" borderId="5" xfId="0" applyFill="1" applyBorder="1"/>
    <xf numFmtId="0" fontId="0" fillId="76" borderId="6" xfId="0" applyFill="1" applyBorder="1"/>
    <xf numFmtId="0" fontId="0" fillId="76" borderId="8" xfId="0" applyFill="1" applyBorder="1"/>
  </cellXfs>
  <cellStyles count="84">
    <cellStyle name="20% - Accent1" xfId="18" builtinId="30" customBuiltin="1"/>
    <cellStyle name="20% - Accent1 2" xfId="66" xr:uid="{00000000-0005-0000-0000-000001000000}"/>
    <cellStyle name="20% - Accent1 3" xfId="44" xr:uid="{00000000-0005-0000-0000-000002000000}"/>
    <cellStyle name="20% - Accent2" xfId="22" builtinId="34" customBuiltin="1"/>
    <cellStyle name="20% - Accent2 2" xfId="69" xr:uid="{00000000-0005-0000-0000-000004000000}"/>
    <cellStyle name="20% - Accent2 3" xfId="47" xr:uid="{00000000-0005-0000-0000-000005000000}"/>
    <cellStyle name="20% - Accent3" xfId="26" builtinId="38" customBuiltin="1"/>
    <cellStyle name="20% - Accent3 2" xfId="72" xr:uid="{00000000-0005-0000-0000-000007000000}"/>
    <cellStyle name="20% - Accent3 3" xfId="50" xr:uid="{00000000-0005-0000-0000-000008000000}"/>
    <cellStyle name="20% - Accent4" xfId="30" builtinId="42" customBuiltin="1"/>
    <cellStyle name="20% - Accent4 2" xfId="75" xr:uid="{00000000-0005-0000-0000-00000A000000}"/>
    <cellStyle name="20% - Accent4 3" xfId="53" xr:uid="{00000000-0005-0000-0000-00000B000000}"/>
    <cellStyle name="20% - Accent5" xfId="34" builtinId="46" customBuiltin="1"/>
    <cellStyle name="20% - Accent5 2" xfId="78" xr:uid="{00000000-0005-0000-0000-00000D000000}"/>
    <cellStyle name="20% - Accent5 3" xfId="56" xr:uid="{00000000-0005-0000-0000-00000E000000}"/>
    <cellStyle name="20% - Accent6" xfId="38" builtinId="50" customBuiltin="1"/>
    <cellStyle name="20% - Accent6 2" xfId="81" xr:uid="{00000000-0005-0000-0000-000010000000}"/>
    <cellStyle name="20% - Accent6 3" xfId="59" xr:uid="{00000000-0005-0000-0000-000011000000}"/>
    <cellStyle name="40% - Accent1" xfId="19" builtinId="31" customBuiltin="1"/>
    <cellStyle name="40% - Accent1 2" xfId="67" xr:uid="{00000000-0005-0000-0000-000013000000}"/>
    <cellStyle name="40% - Accent1 3" xfId="45" xr:uid="{00000000-0005-0000-0000-000014000000}"/>
    <cellStyle name="40% - Accent2" xfId="23" builtinId="35" customBuiltin="1"/>
    <cellStyle name="40% - Accent2 2" xfId="70" xr:uid="{00000000-0005-0000-0000-000016000000}"/>
    <cellStyle name="40% - Accent2 3" xfId="48" xr:uid="{00000000-0005-0000-0000-000017000000}"/>
    <cellStyle name="40% - Accent3" xfId="27" builtinId="39" customBuiltin="1"/>
    <cellStyle name="40% - Accent3 2" xfId="73" xr:uid="{00000000-0005-0000-0000-000019000000}"/>
    <cellStyle name="40% - Accent3 3" xfId="51" xr:uid="{00000000-0005-0000-0000-00001A000000}"/>
    <cellStyle name="40% - Accent4" xfId="31" builtinId="43" customBuiltin="1"/>
    <cellStyle name="40% - Accent4 2" xfId="76" xr:uid="{00000000-0005-0000-0000-00001C000000}"/>
    <cellStyle name="40% - Accent4 3" xfId="54" xr:uid="{00000000-0005-0000-0000-00001D000000}"/>
    <cellStyle name="40% - Accent5" xfId="35" builtinId="47" customBuiltin="1"/>
    <cellStyle name="40% - Accent5 2" xfId="79" xr:uid="{00000000-0005-0000-0000-00001F000000}"/>
    <cellStyle name="40% - Accent5 3" xfId="57" xr:uid="{00000000-0005-0000-0000-000020000000}"/>
    <cellStyle name="40% - Accent6" xfId="39" builtinId="51" customBuiltin="1"/>
    <cellStyle name="40% - Accent6 2" xfId="82" xr:uid="{00000000-0005-0000-0000-000022000000}"/>
    <cellStyle name="40% - Accent6 3" xfId="60" xr:uid="{00000000-0005-0000-0000-000023000000}"/>
    <cellStyle name="60% - Accent1" xfId="20" builtinId="32" customBuiltin="1"/>
    <cellStyle name="60% - Accent1 2" xfId="68" xr:uid="{00000000-0005-0000-0000-000025000000}"/>
    <cellStyle name="60% - Accent1 3" xfId="46" xr:uid="{00000000-0005-0000-0000-000026000000}"/>
    <cellStyle name="60% - Accent2" xfId="24" builtinId="36" customBuiltin="1"/>
    <cellStyle name="60% - Accent2 2" xfId="71" xr:uid="{00000000-0005-0000-0000-000028000000}"/>
    <cellStyle name="60% - Accent2 3" xfId="49" xr:uid="{00000000-0005-0000-0000-000029000000}"/>
    <cellStyle name="60% - Accent3" xfId="28" builtinId="40" customBuiltin="1"/>
    <cellStyle name="60% - Accent3 2" xfId="74" xr:uid="{00000000-0005-0000-0000-00002B000000}"/>
    <cellStyle name="60% - Accent3 3" xfId="52" xr:uid="{00000000-0005-0000-0000-00002C000000}"/>
    <cellStyle name="60% - Accent4" xfId="32" builtinId="44" customBuiltin="1"/>
    <cellStyle name="60% - Accent4 2" xfId="77" xr:uid="{00000000-0005-0000-0000-00002E000000}"/>
    <cellStyle name="60% - Accent4 3" xfId="55" xr:uid="{00000000-0005-0000-0000-00002F000000}"/>
    <cellStyle name="60% - Accent5" xfId="36" builtinId="48" customBuiltin="1"/>
    <cellStyle name="60% - Accent5 2" xfId="80" xr:uid="{00000000-0005-0000-0000-000031000000}"/>
    <cellStyle name="60% - Accent5 3" xfId="58" xr:uid="{00000000-0005-0000-0000-000032000000}"/>
    <cellStyle name="60% - Accent6" xfId="40" builtinId="52" customBuiltin="1"/>
    <cellStyle name="60% - Accent6 2" xfId="83" xr:uid="{00000000-0005-0000-0000-000034000000}"/>
    <cellStyle name="60% - Accent6 3" xfId="61" xr:uid="{00000000-0005-0000-0000-000035000000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1" xr:uid="{00000000-0005-0000-0000-000049000000}"/>
    <cellStyle name="Normal 2 2" xfId="62" xr:uid="{00000000-0005-0000-0000-00004A000000}"/>
    <cellStyle name="Normal 3" xfId="43" xr:uid="{00000000-0005-0000-0000-00004B000000}"/>
    <cellStyle name="Normal 3 2" xfId="64" xr:uid="{00000000-0005-0000-0000-00004C000000}"/>
    <cellStyle name="Note 2" xfId="42" xr:uid="{00000000-0005-0000-0000-00004D000000}"/>
    <cellStyle name="Note 2 2" xfId="63" xr:uid="{00000000-0005-0000-0000-00004E000000}"/>
    <cellStyle name="Note 3" xfId="65" xr:uid="{00000000-0005-0000-0000-00004F000000}"/>
    <cellStyle name="Output" xfId="11" builtinId="21" customBuiltin="1"/>
    <cellStyle name="Title" xfId="2" builtinId="15" customBuiltin="1"/>
    <cellStyle name="Total" xfId="16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'GCMS Data TCD'!$D$50</c:f>
              <c:strCache>
                <c:ptCount val="1"/>
                <c:pt idx="0">
                  <c:v>Total HC Selectivity (%)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'GCMS Data TCD'!$A$53:$A$55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'GCMS Data TCD'!$D$53:$D$55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3-4E5F-8ECA-143088BC4BAA}"/>
            </c:ext>
          </c:extLst>
        </c:ser>
        <c:ser>
          <c:idx val="1"/>
          <c:order val="1"/>
          <c:tx>
            <c:strRef>
              <c:f>'GCMS Data TCD'!$E$50</c:f>
              <c:strCache>
                <c:ptCount val="1"/>
                <c:pt idx="0">
                  <c:v>CO Selectivity (%)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numRef>
              <c:f>'GCMS Data TCD'!$A$53:$A$55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'GCMS Data TCD'!$E$53:$E$55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C3-4E5F-8ECA-143088BC4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30920"/>
        <c:axId val="12931312"/>
      </c:barChart>
      <c:catAx>
        <c:axId val="1293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1312"/>
        <c:crosses val="autoZero"/>
        <c:auto val="1"/>
        <c:lblAlgn val="ctr"/>
        <c:lblOffset val="100"/>
        <c:noMultiLvlLbl val="0"/>
      </c:catAx>
      <c:valAx>
        <c:axId val="1293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09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Conversion </a:t>
            </a:r>
          </a:p>
        </c:rich>
      </c:tx>
      <c:layout>
        <c:manualLayout>
          <c:xMode val="edge"/>
          <c:yMode val="edge"/>
          <c:x val="0.43231505492951106"/>
          <c:y val="3.2338356182634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3682399248316"/>
          <c:y val="0.17661734447232702"/>
          <c:w val="0.6273662484168151"/>
          <c:h val="0.6517428767852067"/>
        </c:manualLayout>
      </c:layout>
      <c:scatterChart>
        <c:scatterStyle val="smoothMarker"/>
        <c:varyColors val="0"/>
        <c:ser>
          <c:idx val="0"/>
          <c:order val="0"/>
          <c:tx>
            <c:v>Total Conversion</c:v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'[1]Averages and Graph Data'!$A$16:$A$20</c:f>
              <c:numCache>
                <c:formatCode>General</c:formatCode>
                <c:ptCount val="5"/>
              </c:numCache>
            </c:numRef>
          </c:xVal>
          <c:yVal>
            <c:numRef>
              <c:f>'[1]Averages and Graph Data'!$B$16:$B$20</c:f>
              <c:numCache>
                <c:formatCode>General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E9-44C3-9105-2A3654893DFC}"/>
            </c:ext>
          </c:extLst>
        </c:ser>
        <c:ser>
          <c:idx val="1"/>
          <c:order val="1"/>
          <c:tx>
            <c:v>CO2 converted to CO</c:v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20884"/>
              </a:solidFill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'[1]Averages and Graph Data'!$A$16:$A$20</c:f>
              <c:numCache>
                <c:formatCode>General</c:formatCode>
                <c:ptCount val="5"/>
              </c:numCache>
            </c:numRef>
          </c:xVal>
          <c:yVal>
            <c:numRef>
              <c:f>'[1]Averages and Graph Data'!$C$16:$C$20</c:f>
              <c:numCache>
                <c:formatCode>General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EE9-44C3-9105-2A3654893DFC}"/>
            </c:ext>
          </c:extLst>
        </c:ser>
        <c:ser>
          <c:idx val="2"/>
          <c:order val="2"/>
          <c:tx>
            <c:v>CO2 Converted to HC</c:v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xVal>
            <c:numRef>
              <c:f>'[1]Averages and Graph Data'!$A$16:$A$20</c:f>
              <c:numCache>
                <c:formatCode>General</c:formatCode>
                <c:ptCount val="5"/>
              </c:numCache>
            </c:numRef>
          </c:xVal>
          <c:yVal>
            <c:numRef>
              <c:f>'[1]Averages and Graph Data'!$D$16:$D$20</c:f>
              <c:numCache>
                <c:formatCode>General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E9-44C3-9105-2A365489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145232"/>
        <c:axId val="1"/>
      </c:scatterChart>
      <c:valAx>
        <c:axId val="1067145232"/>
        <c:scaling>
          <c:orientation val="minMax"/>
          <c:max val="5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on Stream (hr)</a:t>
                </a:r>
              </a:p>
            </c:rich>
          </c:tx>
          <c:layout>
            <c:manualLayout>
              <c:xMode val="edge"/>
              <c:yMode val="edge"/>
              <c:x val="0.31877772015025069"/>
              <c:y val="0.905474506042074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Conversion</a:t>
                </a:r>
              </a:p>
            </c:rich>
          </c:tx>
          <c:layout>
            <c:manualLayout>
              <c:xMode val="edge"/>
              <c:yMode val="edge"/>
              <c:x val="2.3289641190060825E-2"/>
              <c:y val="0.313433523855203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1452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925424741069035"/>
          <c:y val="0.46384028138614652"/>
          <c:w val="0.24328366888270703"/>
          <c:h val="0.144638341527106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Hydrocarbon Selectivity</a:t>
            </a:r>
          </a:p>
        </c:rich>
      </c:tx>
      <c:layout>
        <c:manualLayout>
          <c:xMode val="edge"/>
          <c:yMode val="edge"/>
          <c:x val="0.36390148836185898"/>
          <c:y val="3.2338356182634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3682399248316"/>
          <c:y val="0.17661734447232702"/>
          <c:w val="0.78893853049167928"/>
          <c:h val="0.6517428767852067"/>
        </c:manualLayout>
      </c:layout>
      <c:barChart>
        <c:barDir val="col"/>
        <c:grouping val="clustered"/>
        <c:varyColors val="0"/>
        <c:ser>
          <c:idx val="0"/>
          <c:order val="0"/>
          <c:tx>
            <c:v>C1</c:v>
          </c:tx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Data'!$B$33:$F$33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'[1]Averages and Graph Data'!$B$34:$F$34</c:f>
              <c:numCache>
                <c:formatCode>General</c:formatCode>
                <c:ptCount val="5"/>
                <c:pt idx="0">
                  <c:v>0</c:v>
                </c:pt>
                <c:pt idx="1">
                  <c:v>51.196104432738764</c:v>
                </c:pt>
                <c:pt idx="2">
                  <c:v>52.460894631086653</c:v>
                </c:pt>
                <c:pt idx="3">
                  <c:v>53.316177052139423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B-45F3-8AF4-1B319152C6F6}"/>
            </c:ext>
          </c:extLst>
        </c:ser>
        <c:ser>
          <c:idx val="1"/>
          <c:order val="1"/>
          <c:tx>
            <c:v>C2=</c:v>
          </c:tx>
          <c:spPr>
            <a:solidFill>
              <a:srgbClr val="DD2D3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Data'!$B$35:$F$35</c:f>
              <c:numCache>
                <c:formatCode>General</c:formatCode>
                <c:ptCount val="5"/>
                <c:pt idx="0">
                  <c:v>0</c:v>
                </c:pt>
                <c:pt idx="1">
                  <c:v>0.84656040506868524</c:v>
                </c:pt>
                <c:pt idx="2">
                  <c:v>0.82044564361524619</c:v>
                </c:pt>
                <c:pt idx="3">
                  <c:v>0.8051574912556938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B-45F3-8AF4-1B319152C6F6}"/>
            </c:ext>
          </c:extLst>
        </c:ser>
        <c:ser>
          <c:idx val="2"/>
          <c:order val="2"/>
          <c:tx>
            <c:v>C2</c:v>
          </c:tx>
          <c:spPr>
            <a:solidFill>
              <a:srgbClr val="FFF58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Data'!$B$36:$F$36</c:f>
              <c:numCache>
                <c:formatCode>General</c:formatCode>
                <c:ptCount val="5"/>
                <c:pt idx="0">
                  <c:v>0</c:v>
                </c:pt>
                <c:pt idx="1">
                  <c:v>19.060883723700936</c:v>
                </c:pt>
                <c:pt idx="2">
                  <c:v>19.421017047861056</c:v>
                </c:pt>
                <c:pt idx="3">
                  <c:v>19.444366887068878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6B-45F3-8AF4-1B319152C6F6}"/>
            </c:ext>
          </c:extLst>
        </c:ser>
        <c:ser>
          <c:idx val="3"/>
          <c:order val="3"/>
          <c:tx>
            <c:v>C3=</c:v>
          </c:tx>
          <c:spPr>
            <a:solidFill>
              <a:srgbClr val="4EE25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Data'!$B$37:$F$37</c:f>
              <c:numCache>
                <c:formatCode>General</c:formatCode>
                <c:ptCount val="5"/>
                <c:pt idx="0">
                  <c:v>0</c:v>
                </c:pt>
                <c:pt idx="1">
                  <c:v>2.692728223542642</c:v>
                </c:pt>
                <c:pt idx="2">
                  <c:v>2.5512379555531184</c:v>
                </c:pt>
                <c:pt idx="3">
                  <c:v>2.4254346946793515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6B-45F3-8AF4-1B319152C6F6}"/>
            </c:ext>
          </c:extLst>
        </c:ser>
        <c:ser>
          <c:idx val="4"/>
          <c:order val="4"/>
          <c:tx>
            <c:v>C3</c:v>
          </c:tx>
          <c:spPr>
            <a:solidFill>
              <a:srgbClr val="6711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Data'!$B$38:$F$38</c:f>
              <c:numCache>
                <c:formatCode>General</c:formatCode>
                <c:ptCount val="5"/>
                <c:pt idx="0">
                  <c:v>0</c:v>
                </c:pt>
                <c:pt idx="1">
                  <c:v>13.438450358260463</c:v>
                </c:pt>
                <c:pt idx="2">
                  <c:v>13.281542559050113</c:v>
                </c:pt>
                <c:pt idx="3">
                  <c:v>12.891280409288331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B-45F3-8AF4-1B319152C6F6}"/>
            </c:ext>
          </c:extLst>
        </c:ser>
        <c:ser>
          <c:idx val="5"/>
          <c:order val="5"/>
          <c:tx>
            <c:v>iso-C4</c:v>
          </c:tx>
          <c:spPr>
            <a:solidFill>
              <a:srgbClr val="FEA74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Data'!$B$39:$F$39</c:f>
              <c:numCache>
                <c:formatCode>General</c:formatCode>
                <c:ptCount val="5"/>
                <c:pt idx="0">
                  <c:v>0</c:v>
                </c:pt>
                <c:pt idx="1">
                  <c:v>1.6763433125831519</c:v>
                </c:pt>
                <c:pt idx="2">
                  <c:v>0.85549433169016897</c:v>
                </c:pt>
                <c:pt idx="3">
                  <c:v>0.80882419072566947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6B-45F3-8AF4-1B319152C6F6}"/>
            </c:ext>
          </c:extLst>
        </c:ser>
        <c:ser>
          <c:idx val="6"/>
          <c:order val="6"/>
          <c:tx>
            <c:v>n-C4</c:v>
          </c:tx>
          <c:spPr>
            <a:solidFill>
              <a:srgbClr val="86535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Data'!$B$40:$F$40</c:f>
              <c:numCache>
                <c:formatCode>General</c:formatCode>
                <c:ptCount val="5"/>
                <c:pt idx="0">
                  <c:v>0</c:v>
                </c:pt>
                <c:pt idx="1">
                  <c:v>5.725024076254126</c:v>
                </c:pt>
                <c:pt idx="2">
                  <c:v>5.5318621704779805</c:v>
                </c:pt>
                <c:pt idx="3">
                  <c:v>5.3276689077176504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6B-45F3-8AF4-1B319152C6F6}"/>
            </c:ext>
          </c:extLst>
        </c:ser>
        <c:ser>
          <c:idx val="7"/>
          <c:order val="7"/>
          <c:tx>
            <c:v>C5</c:v>
          </c:tx>
          <c:spPr>
            <a:solidFill>
              <a:srgbClr val="A2BD9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Data'!$B$41:$F$41</c:f>
              <c:numCache>
                <c:formatCode>General</c:formatCode>
                <c:ptCount val="5"/>
                <c:pt idx="0">
                  <c:v>0</c:v>
                </c:pt>
                <c:pt idx="1">
                  <c:v>3.79137279771665</c:v>
                </c:pt>
                <c:pt idx="2">
                  <c:v>3.5927710826654016</c:v>
                </c:pt>
                <c:pt idx="3">
                  <c:v>3.5169771718240934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6B-45F3-8AF4-1B319152C6F6}"/>
            </c:ext>
          </c:extLst>
        </c:ser>
        <c:ser>
          <c:idx val="8"/>
          <c:order val="8"/>
          <c:tx>
            <c:v>C6</c:v>
          </c:tx>
          <c:spPr>
            <a:solidFill>
              <a:srgbClr val="00009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Data'!$B$42:$F$42</c:f>
              <c:numCache>
                <c:formatCode>General</c:formatCode>
                <c:ptCount val="5"/>
                <c:pt idx="0">
                  <c:v>0</c:v>
                </c:pt>
                <c:pt idx="1">
                  <c:v>1.5725326701345828</c:v>
                </c:pt>
                <c:pt idx="2">
                  <c:v>1.4847345780002619</c:v>
                </c:pt>
                <c:pt idx="3">
                  <c:v>1.4641131953009057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B-45F3-8AF4-1B319152C6F6}"/>
            </c:ext>
          </c:extLst>
        </c:ser>
        <c:ser>
          <c:idx val="9"/>
          <c:order val="9"/>
          <c:tx>
            <c:v>C7</c:v>
          </c:tx>
          <c:spPr>
            <a:solidFill>
              <a:srgbClr val="F2088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Data'!$B$43:$F$43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6B-45F3-8AF4-1B319152C6F6}"/>
            </c:ext>
          </c:extLst>
        </c:ser>
        <c:ser>
          <c:idx val="10"/>
          <c:order val="10"/>
          <c:tx>
            <c:v>C8</c:v>
          </c:tx>
          <c:spPr>
            <a:solidFill>
              <a:srgbClr val="FCF30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Data'!$B$44:$F$44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6B-45F3-8AF4-1B319152C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058864"/>
        <c:axId val="1"/>
      </c:barChart>
      <c:catAx>
        <c:axId val="106705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on Stream (hr)</a:t>
                </a:r>
              </a:p>
            </c:rich>
          </c:tx>
          <c:layout>
            <c:manualLayout>
              <c:xMode val="edge"/>
              <c:yMode val="edge"/>
              <c:x val="0.40029170006443809"/>
              <c:y val="0.90547477250622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2.3289641190060825E-2"/>
              <c:y val="0.407960883062206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058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98568217894926"/>
          <c:y val="0.27363257257817392"/>
          <c:w val="8.5074575258930918E-2"/>
          <c:h val="0.52985197916250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Hydrocarbon Selectivity</a:t>
            </a:r>
          </a:p>
        </c:rich>
      </c:tx>
      <c:layout>
        <c:manualLayout>
          <c:xMode val="edge"/>
          <c:yMode val="edge"/>
          <c:x val="0.36390148361364194"/>
          <c:y val="3.2338350111299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3682399248316"/>
          <c:y val="0.17661734447232702"/>
          <c:w val="0.81950625953286982"/>
          <c:h val="0.6517428767852067"/>
        </c:manualLayout>
      </c:layout>
      <c:barChart>
        <c:barDir val="col"/>
        <c:grouping val="clustered"/>
        <c:varyColors val="0"/>
        <c:ser>
          <c:idx val="0"/>
          <c:order val="0"/>
          <c:tx>
            <c:v>C1</c:v>
          </c:tx>
          <c:spPr>
            <a:solidFill>
              <a:srgbClr val="4F81B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'[1]Averages and Graph Data'!$B$47:$E$47</c:f>
              <c:numCache>
                <c:formatCode>General</c:formatCode>
                <c:ptCount val="4"/>
                <c:pt idx="0">
                  <c:v>0</c:v>
                </c:pt>
                <c:pt idx="1">
                  <c:v>51.196104432738764</c:v>
                </c:pt>
                <c:pt idx="2">
                  <c:v>52.460894631086653</c:v>
                </c:pt>
                <c:pt idx="3">
                  <c:v>53.316177052139423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A-4FB6-8176-95E9FEA4AF1F}"/>
            </c:ext>
          </c:extLst>
        </c:ser>
        <c:ser>
          <c:idx val="1"/>
          <c:order val="1"/>
          <c:tx>
            <c:v>C2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'[1]Averages and Graph Data'!$B$48:$E$48</c:f>
              <c:numCache>
                <c:formatCode>General</c:formatCode>
                <c:ptCount val="4"/>
                <c:pt idx="0">
                  <c:v>0</c:v>
                </c:pt>
                <c:pt idx="1">
                  <c:v>19.907444128769622</c:v>
                </c:pt>
                <c:pt idx="2">
                  <c:v>20.241462691476304</c:v>
                </c:pt>
                <c:pt idx="3">
                  <c:v>20.249524378324573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A-4FB6-8176-95E9FEA4AF1F}"/>
            </c:ext>
          </c:extLst>
        </c:ser>
        <c:ser>
          <c:idx val="2"/>
          <c:order val="2"/>
          <c:tx>
            <c:v>C3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'[1]Averages and Graph Data'!$B$49:$E$49</c:f>
              <c:numCache>
                <c:formatCode>General</c:formatCode>
                <c:ptCount val="4"/>
                <c:pt idx="0">
                  <c:v>0</c:v>
                </c:pt>
                <c:pt idx="1">
                  <c:v>16.131178581803105</c:v>
                </c:pt>
                <c:pt idx="2">
                  <c:v>15.832780514603231</c:v>
                </c:pt>
                <c:pt idx="3">
                  <c:v>15.316715103967683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2A-4FB6-8176-95E9FEA4AF1F}"/>
            </c:ext>
          </c:extLst>
        </c:ser>
        <c:ser>
          <c:idx val="3"/>
          <c:order val="3"/>
          <c:tx>
            <c:v>C4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'[1]Averages and Graph Data'!$B$50:$E$50</c:f>
              <c:numCache>
                <c:formatCode>General</c:formatCode>
                <c:ptCount val="4"/>
                <c:pt idx="0">
                  <c:v>0</c:v>
                </c:pt>
                <c:pt idx="1">
                  <c:v>7.4013673888372775</c:v>
                </c:pt>
                <c:pt idx="2">
                  <c:v>6.3873565021681493</c:v>
                </c:pt>
                <c:pt idx="3">
                  <c:v>6.1364930984433199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2A-4FB6-8176-95E9FEA4AF1F}"/>
            </c:ext>
          </c:extLst>
        </c:ser>
        <c:ser>
          <c:idx val="4"/>
          <c:order val="4"/>
          <c:tx>
            <c:v>C5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'[1]Averages and Graph Data'!$B$51:$E$51</c:f>
              <c:numCache>
                <c:formatCode>General</c:formatCode>
                <c:ptCount val="4"/>
                <c:pt idx="0">
                  <c:v>0</c:v>
                </c:pt>
                <c:pt idx="1">
                  <c:v>3.79137279771665</c:v>
                </c:pt>
                <c:pt idx="2">
                  <c:v>3.5927710826654016</c:v>
                </c:pt>
                <c:pt idx="3">
                  <c:v>3.5169771718240934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2A-4FB6-8176-95E9FEA4AF1F}"/>
            </c:ext>
          </c:extLst>
        </c:ser>
        <c:ser>
          <c:idx val="5"/>
          <c:order val="5"/>
          <c:tx>
            <c:v>C6</c:v>
          </c:tx>
          <c:spPr>
            <a:solidFill>
              <a:srgbClr val="FEA74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'[1]Averages and Graph Data'!$B$52:$E$52</c:f>
              <c:numCache>
                <c:formatCode>General</c:formatCode>
                <c:ptCount val="4"/>
                <c:pt idx="0">
                  <c:v>0</c:v>
                </c:pt>
                <c:pt idx="1">
                  <c:v>1.5725326701345828</c:v>
                </c:pt>
                <c:pt idx="2">
                  <c:v>1.4847345780002619</c:v>
                </c:pt>
                <c:pt idx="3">
                  <c:v>1.4641131953009057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2A-4FB6-8176-95E9FEA4AF1F}"/>
            </c:ext>
          </c:extLst>
        </c:ser>
        <c:ser>
          <c:idx val="6"/>
          <c:order val="6"/>
          <c:tx>
            <c:v>C7</c:v>
          </c:tx>
          <c:spPr>
            <a:solidFill>
              <a:srgbClr val="86535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'[1]Averages and Graph Data'!$B$53:$E$53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2A-4FB6-8176-95E9FEA4AF1F}"/>
            </c:ext>
          </c:extLst>
        </c:ser>
        <c:ser>
          <c:idx val="7"/>
          <c:order val="7"/>
          <c:tx>
            <c:v>C8</c:v>
          </c:tx>
          <c:spPr>
            <a:solidFill>
              <a:srgbClr val="A2BD9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'[1]Averages and Graph Data'!$B$54:$E$54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2A-4FB6-8176-95E9FEA4A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062608"/>
        <c:axId val="1"/>
      </c:barChart>
      <c:catAx>
        <c:axId val="106706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on Stream (hr)</a:t>
                </a:r>
              </a:p>
            </c:rich>
          </c:tx>
          <c:layout>
            <c:manualLayout>
              <c:xMode val="edge"/>
              <c:yMode val="edge"/>
              <c:x val="0.41484771352221456"/>
              <c:y val="0.905474600485066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2.3289641664882524E-2"/>
              <c:y val="0.407960928934516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062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383463773976894"/>
          <c:y val="0.34739493006412175"/>
          <c:w val="5.4135325229361486E-2"/>
          <c:h val="0.387097245755672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Carbon Balance</a:t>
            </a:r>
          </a:p>
        </c:rich>
      </c:tx>
      <c:layout>
        <c:manualLayout>
          <c:xMode val="edge"/>
          <c:yMode val="edge"/>
          <c:x val="0.40756982300289385"/>
          <c:y val="3.2338356182634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80364242693894"/>
          <c:y val="0.17661734447232702"/>
          <c:w val="0.67249003890619163"/>
          <c:h val="0.6517428767852067"/>
        </c:manualLayout>
      </c:layout>
      <c:scatterChart>
        <c:scatterStyle val="smoothMarker"/>
        <c:varyColors val="0"/>
        <c:ser>
          <c:idx val="0"/>
          <c:order val="0"/>
          <c:tx>
            <c:v>Carbon Present</c:v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'[1]Averages and Graph Data'!$A$25:$A$29</c:f>
              <c:numCache>
                <c:formatCode>General</c:formatCode>
                <c:ptCount val="5"/>
              </c:numCache>
            </c:numRef>
          </c:xVal>
          <c:yVal>
            <c:numRef>
              <c:f>'[1]Averages and Graph Data'!$B$25:$B$29</c:f>
              <c:numCache>
                <c:formatCode>General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24-4F22-858A-29AA42E417B8}"/>
            </c:ext>
          </c:extLst>
        </c:ser>
        <c:ser>
          <c:idx val="1"/>
          <c:order val="1"/>
          <c:tx>
            <c:v>Carbon Missing</c:v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20884"/>
              </a:solidFill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'[1]Averages and Graph Data'!$A$25:$A$29</c:f>
              <c:numCache>
                <c:formatCode>General</c:formatCode>
                <c:ptCount val="5"/>
              </c:numCache>
            </c:numRef>
          </c:xVal>
          <c:yVal>
            <c:numRef>
              <c:f>'[1]Averages and Graph Data'!$C$25:$C$29</c:f>
              <c:numCache>
                <c:formatCode>General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24-4F22-858A-29AA42E41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388256"/>
        <c:axId val="1"/>
      </c:scatterChart>
      <c:valAx>
        <c:axId val="106738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on Stream (hr)</a:t>
                </a:r>
              </a:p>
            </c:rich>
          </c:tx>
          <c:layout>
            <c:manualLayout>
              <c:xMode val="edge"/>
              <c:yMode val="edge"/>
              <c:x val="0.34643436538758449"/>
              <c:y val="0.905474506042074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2.3289667977023233E-2"/>
              <c:y val="0.4079611495263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3882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729836937803589"/>
          <c:y val="0.48877812862224712"/>
          <c:w val="0.19369397829796164"/>
          <c:h val="9.97505895519404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 Selectivity</a:t>
            </a:r>
          </a:p>
        </c:rich>
      </c:tx>
      <c:layout>
        <c:manualLayout>
          <c:xMode val="edge"/>
          <c:yMode val="edge"/>
          <c:x val="0.39301365772392227"/>
          <c:y val="3.23383622848670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3682399248316"/>
          <c:y val="0.17661734447232702"/>
          <c:w val="0.78893853049167928"/>
          <c:h val="0.6517428767852067"/>
        </c:manualLayout>
      </c:layout>
      <c:barChart>
        <c:barDir val="col"/>
        <c:grouping val="clustered"/>
        <c:varyColors val="0"/>
        <c:ser>
          <c:idx val="0"/>
          <c:order val="0"/>
          <c:tx>
            <c:v>CO</c:v>
          </c:tx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Data'!$I$33:$M$33</c:f>
              <c:numCache>
                <c:formatCode>General</c:formatCode>
                <c:ptCount val="5"/>
              </c:numCache>
            </c:numRef>
          </c:cat>
          <c:val>
            <c:numRef>
              <c:f>'[1]Averages and Graph Data'!$I$34:$M$34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EB5-4847-BE41-8E9294E06AC7}"/>
            </c:ext>
          </c:extLst>
        </c:ser>
        <c:ser>
          <c:idx val="1"/>
          <c:order val="1"/>
          <c:tx>
            <c:v>C1</c:v>
          </c:tx>
          <c:spPr>
            <a:solidFill>
              <a:srgbClr val="DD2D3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Data'!$I$35:$M$35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EB5-4847-BE41-8E9294E06AC7}"/>
            </c:ext>
          </c:extLst>
        </c:ser>
        <c:ser>
          <c:idx val="2"/>
          <c:order val="2"/>
          <c:tx>
            <c:v>C2=</c:v>
          </c:tx>
          <c:spPr>
            <a:solidFill>
              <a:srgbClr val="FFF58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Data'!$I$36:$M$36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EB5-4847-BE41-8E9294E06AC7}"/>
            </c:ext>
          </c:extLst>
        </c:ser>
        <c:ser>
          <c:idx val="3"/>
          <c:order val="3"/>
          <c:tx>
            <c:v>C2</c:v>
          </c:tx>
          <c:spPr>
            <a:solidFill>
              <a:srgbClr val="4EE25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Data'!$I$37:$M$37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0EB5-4847-BE41-8E9294E06AC7}"/>
            </c:ext>
          </c:extLst>
        </c:ser>
        <c:ser>
          <c:idx val="4"/>
          <c:order val="4"/>
          <c:tx>
            <c:v>C3=</c:v>
          </c:tx>
          <c:spPr>
            <a:solidFill>
              <a:srgbClr val="6711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Data'!$I$38:$M$38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0EB5-4847-BE41-8E9294E06AC7}"/>
            </c:ext>
          </c:extLst>
        </c:ser>
        <c:ser>
          <c:idx val="5"/>
          <c:order val="5"/>
          <c:tx>
            <c:v>C3</c:v>
          </c:tx>
          <c:spPr>
            <a:solidFill>
              <a:srgbClr val="FEA74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Data'!$I$39:$M$39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0EB5-4847-BE41-8E9294E06AC7}"/>
            </c:ext>
          </c:extLst>
        </c:ser>
        <c:ser>
          <c:idx val="6"/>
          <c:order val="6"/>
          <c:tx>
            <c:v>iso-C4</c:v>
          </c:tx>
          <c:spPr>
            <a:solidFill>
              <a:srgbClr val="86535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Data'!$I$40:$M$40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6-0EB5-4847-BE41-8E9294E06AC7}"/>
            </c:ext>
          </c:extLst>
        </c:ser>
        <c:ser>
          <c:idx val="7"/>
          <c:order val="7"/>
          <c:tx>
            <c:v>n-C4</c:v>
          </c:tx>
          <c:spPr>
            <a:solidFill>
              <a:srgbClr val="A2BD9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Data'!$I$41:$M$41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0EB5-4847-BE41-8E9294E06AC7}"/>
            </c:ext>
          </c:extLst>
        </c:ser>
        <c:ser>
          <c:idx val="8"/>
          <c:order val="8"/>
          <c:tx>
            <c:v>C5</c:v>
          </c:tx>
          <c:spPr>
            <a:solidFill>
              <a:srgbClr val="00009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Data'!$I$42:$M$42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8-0EB5-4847-BE41-8E9294E06AC7}"/>
            </c:ext>
          </c:extLst>
        </c:ser>
        <c:ser>
          <c:idx val="9"/>
          <c:order val="9"/>
          <c:tx>
            <c:v>C6</c:v>
          </c:tx>
          <c:spPr>
            <a:solidFill>
              <a:srgbClr val="F2088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Data'!$I$43:$M$43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9-0EB5-4847-BE41-8E9294E06AC7}"/>
            </c:ext>
          </c:extLst>
        </c:ser>
        <c:ser>
          <c:idx val="10"/>
          <c:order val="10"/>
          <c:tx>
            <c:v>C7</c:v>
          </c:tx>
          <c:spPr>
            <a:solidFill>
              <a:srgbClr val="FCF30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Data'!$I$44:$M$44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A-0EB5-4847-BE41-8E9294E06AC7}"/>
            </c:ext>
          </c:extLst>
        </c:ser>
        <c:ser>
          <c:idx val="11"/>
          <c:order val="11"/>
          <c:tx>
            <c:v>C8</c:v>
          </c:tx>
          <c:spPr>
            <a:solidFill>
              <a:srgbClr val="00ABE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Data'!$I$45:$M$45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B-0EB5-4847-BE41-8E9294E06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064272"/>
        <c:axId val="1"/>
      </c:barChart>
      <c:catAx>
        <c:axId val="106706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on Stream (hr)</a:t>
                </a:r>
              </a:p>
            </c:rich>
          </c:tx>
          <c:layout>
            <c:manualLayout>
              <c:xMode val="edge"/>
              <c:yMode val="edge"/>
              <c:x val="0.40029170006443809"/>
              <c:y val="0.90547467826063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2.3289641190060825E-2"/>
              <c:y val="0.40796110409862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064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98568217894926"/>
          <c:y val="0.24688291826117154"/>
          <c:w val="8.5074575258930918E-2"/>
          <c:h val="0.581047330915696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 Selectivity</a:t>
            </a:r>
          </a:p>
        </c:rich>
      </c:tx>
      <c:layout>
        <c:manualLayout>
          <c:xMode val="edge"/>
          <c:yMode val="edge"/>
          <c:x val="0.39301377358041722"/>
          <c:y val="3.23383622848670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3682399248316"/>
          <c:y val="0.17661734447232702"/>
          <c:w val="0.81513944109841407"/>
          <c:h val="0.6517428767852067"/>
        </c:manualLayout>
      </c:layout>
      <c:barChart>
        <c:barDir val="col"/>
        <c:grouping val="clustered"/>
        <c:varyColors val="0"/>
        <c:ser>
          <c:idx val="0"/>
          <c:order val="0"/>
          <c:tx>
            <c:v>CO</c:v>
          </c:tx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Data'!$I$47:$M$47</c:f>
              <c:numCache>
                <c:formatCode>General</c:formatCode>
                <c:ptCount val="5"/>
              </c:numCache>
            </c:numRef>
          </c:cat>
          <c:val>
            <c:numRef>
              <c:f>'[1]Averages and Graph Data'!$I$48:$M$48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DAE-489D-9C3F-07B616D9BBE1}"/>
            </c:ext>
          </c:extLst>
        </c:ser>
        <c:ser>
          <c:idx val="1"/>
          <c:order val="1"/>
          <c:tx>
            <c:v>C1</c:v>
          </c:tx>
          <c:spPr>
            <a:solidFill>
              <a:srgbClr val="DD2D3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Data'!$I$49:$M$49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DAE-489D-9C3F-07B616D9BBE1}"/>
            </c:ext>
          </c:extLst>
        </c:ser>
        <c:ser>
          <c:idx val="2"/>
          <c:order val="2"/>
          <c:tx>
            <c:v>C2</c:v>
          </c:tx>
          <c:spPr>
            <a:solidFill>
              <a:srgbClr val="FFF58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Data'!$I$50:$M$50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9DAE-489D-9C3F-07B616D9BBE1}"/>
            </c:ext>
          </c:extLst>
        </c:ser>
        <c:ser>
          <c:idx val="3"/>
          <c:order val="3"/>
          <c:tx>
            <c:v>C3</c:v>
          </c:tx>
          <c:spPr>
            <a:solidFill>
              <a:srgbClr val="4EE25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Data'!$I$51:$M$51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9DAE-489D-9C3F-07B616D9BBE1}"/>
            </c:ext>
          </c:extLst>
        </c:ser>
        <c:ser>
          <c:idx val="4"/>
          <c:order val="4"/>
          <c:tx>
            <c:v>C4</c:v>
          </c:tx>
          <c:spPr>
            <a:solidFill>
              <a:srgbClr val="6711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Data'!$I$52:$M$52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9DAE-489D-9C3F-07B616D9BBE1}"/>
            </c:ext>
          </c:extLst>
        </c:ser>
        <c:ser>
          <c:idx val="5"/>
          <c:order val="5"/>
          <c:tx>
            <c:v>C5</c:v>
          </c:tx>
          <c:spPr>
            <a:solidFill>
              <a:srgbClr val="FEA74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Data'!$I$53:$M$53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9DAE-489D-9C3F-07B616D9BBE1}"/>
            </c:ext>
          </c:extLst>
        </c:ser>
        <c:ser>
          <c:idx val="6"/>
          <c:order val="6"/>
          <c:tx>
            <c:v>C6</c:v>
          </c:tx>
          <c:spPr>
            <a:solidFill>
              <a:srgbClr val="86535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Data'!$I$54:$M$54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6-9DAE-489D-9C3F-07B616D9BBE1}"/>
            </c:ext>
          </c:extLst>
        </c:ser>
        <c:ser>
          <c:idx val="7"/>
          <c:order val="7"/>
          <c:tx>
            <c:v>C7</c:v>
          </c:tx>
          <c:spPr>
            <a:solidFill>
              <a:srgbClr val="A2BD9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Data'!$I$55:$M$55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9DAE-489D-9C3F-07B616D9BBE1}"/>
            </c:ext>
          </c:extLst>
        </c:ser>
        <c:ser>
          <c:idx val="8"/>
          <c:order val="8"/>
          <c:tx>
            <c:v>C8</c:v>
          </c:tx>
          <c:spPr>
            <a:solidFill>
              <a:srgbClr val="00009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Data'!$I$56:$M$56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8-9DAE-489D-9C3F-07B616D9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057200"/>
        <c:axId val="1"/>
      </c:barChart>
      <c:catAx>
        <c:axId val="106705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on Stream (hr)</a:t>
                </a:r>
              </a:p>
            </c:rich>
          </c:tx>
          <c:layout>
            <c:manualLayout>
              <c:xMode val="edge"/>
              <c:yMode val="edge"/>
              <c:x val="0.41339217038957743"/>
              <c:y val="0.90547467826063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2.3289641664882524E-2"/>
              <c:y val="0.40796110409862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057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932337385319286"/>
          <c:y val="0.3167082740611622"/>
          <c:w val="5.8646589115937564E-2"/>
          <c:h val="0.43391530257191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Olefin/Paraffin Ratio</a:t>
            </a:r>
          </a:p>
        </c:rich>
      </c:tx>
      <c:layout>
        <c:manualLayout>
          <c:xMode val="edge"/>
          <c:yMode val="edge"/>
          <c:x val="0.38719128624664045"/>
          <c:y val="3.2338609189002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3682399248316"/>
          <c:y val="0.17661734447232702"/>
          <c:w val="0.67831246348546592"/>
          <c:h val="0.6517428767852067"/>
        </c:manualLayout>
      </c:layout>
      <c:scatterChart>
        <c:scatterStyle val="smoothMarker"/>
        <c:varyColors val="0"/>
        <c:ser>
          <c:idx val="1"/>
          <c:order val="0"/>
          <c:tx>
            <c:v>C2 O/P Ratio</c:v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20884"/>
              </a:solidFill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'[1]Averages and Graph Data'!$G$16:$G$20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'[1]Averages and Graph Data'!$I$16:$I$20</c:f>
              <c:numCache>
                <c:formatCode>General</c:formatCode>
                <c:ptCount val="5"/>
                <c:pt idx="0">
                  <c:v>0</c:v>
                </c:pt>
                <c:pt idx="1">
                  <c:v>0.12239419881460542</c:v>
                </c:pt>
                <c:pt idx="2">
                  <c:v>0.1171671127419527</c:v>
                </c:pt>
                <c:pt idx="3">
                  <c:v>0.1147768162826273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EB-457A-B900-738A9827C501}"/>
            </c:ext>
          </c:extLst>
        </c:ser>
        <c:ser>
          <c:idx val="2"/>
          <c:order val="1"/>
          <c:tx>
            <c:v>C3 O/P Ratio</c:v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xVal>
            <c:numRef>
              <c:f>'[1]Averages and Graph Data'!$G$16:$G$20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'[1]Averages and Graph Data'!$J$16:$J$20</c:f>
              <c:numCache>
                <c:formatCode>General</c:formatCode>
                <c:ptCount val="5"/>
                <c:pt idx="0">
                  <c:v>0</c:v>
                </c:pt>
                <c:pt idx="1">
                  <c:v>4.4413491910453441E-2</c:v>
                </c:pt>
                <c:pt idx="2">
                  <c:v>4.2245246044187286E-2</c:v>
                </c:pt>
                <c:pt idx="3">
                  <c:v>4.1408264713990207E-2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EB-457A-B900-738A9827C501}"/>
            </c:ext>
          </c:extLst>
        </c:ser>
        <c:ser>
          <c:idx val="0"/>
          <c:order val="2"/>
          <c:tx>
            <c:v>Total O/P Ratio</c:v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'[1]Averages and Graph Data'!$G$16:$G$20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'[1]Averages and Graph Data'!$H$16:$H$20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EB-457A-B900-738A9827C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852816"/>
        <c:axId val="1"/>
      </c:scatterChart>
      <c:valAx>
        <c:axId val="106785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on Stream</a:t>
                </a:r>
              </a:p>
            </c:rich>
          </c:tx>
          <c:layout>
            <c:manualLayout>
              <c:xMode val="edge"/>
              <c:yMode val="edge"/>
              <c:x val="0.36244586368233206"/>
              <c:y val="0.905474959569447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O/P Ratio</a:t>
                </a:r>
              </a:p>
            </c:rich>
          </c:tx>
          <c:layout>
            <c:manualLayout>
              <c:xMode val="edge"/>
              <c:yMode val="edge"/>
              <c:x val="2.3289615035002185E-2"/>
              <c:y val="0.422886608870860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8528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70219614602145"/>
          <c:y val="0.46534664227577616"/>
          <c:w val="0.19133063389565064"/>
          <c:h val="0.143564251438267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Hydrocarbon Selectivity</a:t>
            </a:r>
          </a:p>
        </c:rich>
      </c:tx>
      <c:layout>
        <c:manualLayout>
          <c:xMode val="edge"/>
          <c:yMode val="edge"/>
          <c:x val="0.36390159439025344"/>
          <c:y val="3.2338356182634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3682399248301"/>
          <c:y val="0.17661734447232708"/>
          <c:w val="0.80813177164283678"/>
          <c:h val="0.65174287678520715"/>
        </c:manualLayout>
      </c:layout>
      <c:barChart>
        <c:barDir val="col"/>
        <c:grouping val="clustered"/>
        <c:varyColors val="0"/>
        <c:ser>
          <c:idx val="0"/>
          <c:order val="0"/>
          <c:tx>
            <c:v>C1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'[1]Averages and Graph Data'!$B$47:$E$47</c:f>
              <c:numCache>
                <c:formatCode>General</c:formatCode>
                <c:ptCount val="4"/>
                <c:pt idx="0">
                  <c:v>0</c:v>
                </c:pt>
                <c:pt idx="1">
                  <c:v>51.196104432738764</c:v>
                </c:pt>
                <c:pt idx="2">
                  <c:v>52.460894631086653</c:v>
                </c:pt>
                <c:pt idx="3">
                  <c:v>53.316177052139423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5-4FD5-B7CC-00C2EF519A66}"/>
            </c:ext>
          </c:extLst>
        </c:ser>
        <c:ser>
          <c:idx val="1"/>
          <c:order val="1"/>
          <c:tx>
            <c:v>C2-C4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'[1]Averages and Graph Data'!$B$58:$E$58</c:f>
              <c:numCache>
                <c:formatCode>General</c:formatCode>
                <c:ptCount val="4"/>
                <c:pt idx="0">
                  <c:v>0</c:v>
                </c:pt>
                <c:pt idx="1">
                  <c:v>43.439990099410004</c:v>
                </c:pt>
                <c:pt idx="2">
                  <c:v>42.461599708247689</c:v>
                </c:pt>
                <c:pt idx="3">
                  <c:v>41.702732580735571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5-4FD5-B7CC-00C2EF519A66}"/>
            </c:ext>
          </c:extLst>
        </c:ser>
        <c:ser>
          <c:idx val="2"/>
          <c:order val="2"/>
          <c:tx>
            <c:v>C5+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Data'!$B$46:$E$46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'[1]Averages and Graph Data'!$B$59:$E$59</c:f>
              <c:numCache>
                <c:formatCode>General</c:formatCode>
                <c:ptCount val="4"/>
                <c:pt idx="0">
                  <c:v>0</c:v>
                </c:pt>
                <c:pt idx="1">
                  <c:v>5.3639054678512323</c:v>
                </c:pt>
                <c:pt idx="2">
                  <c:v>5.077505660665663</c:v>
                </c:pt>
                <c:pt idx="3">
                  <c:v>4.9810903671249989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5-4FD5-B7CC-00C2EF519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015792"/>
        <c:axId val="1"/>
      </c:barChart>
      <c:catAx>
        <c:axId val="106801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on Stream (hr)</a:t>
                </a:r>
              </a:p>
            </c:rich>
          </c:tx>
          <c:layout>
            <c:manualLayout>
              <c:xMode val="edge"/>
              <c:yMode val="edge"/>
              <c:x val="0.41484780820307909"/>
              <c:y val="0.90547477250622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2.3289536569122891E-2"/>
              <c:y val="0.407960883062206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8015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827696164845074"/>
          <c:y val="0.34577188003783793"/>
          <c:w val="7.1322442903592242E-2"/>
          <c:h val="0.38806080711992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HC Selectivity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'[1]FID Calculations'!$F$20:$F$31</c:f>
              <c:strCache>
                <c:ptCount val="12"/>
                <c:pt idx="0">
                  <c:v>C1</c:v>
                </c:pt>
                <c:pt idx="1">
                  <c:v>C2=</c:v>
                </c:pt>
                <c:pt idx="2">
                  <c:v>C2</c:v>
                </c:pt>
                <c:pt idx="3">
                  <c:v>C3=</c:v>
                </c:pt>
                <c:pt idx="4">
                  <c:v>C3</c:v>
                </c:pt>
                <c:pt idx="5">
                  <c:v>iso-C4</c:v>
                </c:pt>
                <c:pt idx="6">
                  <c:v>n-C4</c:v>
                </c:pt>
                <c:pt idx="7">
                  <c:v>C5</c:v>
                </c:pt>
                <c:pt idx="8">
                  <c:v>C6</c:v>
                </c:pt>
                <c:pt idx="9">
                  <c:v>C7</c:v>
                </c:pt>
                <c:pt idx="10">
                  <c:v>C8</c:v>
                </c:pt>
                <c:pt idx="11">
                  <c:v>C9</c:v>
                </c:pt>
              </c:strCache>
            </c:strRef>
          </c:cat>
          <c:val>
            <c:numRef>
              <c:f>'[1]FID Calculations'!$G$20:$G$31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A-4D50-82F3-8C7D1FD5C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8017040"/>
        <c:axId val="1"/>
      </c:barChart>
      <c:catAx>
        <c:axId val="106801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Selectivity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01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ASF</a:t>
            </a:r>
          </a:p>
        </c:rich>
      </c:tx>
      <c:layout>
        <c:manualLayout>
          <c:xMode val="edge"/>
          <c:yMode val="edge"/>
          <c:x val="0.42724500669643783"/>
          <c:y val="3.5087719298245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975304741395928E-2"/>
          <c:y val="0.18128706736301672"/>
          <c:w val="0.68421104347898387"/>
          <c:h val="0.63450473577055855"/>
        </c:manualLayout>
      </c:layout>
      <c:scatterChart>
        <c:scatterStyle val="lineMarker"/>
        <c:varyColors val="0"/>
        <c:ser>
          <c:idx val="0"/>
          <c:order val="0"/>
          <c:tx>
            <c:v>Average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6379678959050878"/>
                  <c:y val="0.4137944456038593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'[1]ASF Calculations'!$P$5:$P$12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'[1]ASF Calculations'!$X$5:$X$12</c:f>
              <c:numCache>
                <c:formatCode>General</c:formatCode>
                <c:ptCount val="8"/>
                <c:pt idx="0">
                  <c:v>-0.25871722058991137</c:v>
                </c:pt>
                <c:pt idx="1">
                  <c:v>-1.0022302950382991</c:v>
                </c:pt>
                <c:pt idx="2">
                  <c:v>-1.3136183127516849</c:v>
                </c:pt>
                <c:pt idx="3">
                  <c:v>-1.8275929618132658</c:v>
                </c:pt>
                <c:pt idx="4">
                  <c:v>-2.1978810564115685</c:v>
                </c:pt>
                <c:pt idx="5">
                  <c:v>-2.6659446840362557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47-4EC9-88B1-C381604A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72016"/>
        <c:axId val="1"/>
      </c:scatterChart>
      <c:valAx>
        <c:axId val="94337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Cn</a:t>
                </a:r>
              </a:p>
            </c:rich>
          </c:tx>
          <c:layout>
            <c:manualLayout>
              <c:xMode val="edge"/>
              <c:yMode val="edge"/>
              <c:x val="0.42414897189983952"/>
              <c:y val="0.894738990959463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log(wn/n)</a:t>
                </a:r>
              </a:p>
            </c:rich>
          </c:tx>
          <c:layout>
            <c:manualLayout>
              <c:xMode val="edge"/>
              <c:yMode val="edge"/>
              <c:x val="2.4767780804650603E-2"/>
              <c:y val="0.415205906279258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3720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52880712185859"/>
          <c:y val="0.47660941505118876"/>
          <c:w val="0.18799401259676662"/>
          <c:h val="0.105263464873908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</a:t>
            </a:r>
            <a:r>
              <a:rPr lang="en-US" baseline="0"/>
              <a:t> </a:t>
            </a:r>
            <a:r>
              <a:rPr lang="en-US"/>
              <a:t>TCD counts vs vol.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'New CO, CO2, Ar Calibration'!$A$8</c:f>
              <c:strCache>
                <c:ptCount val="1"/>
                <c:pt idx="0">
                  <c:v>TCD counts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'New CO, CO2, Ar Calibration'!$B$6:$E$6</c:f>
              <c:numCache>
                <c:formatCode>General</c:formatCode>
                <c:ptCount val="4"/>
                <c:pt idx="0">
                  <c:v>5</c:v>
                </c:pt>
                <c:pt idx="1">
                  <c:v>33.299999999999997</c:v>
                </c:pt>
                <c:pt idx="2">
                  <c:v>66.7</c:v>
                </c:pt>
                <c:pt idx="3">
                  <c:v>100</c:v>
                </c:pt>
              </c:numCache>
            </c:numRef>
          </c:xVal>
          <c:yVal>
            <c:numRef>
              <c:f>'New CO, CO2, Ar Calibration'!$B$8:$E$8</c:f>
              <c:numCache>
                <c:formatCode>0.00E+00</c:formatCode>
                <c:ptCount val="4"/>
                <c:pt idx="0">
                  <c:v>17402544</c:v>
                </c:pt>
                <c:pt idx="1">
                  <c:v>130299658</c:v>
                </c:pt>
                <c:pt idx="2">
                  <c:v>244358823</c:v>
                </c:pt>
                <c:pt idx="3">
                  <c:v>330403300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C7-477E-BFA1-59AF502E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085887"/>
        <c:axId val="882121727"/>
      </c:scatterChart>
      <c:valAx>
        <c:axId val="104208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2121727"/>
        <c:crosses val="autoZero"/>
        <c:crossBetween val="midCat"/>
      </c:valAx>
      <c:valAx>
        <c:axId val="8821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085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ASF</a:t>
            </a:r>
          </a:p>
        </c:rich>
      </c:tx>
      <c:layout>
        <c:manualLayout>
          <c:xMode val="edge"/>
          <c:yMode val="edge"/>
          <c:x val="0.47665116117910999"/>
          <c:y val="3.5087719298245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39126407643933E-2"/>
          <c:y val="0.18128706736301672"/>
          <c:w val="0.66827802353503596"/>
          <c:h val="0.63450473577055855"/>
        </c:manualLayout>
      </c:layout>
      <c:scatterChart>
        <c:scatterStyle val="lineMarker"/>
        <c:varyColors val="0"/>
        <c:ser>
          <c:idx val="0"/>
          <c:order val="0"/>
          <c:tx>
            <c:v>Sample 1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36242658031383951"/>
                  <c:y val="-2.319732474829816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'[1]ASF Calculations'!$E$4:$E$11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'[1]ASF Calculations'!$M$4:$M$11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E0-4AA6-9CFE-A03FEC497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552224"/>
        <c:axId val="1"/>
      </c:scatterChart>
      <c:valAx>
        <c:axId val="106655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Cn</a:t>
                </a:r>
              </a:p>
            </c:rich>
          </c:tx>
          <c:layout>
            <c:manualLayout>
              <c:xMode val="edge"/>
              <c:yMode val="edge"/>
              <c:x val="0.41868021447814074"/>
              <c:y val="0.894738990959463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log(Wn/n)</a:t>
                </a:r>
              </a:p>
            </c:rich>
          </c:tx>
          <c:layout>
            <c:manualLayout>
              <c:xMode val="edge"/>
              <c:yMode val="edge"/>
              <c:x val="2.5764922948987811E-2"/>
              <c:y val="0.415205906279258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65522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43025562398761"/>
          <c:y val="0.47660941505118876"/>
          <c:w val="0.19802014847154004"/>
          <c:h val="0.105263464873908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ASF</a:t>
            </a:r>
          </a:p>
        </c:rich>
      </c:tx>
      <c:layout>
        <c:manualLayout>
          <c:xMode val="edge"/>
          <c:yMode val="edge"/>
          <c:x val="0.47588458361979874"/>
          <c:y val="3.4985422740524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678534841092584E-2"/>
          <c:y val="0.18075827481305065"/>
          <c:w val="0.66881081441765355"/>
          <c:h val="0.63556941789104904"/>
        </c:manualLayout>
      </c:layout>
      <c:scatterChart>
        <c:scatterStyle val="lineMarker"/>
        <c:varyColors val="0"/>
        <c:ser>
          <c:idx val="0"/>
          <c:order val="0"/>
          <c:tx>
            <c:v>Sample 2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6569734065535477"/>
                  <c:y val="0.3402650454358583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'[1]ASF Calculations'!$E$84:$E$91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'[1]ASF Calculations'!$M$84:$M$91</c:f>
              <c:numCache>
                <c:formatCode>General</c:formatCode>
                <c:ptCount val="8"/>
                <c:pt idx="0">
                  <c:v>-0.26676706531217098</c:v>
                </c:pt>
                <c:pt idx="1">
                  <c:v>-1.0060471953390211</c:v>
                </c:pt>
                <c:pt idx="2">
                  <c:v>-1.303451084179841</c:v>
                </c:pt>
                <c:pt idx="3">
                  <c:v>-1.7825382248546258</c:v>
                </c:pt>
                <c:pt idx="4">
                  <c:v>-2.1797235476024386</c:v>
                </c:pt>
                <c:pt idx="5">
                  <c:v>-2.6477321854474072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97-4E03-97CC-00C0950C1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555248"/>
        <c:axId val="1"/>
      </c:scatterChart>
      <c:valAx>
        <c:axId val="106655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Cn</a:t>
                </a:r>
              </a:p>
            </c:rich>
          </c:tx>
          <c:layout>
            <c:manualLayout>
              <c:xMode val="edge"/>
              <c:yMode val="edge"/>
              <c:x val="0.4196145580649206"/>
              <c:y val="0.895045262199367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log(Wn/n)</a:t>
                </a:r>
              </a:p>
            </c:rich>
          </c:tx>
          <c:layout>
            <c:manualLayout>
              <c:xMode val="edge"/>
              <c:yMode val="edge"/>
              <c:x val="2.5723514379483454E-2"/>
              <c:y val="0.416910233159630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65552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77499167628751"/>
          <c:y val="0.47521927106050516"/>
          <c:w val="0.1976937479190719"/>
          <c:h val="0.104956268221574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ASF</a:t>
            </a:r>
          </a:p>
        </c:rich>
      </c:tx>
      <c:layout>
        <c:manualLayout>
          <c:xMode val="edge"/>
          <c:yMode val="edge"/>
          <c:x val="0.47672554910899295"/>
          <c:y val="3.4883720930232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0862E-2"/>
          <c:y val="0.18023255813953487"/>
          <c:w val="0.6693418940609952"/>
          <c:h val="0.63662790697674421"/>
        </c:manualLayout>
      </c:layout>
      <c:scatterChart>
        <c:scatterStyle val="lineMarker"/>
        <c:varyColors val="0"/>
        <c:ser>
          <c:idx val="0"/>
          <c:order val="0"/>
          <c:tx>
            <c:v>Sample 3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653964804896487"/>
                  <c:y val="0.3391730821316448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'[1]ASF Calculations'!$E$164:$E$171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'[1]ASF Calculations'!$M$164:$M$171</c:f>
              <c:numCache>
                <c:formatCode>General</c:formatCode>
                <c:ptCount val="8"/>
                <c:pt idx="0">
                  <c:v>-0.25720468253677514</c:v>
                </c:pt>
                <c:pt idx="1">
                  <c:v>-0.9998572019184141</c:v>
                </c:pt>
                <c:pt idx="2">
                  <c:v>-1.3125963853969762</c:v>
                </c:pt>
                <c:pt idx="3">
                  <c:v>-1.8475654240670016</c:v>
                </c:pt>
                <c:pt idx="4">
                  <c:v>-2.2041268842532635</c:v>
                </c:pt>
                <c:pt idx="5">
                  <c:v>-2.6737194328010352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80-45D5-BB20-F112D2826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781104"/>
        <c:axId val="1"/>
      </c:scatterChart>
      <c:valAx>
        <c:axId val="106678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Cn</a:t>
                </a:r>
              </a:p>
            </c:rich>
          </c:tx>
          <c:layout>
            <c:manualLayout>
              <c:xMode val="edge"/>
              <c:yMode val="edge"/>
              <c:x val="0.41894063406547866"/>
              <c:y val="0.895348837209302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log(Wn/n)</a:t>
                </a:r>
              </a:p>
            </c:rich>
          </c:tx>
          <c:layout>
            <c:manualLayout>
              <c:xMode val="edge"/>
              <c:yMode val="edge"/>
              <c:x val="2.5682069346594835E-2"/>
              <c:y val="0.415697674418604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67811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782894736842102"/>
          <c:y val="0.47383720930232559"/>
          <c:w val="0.19736842105263164"/>
          <c:h val="0.104651162790697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ASF</a:t>
            </a:r>
          </a:p>
        </c:rich>
      </c:tx>
      <c:layout>
        <c:manualLayout>
          <c:xMode val="edge"/>
          <c:yMode val="edge"/>
          <c:x val="0.4759622288593236"/>
          <c:y val="3.47825163473063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59129856410655E-2"/>
          <c:y val="0.17971065361937733"/>
          <c:w val="0.66987284322547835"/>
          <c:h val="0.63768296445585504"/>
        </c:manualLayout>
      </c:layout>
      <c:scatterChart>
        <c:scatterStyle val="lineMarker"/>
        <c:varyColors val="0"/>
        <c:ser>
          <c:idx val="0"/>
          <c:order val="0"/>
          <c:tx>
            <c:v>Sample 4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7575139888386735"/>
                  <c:y val="0.3376572975671495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'[1]ASF Calculations'!$E$244:$E$251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'[1]ASF Calculations'!$M$244:$M$251</c:f>
              <c:numCache>
                <c:formatCode>General</c:formatCode>
                <c:ptCount val="8"/>
                <c:pt idx="0">
                  <c:v>-0.2507319914448462</c:v>
                </c:pt>
                <c:pt idx="1">
                  <c:v>-1.0002348852597438</c:v>
                </c:pt>
                <c:pt idx="2">
                  <c:v>-1.3275385602267955</c:v>
                </c:pt>
                <c:pt idx="3">
                  <c:v>-1.8655169483134855</c:v>
                </c:pt>
                <c:pt idx="4">
                  <c:v>-2.2139374993399614</c:v>
                </c:pt>
                <c:pt idx="5">
                  <c:v>-2.6803442189479396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FC-4356-94A5-FC9D98129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784560"/>
        <c:axId val="1"/>
      </c:scatterChart>
      <c:valAx>
        <c:axId val="106678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Cn</a:t>
                </a:r>
              </a:p>
            </c:rich>
          </c:tx>
          <c:layout>
            <c:manualLayout>
              <c:xMode val="edge"/>
              <c:yMode val="edge"/>
              <c:x val="0.41987251593550806"/>
              <c:y val="0.89565487840031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log(Wn/n)</a:t>
                </a:r>
              </a:p>
            </c:rich>
          </c:tx>
          <c:layout>
            <c:manualLayout>
              <c:xMode val="edge"/>
              <c:yMode val="edge"/>
              <c:x val="2.5641105206676749E-2"/>
              <c:y val="0.417392623609910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67845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74669114636531"/>
          <c:y val="0.47398904616691695"/>
          <c:w val="0.19704467975985762"/>
          <c:h val="0.104046242774566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ASF</a:t>
            </a:r>
          </a:p>
        </c:rich>
      </c:tx>
      <c:layout>
        <c:manualLayout>
          <c:xMode val="edge"/>
          <c:yMode val="edge"/>
          <c:x val="0.47680048190697477"/>
          <c:y val="3.4682278548034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200077500060546E-2"/>
          <c:y val="0.17919100432256527"/>
          <c:w val="0.67040052375040915"/>
          <c:h val="0.63872922508527297"/>
        </c:manualLayout>
      </c:layout>
      <c:scatterChart>
        <c:scatterStyle val="lineMarker"/>
        <c:varyColors val="0"/>
        <c:ser>
          <c:idx val="0"/>
          <c:order val="0"/>
          <c:tx>
            <c:v>Sample 5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0024159198223712"/>
                  <c:y val="-0.1443745937809667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'[1]ASF Calculations'!$E$324:$E$331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'[1]ASF Calculations'!$M$324:$M$331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49-4955-B08E-FD639D0AD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801840"/>
        <c:axId val="1"/>
      </c:scatterChart>
      <c:valAx>
        <c:axId val="106680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Cn</a:t>
                </a:r>
              </a:p>
            </c:rich>
          </c:tx>
          <c:layout>
            <c:manualLayout>
              <c:xMode val="edge"/>
              <c:yMode val="edge"/>
              <c:x val="0.41920037864119442"/>
              <c:y val="0.89595467713509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log(Wn/n)</a:t>
                </a:r>
              </a:p>
            </c:rich>
          </c:tx>
          <c:layout>
            <c:manualLayout>
              <c:xMode val="edge"/>
              <c:yMode val="edge"/>
              <c:x val="2.5600103265780303E-2"/>
              <c:y val="0.416185829797211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68018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44331138935498"/>
          <c:y val="0.47550432276657062"/>
          <c:w val="0.1967214835850436"/>
          <c:h val="0.10374639769452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Hydrocarbon Selectivity</a:t>
            </a:r>
          </a:p>
        </c:rich>
      </c:tx>
      <c:layout>
        <c:manualLayout>
          <c:xMode val="edge"/>
          <c:yMode val="edge"/>
          <c:x val="0.35503924800097658"/>
          <c:y val="3.52566251799170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93041565288222"/>
          <c:y val="0.21794940013208675"/>
          <c:w val="0.7844973117994668"/>
          <c:h val="0.53205294738127062"/>
        </c:manualLayout>
      </c:layout>
      <c:barChart>
        <c:barDir val="col"/>
        <c:grouping val="clustered"/>
        <c:varyColors val="0"/>
        <c:ser>
          <c:idx val="0"/>
          <c:order val="0"/>
          <c:tx>
            <c:v>C1</c:v>
          </c:tx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'[1]Averages and Graph Data'!$B$46:$F$46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'[1]Averages and Graph Data'!$B$47:$F$47</c:f>
              <c:numCache>
                <c:formatCode>General</c:formatCode>
                <c:ptCount val="5"/>
                <c:pt idx="0">
                  <c:v>0</c:v>
                </c:pt>
                <c:pt idx="1">
                  <c:v>51.196104432738764</c:v>
                </c:pt>
                <c:pt idx="2">
                  <c:v>52.460894631086653</c:v>
                </c:pt>
                <c:pt idx="3">
                  <c:v>53.316177052139423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2-4318-8D91-26990614E54A}"/>
            </c:ext>
          </c:extLst>
        </c:ser>
        <c:ser>
          <c:idx val="1"/>
          <c:order val="1"/>
          <c:tx>
            <c:v>C2</c:v>
          </c:tx>
          <c:spPr>
            <a:solidFill>
              <a:srgbClr val="DD2D3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Data'!$B$48:$F$48</c:f>
              <c:numCache>
                <c:formatCode>General</c:formatCode>
                <c:ptCount val="5"/>
                <c:pt idx="0">
                  <c:v>0</c:v>
                </c:pt>
                <c:pt idx="1">
                  <c:v>19.907444128769622</c:v>
                </c:pt>
                <c:pt idx="2">
                  <c:v>20.241462691476304</c:v>
                </c:pt>
                <c:pt idx="3">
                  <c:v>20.249524378324573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2-4318-8D91-26990614E54A}"/>
            </c:ext>
          </c:extLst>
        </c:ser>
        <c:ser>
          <c:idx val="2"/>
          <c:order val="2"/>
          <c:tx>
            <c:v>C3</c:v>
          </c:tx>
          <c:spPr>
            <a:solidFill>
              <a:srgbClr val="FFF58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Data'!$B$49:$F$49</c:f>
              <c:numCache>
                <c:formatCode>General</c:formatCode>
                <c:ptCount val="5"/>
                <c:pt idx="0">
                  <c:v>0</c:v>
                </c:pt>
                <c:pt idx="1">
                  <c:v>16.131178581803105</c:v>
                </c:pt>
                <c:pt idx="2">
                  <c:v>15.832780514603231</c:v>
                </c:pt>
                <c:pt idx="3">
                  <c:v>15.316715103967683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62-4318-8D91-26990614E54A}"/>
            </c:ext>
          </c:extLst>
        </c:ser>
        <c:ser>
          <c:idx val="3"/>
          <c:order val="3"/>
          <c:tx>
            <c:v>C4</c:v>
          </c:tx>
          <c:spPr>
            <a:solidFill>
              <a:srgbClr val="4EE25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Data'!$B$50:$F$50</c:f>
              <c:numCache>
                <c:formatCode>General</c:formatCode>
                <c:ptCount val="5"/>
                <c:pt idx="0">
                  <c:v>0</c:v>
                </c:pt>
                <c:pt idx="1">
                  <c:v>7.4013673888372775</c:v>
                </c:pt>
                <c:pt idx="2">
                  <c:v>6.3873565021681493</c:v>
                </c:pt>
                <c:pt idx="3">
                  <c:v>6.1364930984433199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62-4318-8D91-26990614E54A}"/>
            </c:ext>
          </c:extLst>
        </c:ser>
        <c:ser>
          <c:idx val="4"/>
          <c:order val="4"/>
          <c:tx>
            <c:v>C5</c:v>
          </c:tx>
          <c:spPr>
            <a:solidFill>
              <a:srgbClr val="6711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Data'!$B$51:$F$51</c:f>
              <c:numCache>
                <c:formatCode>General</c:formatCode>
                <c:ptCount val="5"/>
                <c:pt idx="0">
                  <c:v>0</c:v>
                </c:pt>
                <c:pt idx="1">
                  <c:v>3.79137279771665</c:v>
                </c:pt>
                <c:pt idx="2">
                  <c:v>3.5927710826654016</c:v>
                </c:pt>
                <c:pt idx="3">
                  <c:v>3.5169771718240934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62-4318-8D91-26990614E54A}"/>
            </c:ext>
          </c:extLst>
        </c:ser>
        <c:ser>
          <c:idx val="5"/>
          <c:order val="5"/>
          <c:tx>
            <c:v>C6</c:v>
          </c:tx>
          <c:spPr>
            <a:solidFill>
              <a:srgbClr val="FEA74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Data'!$B$52:$F$52</c:f>
              <c:numCache>
                <c:formatCode>General</c:formatCode>
                <c:ptCount val="5"/>
                <c:pt idx="0">
                  <c:v>0</c:v>
                </c:pt>
                <c:pt idx="1">
                  <c:v>1.5725326701345828</c:v>
                </c:pt>
                <c:pt idx="2">
                  <c:v>1.4847345780002619</c:v>
                </c:pt>
                <c:pt idx="3">
                  <c:v>1.4641131953009057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62-4318-8D91-26990614E54A}"/>
            </c:ext>
          </c:extLst>
        </c:ser>
        <c:ser>
          <c:idx val="6"/>
          <c:order val="6"/>
          <c:tx>
            <c:v>C7</c:v>
          </c:tx>
          <c:spPr>
            <a:solidFill>
              <a:srgbClr val="86535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Data'!$B$53:$F$53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62-4318-8D91-26990614E54A}"/>
            </c:ext>
          </c:extLst>
        </c:ser>
        <c:ser>
          <c:idx val="7"/>
          <c:order val="7"/>
          <c:tx>
            <c:v>C8</c:v>
          </c:tx>
          <c:spPr>
            <a:solidFill>
              <a:srgbClr val="A2BD9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'[1]Averages and Graph Data'!$B$54:$F$54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62-4318-8D91-26990614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012464"/>
        <c:axId val="1"/>
      </c:barChart>
      <c:catAx>
        <c:axId val="106801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on Stream (hr)</a:t>
                </a:r>
              </a:p>
            </c:rich>
          </c:tx>
          <c:layout>
            <c:manualLayout>
              <c:xMode val="edge"/>
              <c:yMode val="edge"/>
              <c:x val="0.40155103867830472"/>
              <c:y val="0.862182033697400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2.4806201550387597E-2"/>
              <c:y val="0.34615494030988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8012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093169749130199"/>
          <c:y val="0.32903293539920409"/>
          <c:w val="6.6666829437018071E-2"/>
          <c:h val="0.545162306324612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Selectivity</a:t>
            </a:r>
          </a:p>
        </c:rich>
      </c:tx>
      <c:layout>
        <c:manualLayout>
          <c:xMode val="edge"/>
          <c:yMode val="edge"/>
          <c:x val="0.40828399417431871"/>
          <c:y val="3.9215686274509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10059171597633"/>
          <c:y val="0.23137343510047143"/>
          <c:w val="0.50295857988165682"/>
          <c:h val="0.66666921978101934"/>
        </c:manualLayout>
      </c:layout>
      <c:pieChart>
        <c:varyColors val="1"/>
        <c:ser>
          <c:idx val="0"/>
          <c:order val="0"/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C-49B1-A30A-DC6DB70ADE63}"/>
              </c:ext>
            </c:extLst>
          </c:dPt>
          <c:dPt>
            <c:idx val="1"/>
            <c:bubble3D val="0"/>
            <c:spPr>
              <a:solidFill>
                <a:srgbClr val="DD2D3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71C-49B1-A30A-DC6DB70ADE63}"/>
              </c:ext>
            </c:extLst>
          </c:dPt>
          <c:dPt>
            <c:idx val="2"/>
            <c:bubble3D val="0"/>
            <c:spPr>
              <a:solidFill>
                <a:srgbClr val="FFF58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71C-49B1-A30A-DC6DB70ADE63}"/>
              </c:ext>
            </c:extLst>
          </c:dPt>
          <c:dPt>
            <c:idx val="3"/>
            <c:bubble3D val="0"/>
            <c:spPr>
              <a:solidFill>
                <a:srgbClr val="4EE2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71C-49B1-A30A-DC6DB70ADE63}"/>
              </c:ext>
            </c:extLst>
          </c:dPt>
          <c:dPt>
            <c:idx val="4"/>
            <c:bubble3D val="0"/>
            <c:spPr>
              <a:solidFill>
                <a:srgbClr val="6711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71C-49B1-A30A-DC6DB70ADE63}"/>
              </c:ext>
            </c:extLst>
          </c:dPt>
          <c:dPt>
            <c:idx val="5"/>
            <c:bubble3D val="0"/>
            <c:spPr>
              <a:solidFill>
                <a:srgbClr val="FEA7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71C-49B1-A30A-DC6DB70ADE63}"/>
              </c:ext>
            </c:extLst>
          </c:dPt>
          <c:dPt>
            <c:idx val="6"/>
            <c:bubble3D val="0"/>
            <c:spPr>
              <a:solidFill>
                <a:srgbClr val="8653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71C-49B1-A30A-DC6DB70ADE63}"/>
              </c:ext>
            </c:extLst>
          </c:dPt>
          <c:dPt>
            <c:idx val="7"/>
            <c:bubble3D val="0"/>
            <c:spPr>
              <a:solidFill>
                <a:srgbClr val="A2BD9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71C-49B1-A30A-DC6DB70ADE63}"/>
              </c:ext>
            </c:extLst>
          </c:dPt>
          <c:cat>
            <c:strRef>
              <c:f>[1]Overview!$A$82:$A$89</c:f>
              <c:strCache>
                <c:ptCount val="8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</c:strCache>
            </c:strRef>
          </c:cat>
          <c:val>
            <c:numRef>
              <c:f>[1]Overview!$B$82:$B$89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71C-49B1-A30A-DC6DB70A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7839747034579"/>
          <c:y val="0.41176635273531986"/>
          <c:w val="7.1216617210682509E-2"/>
          <c:h val="0.376472235088261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Selectivity</a:t>
            </a:r>
          </a:p>
        </c:rich>
      </c:tx>
      <c:layout>
        <c:manualLayout>
          <c:xMode val="edge"/>
          <c:yMode val="edge"/>
          <c:x val="0.41003059528801505"/>
          <c:y val="3.906247127669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49027035591341"/>
          <c:y val="0.23046918958509366"/>
          <c:w val="0.50442623186944557"/>
          <c:h val="0.66797002405171213"/>
        </c:manualLayout>
      </c:layout>
      <c:pieChart>
        <c:varyColors val="1"/>
        <c:ser>
          <c:idx val="0"/>
          <c:order val="0"/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9F-4B49-90A7-432EC4D2C519}"/>
              </c:ext>
            </c:extLst>
          </c:dPt>
          <c:dPt>
            <c:idx val="1"/>
            <c:bubble3D val="0"/>
            <c:spPr>
              <a:solidFill>
                <a:srgbClr val="DD2D3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9F-4B49-90A7-432EC4D2C519}"/>
              </c:ext>
            </c:extLst>
          </c:dPt>
          <c:dPt>
            <c:idx val="2"/>
            <c:bubble3D val="0"/>
            <c:spPr>
              <a:solidFill>
                <a:srgbClr val="FFF58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9F-4B49-90A7-432EC4D2C519}"/>
              </c:ext>
            </c:extLst>
          </c:dPt>
          <c:dPt>
            <c:idx val="3"/>
            <c:bubble3D val="0"/>
            <c:spPr>
              <a:solidFill>
                <a:srgbClr val="4EE2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09F-4B49-90A7-432EC4D2C519}"/>
              </c:ext>
            </c:extLst>
          </c:dPt>
          <c:dPt>
            <c:idx val="4"/>
            <c:bubble3D val="0"/>
            <c:spPr>
              <a:solidFill>
                <a:srgbClr val="6711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09F-4B49-90A7-432EC4D2C519}"/>
              </c:ext>
            </c:extLst>
          </c:dPt>
          <c:dPt>
            <c:idx val="5"/>
            <c:bubble3D val="0"/>
            <c:spPr>
              <a:solidFill>
                <a:srgbClr val="FEA7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09F-4B49-90A7-432EC4D2C519}"/>
              </c:ext>
            </c:extLst>
          </c:dPt>
          <c:dPt>
            <c:idx val="6"/>
            <c:bubble3D val="0"/>
            <c:spPr>
              <a:solidFill>
                <a:srgbClr val="8653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09F-4B49-90A7-432EC4D2C519}"/>
              </c:ext>
            </c:extLst>
          </c:dPt>
          <c:dPt>
            <c:idx val="7"/>
            <c:bubble3D val="0"/>
            <c:spPr>
              <a:solidFill>
                <a:srgbClr val="A2BD9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09F-4B49-90A7-432EC4D2C519}"/>
              </c:ext>
            </c:extLst>
          </c:dPt>
          <c:cat>
            <c:strRef>
              <c:f>[1]Overview!$A$109:$A$116</c:f>
              <c:strCache>
                <c:ptCount val="8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</c:strCache>
            </c:strRef>
          </c:cat>
          <c:val>
            <c:numRef>
              <c:f>[1]Overview!$B$109:$B$116</c:f>
              <c:numCache>
                <c:formatCode>General</c:formatCode>
                <c:ptCount val="8"/>
                <c:pt idx="0">
                  <c:v>51.196104432738764</c:v>
                </c:pt>
                <c:pt idx="1">
                  <c:v>19.907444128769622</c:v>
                </c:pt>
                <c:pt idx="2">
                  <c:v>16.131178581803105</c:v>
                </c:pt>
                <c:pt idx="3">
                  <c:v>7.4013673888372775</c:v>
                </c:pt>
                <c:pt idx="4">
                  <c:v>3.79137279771665</c:v>
                </c:pt>
                <c:pt idx="5">
                  <c:v>1.5725326701345828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09F-4B49-90A7-432EC4D2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36686390532539"/>
          <c:y val="0.41245136186770426"/>
          <c:w val="7.1005917159763343E-2"/>
          <c:h val="0.373540856031128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Selectivity</a:t>
            </a:r>
          </a:p>
        </c:rich>
      </c:tx>
      <c:layout>
        <c:manualLayout>
          <c:xMode val="edge"/>
          <c:yMode val="edge"/>
          <c:x val="0.41003059528801505"/>
          <c:y val="3.906247127669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49027035591341"/>
          <c:y val="0.23046918958509366"/>
          <c:w val="0.50442623186944557"/>
          <c:h val="0.66797002405171213"/>
        </c:manualLayout>
      </c:layout>
      <c:pieChart>
        <c:varyColors val="1"/>
        <c:ser>
          <c:idx val="0"/>
          <c:order val="0"/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EE-4E2F-8DD3-FCE19DFC31F9}"/>
              </c:ext>
            </c:extLst>
          </c:dPt>
          <c:dPt>
            <c:idx val="1"/>
            <c:bubble3D val="0"/>
            <c:spPr>
              <a:solidFill>
                <a:srgbClr val="DD2D3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EE-4E2F-8DD3-FCE19DFC31F9}"/>
              </c:ext>
            </c:extLst>
          </c:dPt>
          <c:dPt>
            <c:idx val="2"/>
            <c:bubble3D val="0"/>
            <c:spPr>
              <a:solidFill>
                <a:srgbClr val="FFF58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8EE-4E2F-8DD3-FCE19DFC31F9}"/>
              </c:ext>
            </c:extLst>
          </c:dPt>
          <c:dPt>
            <c:idx val="3"/>
            <c:bubble3D val="0"/>
            <c:spPr>
              <a:solidFill>
                <a:srgbClr val="4EE2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8EE-4E2F-8DD3-FCE19DFC31F9}"/>
              </c:ext>
            </c:extLst>
          </c:dPt>
          <c:dPt>
            <c:idx val="4"/>
            <c:bubble3D val="0"/>
            <c:spPr>
              <a:solidFill>
                <a:srgbClr val="6711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8EE-4E2F-8DD3-FCE19DFC31F9}"/>
              </c:ext>
            </c:extLst>
          </c:dPt>
          <c:dPt>
            <c:idx val="5"/>
            <c:bubble3D val="0"/>
            <c:spPr>
              <a:solidFill>
                <a:srgbClr val="FEA7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EE-4E2F-8DD3-FCE19DFC31F9}"/>
              </c:ext>
            </c:extLst>
          </c:dPt>
          <c:dPt>
            <c:idx val="6"/>
            <c:bubble3D val="0"/>
            <c:spPr>
              <a:solidFill>
                <a:srgbClr val="8653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8EE-4E2F-8DD3-FCE19DFC31F9}"/>
              </c:ext>
            </c:extLst>
          </c:dPt>
          <c:dPt>
            <c:idx val="7"/>
            <c:bubble3D val="0"/>
            <c:spPr>
              <a:solidFill>
                <a:srgbClr val="A2BD9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8EE-4E2F-8DD3-FCE19DFC31F9}"/>
              </c:ext>
            </c:extLst>
          </c:dPt>
          <c:cat>
            <c:strRef>
              <c:f>[1]Overview!$A$136:$A$143</c:f>
              <c:strCache>
                <c:ptCount val="8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</c:strCache>
            </c:strRef>
          </c:cat>
          <c:val>
            <c:numRef>
              <c:f>[1]Overview!$B$136:$B$143</c:f>
              <c:numCache>
                <c:formatCode>General</c:formatCode>
                <c:ptCount val="8"/>
                <c:pt idx="0">
                  <c:v>52.460894631086653</c:v>
                </c:pt>
                <c:pt idx="1">
                  <c:v>20.241462691476304</c:v>
                </c:pt>
                <c:pt idx="2">
                  <c:v>15.832780514603231</c:v>
                </c:pt>
                <c:pt idx="3">
                  <c:v>6.3873565021681493</c:v>
                </c:pt>
                <c:pt idx="4">
                  <c:v>3.5927710826654016</c:v>
                </c:pt>
                <c:pt idx="5">
                  <c:v>1.4847345780002619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8EE-4E2F-8DD3-FCE19DFC3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36686390532539"/>
          <c:y val="0.41245136186770426"/>
          <c:w val="7.1005917159763343E-2"/>
          <c:h val="0.373540856031128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Selectivity</a:t>
            </a:r>
          </a:p>
        </c:rich>
      </c:tx>
      <c:layout>
        <c:manualLayout>
          <c:xMode val="edge"/>
          <c:yMode val="edge"/>
          <c:x val="0.41003059528801505"/>
          <c:y val="3.906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49027035591341"/>
          <c:y val="0.23046918958509366"/>
          <c:w val="0.50442623186944557"/>
          <c:h val="0.66797002405171213"/>
        </c:manualLayout>
      </c:layout>
      <c:pieChart>
        <c:varyColors val="1"/>
        <c:ser>
          <c:idx val="0"/>
          <c:order val="0"/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8D-4595-BD57-3DD038E69B32}"/>
              </c:ext>
            </c:extLst>
          </c:dPt>
          <c:dPt>
            <c:idx val="1"/>
            <c:bubble3D val="0"/>
            <c:spPr>
              <a:solidFill>
                <a:srgbClr val="DD2D3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E8D-4595-BD57-3DD038E69B32}"/>
              </c:ext>
            </c:extLst>
          </c:dPt>
          <c:dPt>
            <c:idx val="2"/>
            <c:bubble3D val="0"/>
            <c:spPr>
              <a:solidFill>
                <a:srgbClr val="FFF58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E8D-4595-BD57-3DD038E69B32}"/>
              </c:ext>
            </c:extLst>
          </c:dPt>
          <c:dPt>
            <c:idx val="3"/>
            <c:bubble3D val="0"/>
            <c:spPr>
              <a:solidFill>
                <a:srgbClr val="4EE2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E8D-4595-BD57-3DD038E69B32}"/>
              </c:ext>
            </c:extLst>
          </c:dPt>
          <c:dPt>
            <c:idx val="4"/>
            <c:bubble3D val="0"/>
            <c:spPr>
              <a:solidFill>
                <a:srgbClr val="6711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E8D-4595-BD57-3DD038E69B32}"/>
              </c:ext>
            </c:extLst>
          </c:dPt>
          <c:dPt>
            <c:idx val="5"/>
            <c:bubble3D val="0"/>
            <c:spPr>
              <a:solidFill>
                <a:srgbClr val="FEA7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E8D-4595-BD57-3DD038E69B32}"/>
              </c:ext>
            </c:extLst>
          </c:dPt>
          <c:dPt>
            <c:idx val="6"/>
            <c:bubble3D val="0"/>
            <c:spPr>
              <a:solidFill>
                <a:srgbClr val="8653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E8D-4595-BD57-3DD038E69B32}"/>
              </c:ext>
            </c:extLst>
          </c:dPt>
          <c:dPt>
            <c:idx val="7"/>
            <c:bubble3D val="0"/>
            <c:spPr>
              <a:solidFill>
                <a:srgbClr val="A2BD9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E8D-4595-BD57-3DD038E69B32}"/>
              </c:ext>
            </c:extLst>
          </c:dPt>
          <c:cat>
            <c:strRef>
              <c:f>[1]Overview!$A$163:$A$170</c:f>
              <c:strCache>
                <c:ptCount val="8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</c:strCache>
            </c:strRef>
          </c:cat>
          <c:val>
            <c:numRef>
              <c:f>[1]Overview!$B$163:$B$170</c:f>
              <c:numCache>
                <c:formatCode>General</c:formatCode>
                <c:ptCount val="8"/>
                <c:pt idx="0">
                  <c:v>53.316177052139423</c:v>
                </c:pt>
                <c:pt idx="1">
                  <c:v>20.249524378324573</c:v>
                </c:pt>
                <c:pt idx="2">
                  <c:v>15.316715103967683</c:v>
                </c:pt>
                <c:pt idx="3">
                  <c:v>6.1364930984433199</c:v>
                </c:pt>
                <c:pt idx="4">
                  <c:v>3.5169771718240934</c:v>
                </c:pt>
                <c:pt idx="5">
                  <c:v>1.4641131953009057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8D-4595-BD57-3DD038E69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36686390532539"/>
          <c:y val="0.41015707020997372"/>
          <c:w val="7.1005917159763343E-2"/>
          <c:h val="0.375000820209973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</a:t>
            </a:r>
            <a:r>
              <a:rPr lang="en-US" baseline="0"/>
              <a:t> </a:t>
            </a:r>
            <a:r>
              <a:rPr lang="en-US"/>
              <a:t>TCD counts vs ppm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'New CO, CO2, Ar Calibration'!$A$8</c:f>
              <c:strCache>
                <c:ptCount val="1"/>
                <c:pt idx="0">
                  <c:v>TCD counts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'New CO, CO2, Ar Calibration'!$B$7:$E$7</c:f>
              <c:numCache>
                <c:formatCode>General</c:formatCode>
                <c:ptCount val="4"/>
                <c:pt idx="0">
                  <c:v>50000</c:v>
                </c:pt>
                <c:pt idx="1">
                  <c:v>332999.99999999994</c:v>
                </c:pt>
                <c:pt idx="2">
                  <c:v>667000</c:v>
                </c:pt>
                <c:pt idx="3">
                  <c:v>1000000</c:v>
                </c:pt>
              </c:numCache>
            </c:numRef>
          </c:xVal>
          <c:yVal>
            <c:numRef>
              <c:f>'New CO, CO2, Ar Calibration'!$B$8:$E$8</c:f>
              <c:numCache>
                <c:formatCode>0.00E+00</c:formatCode>
                <c:ptCount val="4"/>
                <c:pt idx="0">
                  <c:v>17402544</c:v>
                </c:pt>
                <c:pt idx="1">
                  <c:v>130299658</c:v>
                </c:pt>
                <c:pt idx="2">
                  <c:v>244358823</c:v>
                </c:pt>
                <c:pt idx="3">
                  <c:v>330403300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3D-48DD-9E39-1404D5E8D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276815"/>
        <c:axId val="882094079"/>
      </c:scatterChart>
      <c:valAx>
        <c:axId val="977276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2094079"/>
        <c:crosses val="autoZero"/>
        <c:crossBetween val="midCat"/>
      </c:valAx>
      <c:valAx>
        <c:axId val="882094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2768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Selectivity</a:t>
            </a:r>
          </a:p>
        </c:rich>
      </c:tx>
      <c:layout>
        <c:manualLayout>
          <c:xMode val="edge"/>
          <c:yMode val="edge"/>
          <c:x val="0.41003059528801505"/>
          <c:y val="3.9062528948587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49027035591341"/>
          <c:y val="0.23046918958509366"/>
          <c:w val="0.50442623186944557"/>
          <c:h val="0.66797002405171213"/>
        </c:manualLayout>
      </c:layout>
      <c:pieChart>
        <c:varyColors val="1"/>
        <c:ser>
          <c:idx val="0"/>
          <c:order val="0"/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76-4FB7-8BA6-B3203265E485}"/>
              </c:ext>
            </c:extLst>
          </c:dPt>
          <c:dPt>
            <c:idx val="1"/>
            <c:bubble3D val="0"/>
            <c:spPr>
              <a:solidFill>
                <a:srgbClr val="DD2D3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76-4FB7-8BA6-B3203265E485}"/>
              </c:ext>
            </c:extLst>
          </c:dPt>
          <c:dPt>
            <c:idx val="2"/>
            <c:bubble3D val="0"/>
            <c:spPr>
              <a:solidFill>
                <a:srgbClr val="FFF58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76-4FB7-8BA6-B3203265E485}"/>
              </c:ext>
            </c:extLst>
          </c:dPt>
          <c:dPt>
            <c:idx val="3"/>
            <c:bubble3D val="0"/>
            <c:spPr>
              <a:solidFill>
                <a:srgbClr val="4EE2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76-4FB7-8BA6-B3203265E485}"/>
              </c:ext>
            </c:extLst>
          </c:dPt>
          <c:dPt>
            <c:idx val="4"/>
            <c:bubble3D val="0"/>
            <c:spPr>
              <a:solidFill>
                <a:srgbClr val="6711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976-4FB7-8BA6-B3203265E485}"/>
              </c:ext>
            </c:extLst>
          </c:dPt>
          <c:dPt>
            <c:idx val="5"/>
            <c:bubble3D val="0"/>
            <c:spPr>
              <a:solidFill>
                <a:srgbClr val="FEA7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976-4FB7-8BA6-B3203265E485}"/>
              </c:ext>
            </c:extLst>
          </c:dPt>
          <c:dPt>
            <c:idx val="6"/>
            <c:bubble3D val="0"/>
            <c:spPr>
              <a:solidFill>
                <a:srgbClr val="8653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976-4FB7-8BA6-B3203265E485}"/>
              </c:ext>
            </c:extLst>
          </c:dPt>
          <c:dPt>
            <c:idx val="7"/>
            <c:bubble3D val="0"/>
            <c:spPr>
              <a:solidFill>
                <a:srgbClr val="A2BD9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976-4FB7-8BA6-B3203265E485}"/>
              </c:ext>
            </c:extLst>
          </c:dPt>
          <c:cat>
            <c:strRef>
              <c:f>[1]Overview!$A$190:$A$197</c:f>
              <c:strCache>
                <c:ptCount val="8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</c:strCache>
            </c:strRef>
          </c:cat>
          <c:val>
            <c:numRef>
              <c:f>[1]Overview!$B$190:$B$197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976-4FB7-8BA6-B3203265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36686390532539"/>
          <c:y val="0.41176635273531986"/>
          <c:w val="7.1005917159763343E-2"/>
          <c:h val="0.376472235088261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ASF</a:t>
            </a:r>
          </a:p>
        </c:rich>
      </c:tx>
      <c:layout>
        <c:manualLayout>
          <c:xMode val="edge"/>
          <c:yMode val="edge"/>
          <c:x val="0.41996557659208261"/>
          <c:y val="3.5335689045936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71256454388985"/>
          <c:y val="0.21201450008023009"/>
          <c:w val="0.64371772805507743"/>
          <c:h val="0.56537200021394696"/>
        </c:manualLayout>
      </c:layout>
      <c:scatterChart>
        <c:scatterStyle val="lineMarker"/>
        <c:varyColors val="0"/>
        <c:ser>
          <c:idx val="0"/>
          <c:order val="0"/>
          <c:tx>
            <c:v>Average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27171543316121627"/>
                  <c:y val="-8.81041293053033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'[1]ASF Calculations'!$P$5:$P$12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'[1]ASF Calculations'!$X$5:$X$12</c:f>
              <c:numCache>
                <c:formatCode>General</c:formatCode>
                <c:ptCount val="8"/>
                <c:pt idx="0">
                  <c:v>-0.25871722058991137</c:v>
                </c:pt>
                <c:pt idx="1">
                  <c:v>-1.0022302950382991</c:v>
                </c:pt>
                <c:pt idx="2">
                  <c:v>-1.3136183127516849</c:v>
                </c:pt>
                <c:pt idx="3">
                  <c:v>-1.8275929618132658</c:v>
                </c:pt>
                <c:pt idx="4">
                  <c:v>-2.1978810564115685</c:v>
                </c:pt>
                <c:pt idx="5">
                  <c:v>-2.6659446840362557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24-4C28-A17F-C01C1408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376400"/>
        <c:axId val="1"/>
      </c:scatterChart>
      <c:valAx>
        <c:axId val="106837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Cn</a:t>
                </a:r>
              </a:p>
            </c:rich>
          </c:tx>
          <c:layout>
            <c:manualLayout>
              <c:xMode val="edge"/>
              <c:yMode val="edge"/>
              <c:x val="0.41308089500860584"/>
              <c:y val="0.872793003348079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log(wn/n)</a:t>
                </a:r>
              </a:p>
            </c:rich>
          </c:tx>
          <c:layout>
            <c:manualLayout>
              <c:xMode val="edge"/>
              <c:yMode val="edge"/>
              <c:x val="2.7538726333907058E-2"/>
              <c:y val="0.395760088292850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837640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141135972461273"/>
          <c:y val="0.46643183736308574"/>
          <c:w val="0.20481927710843373"/>
          <c:h val="0.127208851543733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Hydrocarbon Selectivity</a:t>
            </a:r>
          </a:p>
        </c:rich>
      </c:tx>
      <c:layout>
        <c:manualLayout>
          <c:xMode val="edge"/>
          <c:yMode val="edge"/>
          <c:x val="0.3123212177274402"/>
          <c:y val="3.54838654876878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960005652318081E-2"/>
          <c:y val="0.20645193808583998"/>
          <c:w val="0.61891204069669015"/>
          <c:h val="0.69677529103970992"/>
        </c:manualLayout>
      </c:layout>
      <c:pieChart>
        <c:varyColors val="1"/>
        <c:ser>
          <c:idx val="0"/>
          <c:order val="0"/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E7-4297-A123-5A1FAB745F07}"/>
              </c:ext>
            </c:extLst>
          </c:dPt>
          <c:dPt>
            <c:idx val="1"/>
            <c:bubble3D val="0"/>
            <c:spPr>
              <a:solidFill>
                <a:srgbClr val="DD2D3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3E7-4297-A123-5A1FAB745F07}"/>
              </c:ext>
            </c:extLst>
          </c:dPt>
          <c:dPt>
            <c:idx val="2"/>
            <c:bubble3D val="0"/>
            <c:spPr>
              <a:solidFill>
                <a:srgbClr val="FFF58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3E7-4297-A123-5A1FAB745F07}"/>
              </c:ext>
            </c:extLst>
          </c:dPt>
          <c:dPt>
            <c:idx val="3"/>
            <c:bubble3D val="0"/>
            <c:spPr>
              <a:solidFill>
                <a:srgbClr val="4EE2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3E7-4297-A123-5A1FAB745F07}"/>
              </c:ext>
            </c:extLst>
          </c:dPt>
          <c:dPt>
            <c:idx val="4"/>
            <c:bubble3D val="0"/>
            <c:spPr>
              <a:solidFill>
                <a:srgbClr val="6711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3E7-4297-A123-5A1FAB745F07}"/>
              </c:ext>
            </c:extLst>
          </c:dPt>
          <c:dPt>
            <c:idx val="5"/>
            <c:bubble3D val="0"/>
            <c:spPr>
              <a:solidFill>
                <a:srgbClr val="FEA7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3E7-4297-A123-5A1FAB745F07}"/>
              </c:ext>
            </c:extLst>
          </c:dPt>
          <c:dPt>
            <c:idx val="6"/>
            <c:bubble3D val="0"/>
            <c:spPr>
              <a:solidFill>
                <a:srgbClr val="8653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3E7-4297-A123-5A1FAB745F07}"/>
              </c:ext>
            </c:extLst>
          </c:dPt>
          <c:dPt>
            <c:idx val="7"/>
            <c:bubble3D val="0"/>
            <c:spPr>
              <a:solidFill>
                <a:srgbClr val="A2BD9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3E7-4297-A123-5A1FAB745F07}"/>
              </c:ext>
            </c:extLst>
          </c:dPt>
          <c:dPt>
            <c:idx val="8"/>
            <c:bubble3D val="0"/>
            <c:spPr>
              <a:solidFill>
                <a:srgbClr val="00009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3E7-4297-A123-5A1FAB745F07}"/>
              </c:ext>
            </c:extLst>
          </c:dPt>
          <c:dPt>
            <c:idx val="9"/>
            <c:bubble3D val="0"/>
            <c:spPr>
              <a:solidFill>
                <a:srgbClr val="F2088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3E7-4297-A123-5A1FAB745F07}"/>
              </c:ext>
            </c:extLst>
          </c:dPt>
          <c:cat>
            <c:strRef>
              <c:f>[1]Overview!$H$32:$Q$32</c:f>
              <c:strCache>
                <c:ptCount val="10"/>
                <c:pt idx="0">
                  <c:v>C1 % of Prod.</c:v>
                </c:pt>
                <c:pt idx="1">
                  <c:v>C2= % of Prod.</c:v>
                </c:pt>
                <c:pt idx="2">
                  <c:v>C2 % of Prod.</c:v>
                </c:pt>
                <c:pt idx="3">
                  <c:v>C3= % of Prod.</c:v>
                </c:pt>
                <c:pt idx="4">
                  <c:v>C3 % of Prod</c:v>
                </c:pt>
                <c:pt idx="5">
                  <c:v>iso-C4 % of Prod.</c:v>
                </c:pt>
                <c:pt idx="6">
                  <c:v>n-C4 % of Prod.</c:v>
                </c:pt>
                <c:pt idx="7">
                  <c:v>C5 % of Prod.</c:v>
                </c:pt>
                <c:pt idx="8">
                  <c:v>C6 % of Prod.</c:v>
                </c:pt>
                <c:pt idx="9">
                  <c:v>C7 % of Prod.</c:v>
                </c:pt>
              </c:strCache>
            </c:strRef>
          </c:cat>
          <c:val>
            <c:numRef>
              <c:f>[1]Overview!$H$33:$Q$33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3E7-4297-A123-5A1FAB745F07}"/>
            </c:ext>
          </c:extLst>
        </c:ser>
        <c:ser>
          <c:idx val="1"/>
          <c:order val="1"/>
          <c:spPr>
            <a:solidFill>
              <a:srgbClr val="DD2D32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63AAF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3E7-4297-A123-5A1FAB745F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A3E7-4297-A123-5A1FAB745F07}"/>
              </c:ext>
            </c:extLst>
          </c:dPt>
          <c:dPt>
            <c:idx val="2"/>
            <c:bubble3D val="0"/>
            <c:spPr>
              <a:solidFill>
                <a:srgbClr val="FFF58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3E7-4297-A123-5A1FAB745F07}"/>
              </c:ext>
            </c:extLst>
          </c:dPt>
          <c:dPt>
            <c:idx val="3"/>
            <c:bubble3D val="0"/>
            <c:spPr>
              <a:solidFill>
                <a:srgbClr val="4EE2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A3E7-4297-A123-5A1FAB745F07}"/>
              </c:ext>
            </c:extLst>
          </c:dPt>
          <c:dPt>
            <c:idx val="4"/>
            <c:bubble3D val="0"/>
            <c:spPr>
              <a:solidFill>
                <a:srgbClr val="6711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A3E7-4297-A123-5A1FAB745F07}"/>
              </c:ext>
            </c:extLst>
          </c:dPt>
          <c:dPt>
            <c:idx val="5"/>
            <c:bubble3D val="0"/>
            <c:spPr>
              <a:solidFill>
                <a:srgbClr val="FEA7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A3E7-4297-A123-5A1FAB745F07}"/>
              </c:ext>
            </c:extLst>
          </c:dPt>
          <c:dPt>
            <c:idx val="6"/>
            <c:bubble3D val="0"/>
            <c:spPr>
              <a:solidFill>
                <a:srgbClr val="8653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A3E7-4297-A123-5A1FAB745F07}"/>
              </c:ext>
            </c:extLst>
          </c:dPt>
          <c:dPt>
            <c:idx val="7"/>
            <c:bubble3D val="0"/>
            <c:spPr>
              <a:solidFill>
                <a:srgbClr val="A2BD9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A3E7-4297-A123-5A1FAB745F07}"/>
              </c:ext>
            </c:extLst>
          </c:dPt>
          <c:dPt>
            <c:idx val="8"/>
            <c:bubble3D val="0"/>
            <c:spPr>
              <a:solidFill>
                <a:srgbClr val="00009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A3E7-4297-A123-5A1FAB745F07}"/>
              </c:ext>
            </c:extLst>
          </c:dPt>
          <c:dPt>
            <c:idx val="9"/>
            <c:bubble3D val="0"/>
            <c:spPr>
              <a:solidFill>
                <a:srgbClr val="F2088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A3E7-4297-A123-5A1FAB745F07}"/>
              </c:ext>
            </c:extLst>
          </c:dPt>
          <c:cat>
            <c:strRef>
              <c:f>[1]Overview!$H$32:$Q$32</c:f>
              <c:strCache>
                <c:ptCount val="10"/>
                <c:pt idx="0">
                  <c:v>C1 % of Prod.</c:v>
                </c:pt>
                <c:pt idx="1">
                  <c:v>C2= % of Prod.</c:v>
                </c:pt>
                <c:pt idx="2">
                  <c:v>C2 % of Prod.</c:v>
                </c:pt>
                <c:pt idx="3">
                  <c:v>C3= % of Prod.</c:v>
                </c:pt>
                <c:pt idx="4">
                  <c:v>C3 % of Prod</c:v>
                </c:pt>
                <c:pt idx="5">
                  <c:v>iso-C4 % of Prod.</c:v>
                </c:pt>
                <c:pt idx="6">
                  <c:v>n-C4 % of Prod.</c:v>
                </c:pt>
                <c:pt idx="7">
                  <c:v>C5 % of Prod.</c:v>
                </c:pt>
                <c:pt idx="8">
                  <c:v>C6 % of Prod.</c:v>
                </c:pt>
                <c:pt idx="9">
                  <c:v>C7 % of Prod.</c:v>
                </c:pt>
              </c:strCache>
            </c:strRef>
          </c:cat>
          <c:val>
            <c:numRef>
              <c:f>[1]Overview!$H$33:$Q$33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3E7-4297-A123-5A1FAB745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077484225646575"/>
          <c:y val="0.38835087361652609"/>
          <c:w val="0.19770803721168084"/>
          <c:h val="0.391587119571218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Hydrocarbon Selectivity</a:t>
            </a:r>
          </a:p>
        </c:rich>
      </c:tx>
      <c:layout>
        <c:manualLayout>
          <c:xMode val="edge"/>
          <c:yMode val="edge"/>
          <c:x val="0.31142857142857144"/>
          <c:y val="3.5369740072813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"/>
          <c:y val="0.20257234726688103"/>
          <c:w val="0.62571428571428567"/>
          <c:h val="0.70418006430868163"/>
        </c:manualLayout>
      </c:layout>
      <c:pieChart>
        <c:varyColors val="1"/>
        <c:ser>
          <c:idx val="0"/>
          <c:order val="0"/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80-462F-BED8-C7D868A9AB0C}"/>
              </c:ext>
            </c:extLst>
          </c:dPt>
          <c:dPt>
            <c:idx val="1"/>
            <c:bubble3D val="0"/>
            <c:spPr>
              <a:solidFill>
                <a:srgbClr val="DD2D3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80-462F-BED8-C7D868A9AB0C}"/>
              </c:ext>
            </c:extLst>
          </c:dPt>
          <c:dPt>
            <c:idx val="2"/>
            <c:bubble3D val="0"/>
            <c:spPr>
              <a:solidFill>
                <a:srgbClr val="FFF58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80-462F-BED8-C7D868A9AB0C}"/>
              </c:ext>
            </c:extLst>
          </c:dPt>
          <c:dPt>
            <c:idx val="3"/>
            <c:bubble3D val="0"/>
            <c:spPr>
              <a:solidFill>
                <a:srgbClr val="4EE2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280-462F-BED8-C7D868A9AB0C}"/>
              </c:ext>
            </c:extLst>
          </c:dPt>
          <c:dPt>
            <c:idx val="4"/>
            <c:bubble3D val="0"/>
            <c:spPr>
              <a:solidFill>
                <a:srgbClr val="6711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280-462F-BED8-C7D868A9AB0C}"/>
              </c:ext>
            </c:extLst>
          </c:dPt>
          <c:dPt>
            <c:idx val="5"/>
            <c:bubble3D val="0"/>
            <c:spPr>
              <a:solidFill>
                <a:srgbClr val="FEA7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80-462F-BED8-C7D868A9AB0C}"/>
              </c:ext>
            </c:extLst>
          </c:dPt>
          <c:dPt>
            <c:idx val="6"/>
            <c:bubble3D val="0"/>
            <c:spPr>
              <a:solidFill>
                <a:srgbClr val="86535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280-462F-BED8-C7D868A9AB0C}"/>
              </c:ext>
            </c:extLst>
          </c:dPt>
          <c:dPt>
            <c:idx val="7"/>
            <c:bubble3D val="0"/>
            <c:spPr>
              <a:solidFill>
                <a:srgbClr val="A2BD9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280-462F-BED8-C7D868A9AB0C}"/>
              </c:ext>
            </c:extLst>
          </c:dPt>
          <c:cat>
            <c:strRef>
              <c:f>[1]Overview!$H$36:$O$36</c:f>
              <c:strCache>
                <c:ptCount val="8"/>
                <c:pt idx="0">
                  <c:v>C1 % of Prod.</c:v>
                </c:pt>
                <c:pt idx="1">
                  <c:v>C2 % of Prod.</c:v>
                </c:pt>
                <c:pt idx="2">
                  <c:v>C3 % of Prod.</c:v>
                </c:pt>
                <c:pt idx="3">
                  <c:v>C4 % of Prod.</c:v>
                </c:pt>
                <c:pt idx="4">
                  <c:v>C5 % of Prod.</c:v>
                </c:pt>
                <c:pt idx="5">
                  <c:v>C6 % of Prod.</c:v>
                </c:pt>
                <c:pt idx="6">
                  <c:v>C7 % of Prod.</c:v>
                </c:pt>
                <c:pt idx="7">
                  <c:v>C8% of Prod.</c:v>
                </c:pt>
              </c:strCache>
            </c:strRef>
          </c:cat>
          <c:val>
            <c:numRef>
              <c:f>[1]Overview!$H$37:$O$37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280-462F-BED8-C7D868A9A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571428571428572"/>
          <c:y val="0.42580712894759121"/>
          <c:w val="0.16285714285714292"/>
          <c:h val="0.309677758022182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Olefin/Paraffin Ratio</a:t>
            </a:r>
          </a:p>
        </c:rich>
      </c:tx>
      <c:layout>
        <c:manualLayout>
          <c:xMode val="edge"/>
          <c:yMode val="edge"/>
          <c:x val="0.38662821217115301"/>
          <c:y val="3.22581319126153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9076885189241"/>
          <c:y val="0.17617887351077066"/>
          <c:w val="0.67877955150483704"/>
          <c:h val="0.65260624976524917"/>
        </c:manualLayout>
      </c:layout>
      <c:scatterChart>
        <c:scatterStyle val="smoothMarker"/>
        <c:varyColors val="0"/>
        <c:ser>
          <c:idx val="1"/>
          <c:order val="0"/>
          <c:tx>
            <c:v>C2 O/P Ratio</c:v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20884"/>
              </a:solidFill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'[1]Averages and Graph Data'!$G$16:$G$20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'[1]Averages and Graph Data'!$I$16:$I$20</c:f>
              <c:numCache>
                <c:formatCode>General</c:formatCode>
                <c:ptCount val="5"/>
                <c:pt idx="0">
                  <c:v>0</c:v>
                </c:pt>
                <c:pt idx="1">
                  <c:v>0.12239419881460542</c:v>
                </c:pt>
                <c:pt idx="2">
                  <c:v>0.1171671127419527</c:v>
                </c:pt>
                <c:pt idx="3">
                  <c:v>0.1147768162826273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7A-4991-A980-3AC7D5863760}"/>
            </c:ext>
          </c:extLst>
        </c:ser>
        <c:ser>
          <c:idx val="2"/>
          <c:order val="1"/>
          <c:tx>
            <c:v>C3 O/P Ratio</c:v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xVal>
            <c:numRef>
              <c:f>'[1]Averages and Graph Data'!$G$16:$G$20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'[1]Averages and Graph Data'!$J$16:$J$20</c:f>
              <c:numCache>
                <c:formatCode>General</c:formatCode>
                <c:ptCount val="5"/>
                <c:pt idx="0">
                  <c:v>0</c:v>
                </c:pt>
                <c:pt idx="1">
                  <c:v>4.4413491910453441E-2</c:v>
                </c:pt>
                <c:pt idx="2">
                  <c:v>4.2245246044187286E-2</c:v>
                </c:pt>
                <c:pt idx="3">
                  <c:v>4.1408264713990207E-2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7A-4991-A980-3AC7D5863760}"/>
            </c:ext>
          </c:extLst>
        </c:ser>
        <c:ser>
          <c:idx val="0"/>
          <c:order val="2"/>
          <c:tx>
            <c:v>Total O/P Ratio</c:v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'[1]Averages and Graph Data'!$G$16:$G$20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'[1]Averages and Graph Data'!$H$16:$H$20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7A-4991-A980-3AC7D5863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404480"/>
        <c:axId val="1"/>
      </c:scatterChart>
      <c:valAx>
        <c:axId val="106840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on Stream</a:t>
                </a:r>
              </a:p>
            </c:rich>
          </c:tx>
          <c:layout>
            <c:manualLayout>
              <c:xMode val="edge"/>
              <c:yMode val="edge"/>
              <c:x val="0.36191890984557162"/>
              <c:y val="0.905708204384899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O/P Ratio</a:t>
                </a:r>
              </a:p>
            </c:rich>
          </c:tx>
          <c:layout>
            <c:manualLayout>
              <c:xMode val="edge"/>
              <c:yMode val="edge"/>
              <c:x val="2.3255813953488372E-2"/>
              <c:y val="0.421836748018438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84044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377968015625956"/>
          <c:y val="0.47015029837688194"/>
          <c:w val="0.1860466642251114"/>
          <c:h val="0.144278868126558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MS Calibration</a:t>
            </a:r>
          </a:p>
        </c:rich>
      </c:tx>
      <c:layout>
        <c:manualLayout>
          <c:xMode val="edge"/>
          <c:yMode val="edge"/>
          <c:x val="0.41630342598927711"/>
          <c:y val="3.2338308457711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93910050932001"/>
          <c:y val="0.17661734447232702"/>
          <c:w val="0.79767216736059088"/>
          <c:h val="0.651742876785206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-5.3527773309241029E-2"/>
                  <c:y val="0.3392921239012867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('[1]Calibration Data'!$F$4:$F$6,'[1]Calibration Data'!$F$8)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('[1]Calibration Data'!$H$4:$H$5,'[1]Calibration Data'!$H$7:$H$8)</c:f>
              <c:numCache>
                <c:formatCode>General</c:formatCode>
                <c:ptCount val="4"/>
                <c:pt idx="0">
                  <c:v>34244112</c:v>
                </c:pt>
                <c:pt idx="1">
                  <c:v>71799521</c:v>
                </c:pt>
                <c:pt idx="2">
                  <c:v>132744357</c:v>
                </c:pt>
                <c:pt idx="3">
                  <c:v>178668655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99-4255-8495-7248313BA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158624"/>
        <c:axId val="1"/>
      </c:scatterChart>
      <c:valAx>
        <c:axId val="1067158624"/>
        <c:scaling>
          <c:orientation val="minMax"/>
          <c:max val="4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Carbons</a:t>
                </a:r>
              </a:p>
            </c:rich>
          </c:tx>
          <c:layout>
            <c:manualLayout>
              <c:xMode val="edge"/>
              <c:yMode val="edge"/>
              <c:x val="0.47307194848066669"/>
              <c:y val="0.905474726106997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Responce Factor</a:t>
                </a:r>
              </a:p>
            </c:rich>
          </c:tx>
          <c:layout>
            <c:manualLayout>
              <c:xMode val="edge"/>
              <c:yMode val="edge"/>
              <c:x val="2.3289614571374455E-2"/>
              <c:y val="0.36567242527519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1586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6350">
                <a:noFill/>
              </a:ln>
              <a:effectLst/>
            </c:spPr>
          </c:marker>
          <c:dPt>
            <c:idx val="6"/>
            <c:marker>
              <c:symbol val="diamond"/>
              <c:size val="5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AF1-4FCA-A0DD-491CADDEC2A3}"/>
              </c:ext>
            </c:extLst>
          </c:dPt>
          <c:dPt>
            <c:idx val="7"/>
            <c:marker>
              <c:symbol val="diamond"/>
              <c:size val="5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AF1-4FCA-A0DD-491CADDEC2A3}"/>
              </c:ext>
            </c:extLst>
          </c:dPt>
          <c:dPt>
            <c:idx val="8"/>
            <c:marker>
              <c:symbol val="diamond"/>
              <c:size val="5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AF1-4FCA-A0DD-491CADDEC2A3}"/>
              </c:ext>
            </c:extLst>
          </c:dPt>
          <c:dPt>
            <c:idx val="9"/>
            <c:marker>
              <c:symbol val="diamond"/>
              <c:size val="5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AF1-4FCA-A0DD-491CADDEC2A3}"/>
              </c:ext>
            </c:extLst>
          </c:dPt>
          <c:dPt>
            <c:idx val="10"/>
            <c:marker>
              <c:symbol val="diamond"/>
              <c:size val="5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635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AF1-4FCA-A0DD-491CADDEC2A3}"/>
              </c:ext>
            </c:extLst>
          </c:dPt>
          <c:trendline>
            <c:spPr>
              <a:ln w="3175" cap="rnd">
                <a:solidFill>
                  <a:schemeClr val="tx1"/>
                </a:solidFill>
                <a:prstDash val="dash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7.1734908136482936E-2"/>
                  <c:y val="0.521520487022455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'Calibration Data'!$L$6:$L$16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numCache>
            </c:numRef>
          </c:xVal>
          <c:yVal>
            <c:numRef>
              <c:f>'Calibration Data'!$N$6:$N$16</c:f>
              <c:numCache>
                <c:formatCode>General</c:formatCode>
                <c:ptCount val="11"/>
                <c:pt idx="0">
                  <c:v>34244112</c:v>
                </c:pt>
                <c:pt idx="1">
                  <c:v>71799521</c:v>
                </c:pt>
                <c:pt idx="2">
                  <c:v>132037148</c:v>
                </c:pt>
                <c:pt idx="3">
                  <c:v>132744357</c:v>
                </c:pt>
                <c:pt idx="4">
                  <c:v>178668655</c:v>
                </c:pt>
                <c:pt idx="5">
                  <c:v>178668655</c:v>
                </c:pt>
                <c:pt idx="6">
                  <c:v>230000000</c:v>
                </c:pt>
                <c:pt idx="7">
                  <c:v>280000000</c:v>
                </c:pt>
                <c:pt idx="8">
                  <c:v>330000000</c:v>
                </c:pt>
                <c:pt idx="9">
                  <c:v>380000000</c:v>
                </c:pt>
                <c:pt idx="10">
                  <c:v>430000000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F1-4FCA-A0DD-491CADDEC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0213743"/>
        <c:axId val="833143375"/>
      </c:scatterChart>
      <c:valAx>
        <c:axId val="950213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chemeClr val="tx1"/>
                    </a:solidFill>
                  </a:rPr>
                  <a:t>Number of carbons (hydrocarbons)</a:t>
                </a:r>
              </a:p>
            </c:rich>
          </c:tx>
          <c:overlay val="0"/>
          <c:spPr>
            <a:noFill/>
            <a:ln>
              <a:solidFill>
                <a:schemeClr val="bg1"/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143375"/>
        <c:crosses val="autoZero"/>
        <c:crossBetween val="midCat"/>
      </c:valAx>
      <c:valAx>
        <c:axId val="8331433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chemeClr val="tx1"/>
                    </a:solidFill>
                  </a:rPr>
                  <a:t>FID response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21374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CO2 TCD counts vs vol.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'New CO, CO2, Ar Calibration'!$A$4</c:f>
              <c:strCache>
                <c:ptCount val="1"/>
                <c:pt idx="0">
                  <c:v>TCD counts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279352580927389"/>
                  <c:y val="-5.046296296296296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'New CO, CO2, Ar Calibration'!$B$2:$E$2</c:f>
              <c:numCache>
                <c:formatCode>General</c:formatCode>
                <c:ptCount val="4"/>
                <c:pt idx="0">
                  <c:v>10</c:v>
                </c:pt>
                <c:pt idx="1">
                  <c:v>25</c:v>
                </c:pt>
                <c:pt idx="2">
                  <c:v>66</c:v>
                </c:pt>
                <c:pt idx="3">
                  <c:v>100</c:v>
                </c:pt>
              </c:numCache>
            </c:numRef>
          </c:xVal>
          <c:yVal>
            <c:numRef>
              <c:f>'New CO, CO2, Ar Calibration'!$B$4:$E$4</c:f>
              <c:numCache>
                <c:formatCode>0.00E+00</c:formatCode>
                <c:ptCount val="4"/>
                <c:pt idx="0">
                  <c:v>43056408</c:v>
                </c:pt>
                <c:pt idx="1">
                  <c:v>98117497</c:v>
                </c:pt>
                <c:pt idx="2">
                  <c:v>275119531</c:v>
                </c:pt>
                <c:pt idx="3">
                  <c:v>425043478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AE-45D4-A122-F1D5E645A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364079"/>
        <c:axId val="1046154175"/>
      </c:scatterChart>
      <c:valAx>
        <c:axId val="88536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6154175"/>
        <c:crosses val="autoZero"/>
        <c:crossBetween val="midCat"/>
      </c:valAx>
      <c:valAx>
        <c:axId val="104615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36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CO2 TCD counts vs ppm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'New CO, CO2, Ar Calibration'!$A$4</c:f>
              <c:strCache>
                <c:ptCount val="1"/>
                <c:pt idx="0">
                  <c:v>TCD counts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247419072615924"/>
                  <c:y val="-5.046296296296296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'New CO, CO2, Ar Calibration'!$B$3:$E$3</c:f>
              <c:numCache>
                <c:formatCode>General</c:formatCode>
                <c:ptCount val="4"/>
                <c:pt idx="0">
                  <c:v>100000</c:v>
                </c:pt>
                <c:pt idx="1">
                  <c:v>250000</c:v>
                </c:pt>
                <c:pt idx="2">
                  <c:v>660000</c:v>
                </c:pt>
                <c:pt idx="3">
                  <c:v>1000000</c:v>
                </c:pt>
              </c:numCache>
            </c:numRef>
          </c:xVal>
          <c:yVal>
            <c:numRef>
              <c:f>'New CO, CO2, Ar Calibration'!$B$4:$E$4</c:f>
              <c:numCache>
                <c:formatCode>0.00E+00</c:formatCode>
                <c:ptCount val="4"/>
                <c:pt idx="0">
                  <c:v>43056408</c:v>
                </c:pt>
                <c:pt idx="1">
                  <c:v>98117497</c:v>
                </c:pt>
                <c:pt idx="2">
                  <c:v>275119531</c:v>
                </c:pt>
                <c:pt idx="3">
                  <c:v>425043478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95-438B-8111-AB94210F8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787439"/>
        <c:axId val="1046165407"/>
      </c:scatterChart>
      <c:valAx>
        <c:axId val="1039787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6165407"/>
        <c:crosses val="autoZero"/>
        <c:crossBetween val="midCat"/>
      </c:valAx>
      <c:valAx>
        <c:axId val="1046165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787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 MS Extracted Ion Counts vs vol.</a:t>
            </a:r>
            <a:r>
              <a:rPr lang="en-US" baseline="0"/>
              <a:t>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'New CO, CO2, Ar Calibration'!$A$12</c:f>
              <c:strCache>
                <c:ptCount val="1"/>
                <c:pt idx="0">
                  <c:v>MS Extracted Ion Counts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'New CO, CO2, Ar Calibration'!$B$10:$H$10</c:f>
              <c:numCache>
                <c:formatCode>General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4">
                  <c:v>50</c:v>
                </c:pt>
                <c:pt idx="5">
                  <c:v>70</c:v>
                </c:pt>
                <c:pt idx="6">
                  <c:v>100</c:v>
                </c:pt>
              </c:numCache>
            </c:numRef>
          </c:xVal>
          <c:yVal>
            <c:numRef>
              <c:f>'New CO, CO2, Ar Calibration'!$B$12:$H$12</c:f>
              <c:numCache>
                <c:formatCode>0.00E+00</c:formatCode>
                <c:ptCount val="7"/>
                <c:pt idx="0">
                  <c:v>0</c:v>
                </c:pt>
                <c:pt idx="1">
                  <c:v>43596545</c:v>
                </c:pt>
                <c:pt idx="2">
                  <c:v>87928635</c:v>
                </c:pt>
                <c:pt idx="4">
                  <c:v>567052621</c:v>
                </c:pt>
                <c:pt idx="5">
                  <c:v>717568961</c:v>
                </c:pt>
                <c:pt idx="6">
                  <c:v>860556961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40-4E8E-B677-D2766EFFD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52527"/>
        <c:axId val="1046200399"/>
      </c:scatterChart>
      <c:valAx>
        <c:axId val="762152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6200399"/>
        <c:crosses val="autoZero"/>
        <c:crossBetween val="midCat"/>
      </c:valAx>
      <c:valAx>
        <c:axId val="1046200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1525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</a:t>
            </a:r>
            <a:r>
              <a:rPr lang="en-US" baseline="0"/>
              <a:t> </a:t>
            </a:r>
            <a:r>
              <a:rPr lang="en-US"/>
              <a:t>MS Extracted Ion Counts vs ppm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'New CO, CO2, Ar Calibration'!$A$12</c:f>
              <c:strCache>
                <c:ptCount val="1"/>
                <c:pt idx="0">
                  <c:v>MS Extracted Ion Counts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'New CO, CO2, Ar Calibration'!$B$11:$H$11</c:f>
              <c:numCache>
                <c:formatCode>General</c:formatCode>
                <c:ptCount val="7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4">
                  <c:v>500000</c:v>
                </c:pt>
                <c:pt idx="5">
                  <c:v>700000</c:v>
                </c:pt>
                <c:pt idx="6">
                  <c:v>1000000</c:v>
                </c:pt>
              </c:numCache>
            </c:numRef>
          </c:xVal>
          <c:yVal>
            <c:numRef>
              <c:f>'New CO, CO2, Ar Calibration'!$B$12:$H$12</c:f>
              <c:numCache>
                <c:formatCode>0.00E+00</c:formatCode>
                <c:ptCount val="7"/>
                <c:pt idx="0">
                  <c:v>0</c:v>
                </c:pt>
                <c:pt idx="1">
                  <c:v>43596545</c:v>
                </c:pt>
                <c:pt idx="2">
                  <c:v>87928635</c:v>
                </c:pt>
                <c:pt idx="4">
                  <c:v>567052621</c:v>
                </c:pt>
                <c:pt idx="5">
                  <c:v>717568961</c:v>
                </c:pt>
                <c:pt idx="6">
                  <c:v>860556961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EA-48EF-910D-D4E983C30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5652399"/>
        <c:axId val="1046206879"/>
      </c:scatterChart>
      <c:valAx>
        <c:axId val="1045652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6206879"/>
        <c:crosses val="autoZero"/>
        <c:crossBetween val="midCat"/>
      </c:valAx>
      <c:valAx>
        <c:axId val="1046206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652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Low Range</a:t>
            </a:r>
            <a:r>
              <a:rPr lang="en-US" baseline="0"/>
              <a:t> Ar </a:t>
            </a:r>
            <a:r>
              <a:rPr lang="en-US"/>
              <a:t>MS Extracted Ion Counts vs ppm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'New CO, CO2, Ar Calibration'!$A$12</c:f>
              <c:strCache>
                <c:ptCount val="1"/>
                <c:pt idx="0">
                  <c:v>MS Extracted Ion Counts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'New CO, CO2, Ar Calibration'!$B$11:$D$11</c:f>
              <c:numCache>
                <c:formatCode>General</c:formatCode>
                <c:ptCount val="3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</c:numCache>
            </c:numRef>
          </c:xVal>
          <c:yVal>
            <c:numRef>
              <c:f>'New CO, CO2, Ar Calibration'!$B$12:$D$12</c:f>
              <c:numCache>
                <c:formatCode>0.00E+00</c:formatCode>
                <c:ptCount val="3"/>
                <c:pt idx="0">
                  <c:v>0</c:v>
                </c:pt>
                <c:pt idx="1">
                  <c:v>43596545</c:v>
                </c:pt>
                <c:pt idx="2">
                  <c:v>87928635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F1-4E9F-97AF-111BBB50C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804783"/>
        <c:axId val="1046178367"/>
      </c:scatterChart>
      <c:valAx>
        <c:axId val="973804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6178367"/>
        <c:crosses val="autoZero"/>
        <c:crossBetween val="midCat"/>
      </c:valAx>
      <c:valAx>
        <c:axId val="104617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804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Low Range Ar MS Extracted Ion Counts vs</a:t>
            </a:r>
            <a:r>
              <a:rPr lang="en-US" baseline="0"/>
              <a:t> vol. %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'New CO, CO2, Ar Calibration'!$A$12</c:f>
              <c:strCache>
                <c:ptCount val="1"/>
                <c:pt idx="0">
                  <c:v>MS Extracted Ion Counts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'New CO, CO2, Ar Calibration'!$B$10:$D$10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xVal>
          <c:yVal>
            <c:numRef>
              <c:f>'New CO, CO2, Ar Calibration'!$B$12:$D$12</c:f>
              <c:numCache>
                <c:formatCode>0.00E+00</c:formatCode>
                <c:ptCount val="3"/>
                <c:pt idx="0">
                  <c:v>0</c:v>
                </c:pt>
                <c:pt idx="1">
                  <c:v>43596545</c:v>
                </c:pt>
                <c:pt idx="2">
                  <c:v>87928635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5A-482E-BE21-F564F8158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010544"/>
        <c:axId val="727455184"/>
      </c:scatterChart>
      <c:valAx>
        <c:axId val="722010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455184"/>
        <c:crosses val="autoZero"/>
        <c:crossBetween val="midCat"/>
      </c:valAx>
      <c:valAx>
        <c:axId val="72745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010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36</xdr:row>
      <xdr:rowOff>95250</xdr:rowOff>
    </xdr:from>
    <xdr:to>
      <xdr:col>21</xdr:col>
      <xdr:colOff>571500</xdr:colOff>
      <xdr:row>53</xdr:row>
      <xdr:rowOff>85725</xdr:rowOff>
    </xdr:to>
    <xdr:graphicFrame macro="">
      <xdr:nvGraphicFramePr>
        <xdr:cNvPr id="8494" name="Chart 1">
          <a:extLst>
            <a:ext uri="{FF2B5EF4-FFF2-40B4-BE49-F238E27FC236}">
              <a16:creationId xmlns:a16="http://schemas.microsoft.com/office/drawing/2014/main" id="{742DDBE4-2461-4747-B840-9514B04E0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17</xdr:row>
      <xdr:rowOff>114300</xdr:rowOff>
    </xdr:from>
    <xdr:to>
      <xdr:col>19</xdr:col>
      <xdr:colOff>438150</xdr:colOff>
      <xdr:row>34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387BFA-BDB8-469C-B59F-3F531FB06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495300</xdr:colOff>
      <xdr:row>17</xdr:row>
      <xdr:rowOff>114300</xdr:rowOff>
    </xdr:from>
    <xdr:to>
      <xdr:col>27</xdr:col>
      <xdr:colOff>190500</xdr:colOff>
      <xdr:row>34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775234-4E2E-48A7-8BA4-7C6F92E3F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133350</xdr:colOff>
      <xdr:row>0</xdr:row>
      <xdr:rowOff>0</xdr:rowOff>
    </xdr:from>
    <xdr:to>
      <xdr:col>19</xdr:col>
      <xdr:colOff>438150</xdr:colOff>
      <xdr:row>16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2F02BD9-CDE5-4726-95A9-F05D89993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495300</xdr:colOff>
      <xdr:row>0</xdr:row>
      <xdr:rowOff>0</xdr:rowOff>
    </xdr:from>
    <xdr:to>
      <xdr:col>27</xdr:col>
      <xdr:colOff>190500</xdr:colOff>
      <xdr:row>16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8713A7-CBA5-4935-8955-B10608872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112058</xdr:colOff>
      <xdr:row>12</xdr:row>
      <xdr:rowOff>107577</xdr:rowOff>
    </xdr:from>
    <xdr:to>
      <xdr:col>6</xdr:col>
      <xdr:colOff>22411</xdr:colOff>
      <xdr:row>30</xdr:row>
      <xdr:rowOff>26894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4461BF9-0FFE-405D-A563-E3E35FEF8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100852</xdr:colOff>
      <xdr:row>30</xdr:row>
      <xdr:rowOff>85165</xdr:rowOff>
    </xdr:from>
    <xdr:to>
      <xdr:col>6</xdr:col>
      <xdr:colOff>11205</xdr:colOff>
      <xdr:row>48</xdr:row>
      <xdr:rowOff>4483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84B3653-B2E6-45CE-98B1-367D48645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56030</xdr:colOff>
      <xdr:row>67</xdr:row>
      <xdr:rowOff>85164</xdr:rowOff>
    </xdr:from>
    <xdr:to>
      <xdr:col>5</xdr:col>
      <xdr:colOff>571501</xdr:colOff>
      <xdr:row>85</xdr:row>
      <xdr:rowOff>4482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637B2C8-3D90-4DE5-A7B3-1E7C4F485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78441</xdr:colOff>
      <xdr:row>48</xdr:row>
      <xdr:rowOff>118783</xdr:rowOff>
    </xdr:from>
    <xdr:to>
      <xdr:col>5</xdr:col>
      <xdr:colOff>593912</xdr:colOff>
      <xdr:row>66</xdr:row>
      <xdr:rowOff>38101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13EADE-E0D0-49E6-A5DB-666A50D36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</xdr:row>
      <xdr:rowOff>9525</xdr:rowOff>
    </xdr:from>
    <xdr:to>
      <xdr:col>23</xdr:col>
      <xdr:colOff>390525</xdr:colOff>
      <xdr:row>24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FC44D7-4BEA-468A-9C63-39BAF4B37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25</xdr:row>
      <xdr:rowOff>152400</xdr:rowOff>
    </xdr:from>
    <xdr:to>
      <xdr:col>23</xdr:col>
      <xdr:colOff>390525</xdr:colOff>
      <xdr:row>49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13ADD6-9A34-4C71-8CBE-E4903A3AC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47625</xdr:colOff>
      <xdr:row>25</xdr:row>
      <xdr:rowOff>133350</xdr:rowOff>
    </xdr:from>
    <xdr:to>
      <xdr:col>34</xdr:col>
      <xdr:colOff>476250</xdr:colOff>
      <xdr:row>49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1CA321-814E-4D6F-A006-2400A7384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19050</xdr:colOff>
      <xdr:row>1</xdr:row>
      <xdr:rowOff>28575</xdr:rowOff>
    </xdr:from>
    <xdr:to>
      <xdr:col>34</xdr:col>
      <xdr:colOff>457200</xdr:colOff>
      <xdr:row>24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A413F6E-52E0-4658-B408-5D4010477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19050</xdr:colOff>
      <xdr:row>51</xdr:row>
      <xdr:rowOff>0</xdr:rowOff>
    </xdr:from>
    <xdr:to>
      <xdr:col>23</xdr:col>
      <xdr:colOff>400050</xdr:colOff>
      <xdr:row>74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955D88-DB95-4C55-B551-7A90E2B8D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57150</xdr:colOff>
      <xdr:row>51</xdr:row>
      <xdr:rowOff>9525</xdr:rowOff>
    </xdr:from>
    <xdr:to>
      <xdr:col>34</xdr:col>
      <xdr:colOff>485775</xdr:colOff>
      <xdr:row>74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D59DC1C-D742-48F9-B1BE-7141384BB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</xdr:colOff>
      <xdr:row>75</xdr:row>
      <xdr:rowOff>104775</xdr:rowOff>
    </xdr:from>
    <xdr:to>
      <xdr:col>23</xdr:col>
      <xdr:colOff>409575</xdr:colOff>
      <xdr:row>99</xdr:row>
      <xdr:rowOff>66675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DB1DB82-2EAC-46C7-9C25-4D9E43147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171450</xdr:colOff>
      <xdr:row>76</xdr:row>
      <xdr:rowOff>57150</xdr:rowOff>
    </xdr:from>
    <xdr:to>
      <xdr:col>35</xdr:col>
      <xdr:colOff>85725</xdr:colOff>
      <xdr:row>100</xdr:row>
      <xdr:rowOff>0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9A8E4E4B-DDC3-466A-8D55-853F3553F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447675</xdr:colOff>
      <xdr:row>0</xdr:row>
      <xdr:rowOff>0</xdr:rowOff>
    </xdr:from>
    <xdr:to>
      <xdr:col>12</xdr:col>
      <xdr:colOff>247650</xdr:colOff>
      <xdr:row>15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7752D8D3-D851-4D21-A141-D69592300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24</xdr:row>
      <xdr:rowOff>9525</xdr:rowOff>
    </xdr:from>
    <xdr:to>
      <xdr:col>24</xdr:col>
      <xdr:colOff>171450</xdr:colOff>
      <xdr:row>44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5F8D85-D54C-4356-93C5-718745328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22</xdr:row>
      <xdr:rowOff>9525</xdr:rowOff>
    </xdr:from>
    <xdr:to>
      <xdr:col>12</xdr:col>
      <xdr:colOff>581025</xdr:colOff>
      <xdr:row>42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EA666C-A7D4-4B70-B001-6188AFF1B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102</xdr:row>
      <xdr:rowOff>0</xdr:rowOff>
    </xdr:from>
    <xdr:to>
      <xdr:col>12</xdr:col>
      <xdr:colOff>581025</xdr:colOff>
      <xdr:row>122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5319B0-F879-48C3-978C-635B0ACBE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13</xdr:col>
      <xdr:colOff>0</xdr:colOff>
      <xdr:row>202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22661A8-46F6-4389-B168-EA3D71D56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262</xdr:row>
      <xdr:rowOff>0</xdr:rowOff>
    </xdr:from>
    <xdr:to>
      <xdr:col>13</xdr:col>
      <xdr:colOff>9525</xdr:colOff>
      <xdr:row>282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7EF8821-1BBE-4FD3-8BCF-2045B7FF8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342</xdr:row>
      <xdr:rowOff>0</xdr:rowOff>
    </xdr:from>
    <xdr:to>
      <xdr:col>13</xdr:col>
      <xdr:colOff>19050</xdr:colOff>
      <xdr:row>362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BF5D969-AA78-43B3-ACFF-13BDC37AD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37</xdr:row>
      <xdr:rowOff>66675</xdr:rowOff>
    </xdr:from>
    <xdr:to>
      <xdr:col>11</xdr:col>
      <xdr:colOff>180975</xdr:colOff>
      <xdr:row>55</xdr:row>
      <xdr:rowOff>104775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D71EDE3-8691-41E1-BD53-52871891B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74</xdr:row>
      <xdr:rowOff>0</xdr:rowOff>
    </xdr:from>
    <xdr:to>
      <xdr:col>5</xdr:col>
      <xdr:colOff>533400</xdr:colOff>
      <xdr:row>89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A9D6E1EB-33A7-4D25-826D-ED4115DFB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9525</xdr:colOff>
      <xdr:row>100</xdr:row>
      <xdr:rowOff>133350</xdr:rowOff>
    </xdr:from>
    <xdr:to>
      <xdr:col>5</xdr:col>
      <xdr:colOff>542925</xdr:colOff>
      <xdr:row>115</xdr:row>
      <xdr:rowOff>152400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2236E43-84CA-488B-840B-6327DA32D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127</xdr:row>
      <xdr:rowOff>133350</xdr:rowOff>
    </xdr:from>
    <xdr:to>
      <xdr:col>5</xdr:col>
      <xdr:colOff>533400</xdr:colOff>
      <xdr:row>142</xdr:row>
      <xdr:rowOff>152400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62DF26E4-EF5F-421D-9372-AEBE2EF8E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9525</xdr:colOff>
      <xdr:row>154</xdr:row>
      <xdr:rowOff>152400</xdr:rowOff>
    </xdr:from>
    <xdr:to>
      <xdr:col>5</xdr:col>
      <xdr:colOff>542925</xdr:colOff>
      <xdr:row>170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F5766692-7E83-40F6-A384-9ED56AB97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181</xdr:row>
      <xdr:rowOff>133350</xdr:rowOff>
    </xdr:from>
    <xdr:to>
      <xdr:col>5</xdr:col>
      <xdr:colOff>533400</xdr:colOff>
      <xdr:row>196</xdr:row>
      <xdr:rowOff>133350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3D980A24-E835-4FC0-9EEE-04DC39C1A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61</xdr:row>
      <xdr:rowOff>28575</xdr:rowOff>
    </xdr:from>
    <xdr:to>
      <xdr:col>10</xdr:col>
      <xdr:colOff>523875</xdr:colOff>
      <xdr:row>77</xdr:row>
      <xdr:rowOff>133350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03551B72-DB96-4AEF-A8D1-A05CEF7C3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333375</xdr:colOff>
      <xdr:row>37</xdr:row>
      <xdr:rowOff>66675</xdr:rowOff>
    </xdr:from>
    <xdr:to>
      <xdr:col>14</xdr:col>
      <xdr:colOff>495300</xdr:colOff>
      <xdr:row>55</xdr:row>
      <xdr:rowOff>95250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816C3504-7867-4D72-A2DB-C7FBDE2B2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657225</xdr:colOff>
      <xdr:row>37</xdr:row>
      <xdr:rowOff>57150</xdr:rowOff>
    </xdr:from>
    <xdr:to>
      <xdr:col>18</xdr:col>
      <xdr:colOff>533400</xdr:colOff>
      <xdr:row>55</xdr:row>
      <xdr:rowOff>95250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FC73586C-A8BA-4B9B-9DED-1847BB24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80</xdr:row>
      <xdr:rowOff>0</xdr:rowOff>
    </xdr:from>
    <xdr:to>
      <xdr:col>11</xdr:col>
      <xdr:colOff>590550</xdr:colOff>
      <xdr:row>103</xdr:row>
      <xdr:rowOff>104775</xdr:rowOff>
    </xdr:to>
    <xdr:graphicFrame macro="">
      <xdr:nvGraphicFramePr>
        <xdr:cNvPr id="11" name="Chart 12">
          <a:extLst>
            <a:ext uri="{FF2B5EF4-FFF2-40B4-BE49-F238E27FC236}">
              <a16:creationId xmlns:a16="http://schemas.microsoft.com/office/drawing/2014/main" id="{FB4ABD53-D2D5-4FFD-984C-97848D5DD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15</xdr:row>
      <xdr:rowOff>66675</xdr:rowOff>
    </xdr:from>
    <xdr:to>
      <xdr:col>8</xdr:col>
      <xdr:colOff>781050</xdr:colOff>
      <xdr:row>39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8C0F72-BA7C-4017-BC79-2CD714CEB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277282</xdr:colOff>
      <xdr:row>19</xdr:row>
      <xdr:rowOff>8466</xdr:rowOff>
    </xdr:from>
    <xdr:to>
      <xdr:col>14</xdr:col>
      <xdr:colOff>1602316</xdr:colOff>
      <xdr:row>36</xdr:row>
      <xdr:rowOff>16933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FAA72-D8A2-4ACE-B375-5A5C35D44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4e86709ff5dd76d/Bath%20PhD%20Personal/Master%20docs%20for%20data%20processing/FID%20Detector%20(HC%20Selectivity)%20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alibration Data"/>
      <sheetName val="FID Data"/>
      <sheetName val="FID Calculations"/>
      <sheetName val="Print Page"/>
      <sheetName val="Averages and Graph Data"/>
      <sheetName val="ASF Calculations"/>
    </sheetNames>
    <sheetDataSet>
      <sheetData sheetId="0">
        <row r="20">
          <cell r="B20">
            <v>0</v>
          </cell>
        </row>
        <row r="29">
          <cell r="B29">
            <v>0</v>
          </cell>
        </row>
        <row r="32">
          <cell r="H32" t="str">
            <v>C1 % of Prod.</v>
          </cell>
          <cell r="I32" t="str">
            <v>C2= % of Prod.</v>
          </cell>
          <cell r="J32" t="str">
            <v>C2 % of Prod.</v>
          </cell>
          <cell r="K32" t="str">
            <v>C3= % of Prod.</v>
          </cell>
          <cell r="L32" t="str">
            <v>C3 % of Prod</v>
          </cell>
          <cell r="M32" t="str">
            <v>iso-C4 % of Prod.</v>
          </cell>
          <cell r="N32" t="str">
            <v>n-C4 % of Prod.</v>
          </cell>
          <cell r="O32" t="str">
            <v>C5 % of Prod.</v>
          </cell>
          <cell r="P32" t="str">
            <v>C6 % of Prod.</v>
          </cell>
          <cell r="Q32" t="str">
            <v>C7 % of Prod.</v>
          </cell>
        </row>
        <row r="33"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  <cell r="N33" t="e">
            <v>#DIV/0!</v>
          </cell>
          <cell r="O33" t="e">
            <v>#DIV/0!</v>
          </cell>
          <cell r="P33" t="e">
            <v>#DIV/0!</v>
          </cell>
          <cell r="Q33" t="e">
            <v>#DIV/0!</v>
          </cell>
        </row>
        <row r="36">
          <cell r="H36" t="str">
            <v>C1 % of Prod.</v>
          </cell>
          <cell r="I36" t="str">
            <v>C2 % of Prod.</v>
          </cell>
          <cell r="J36" t="str">
            <v>C3 % of Prod.</v>
          </cell>
          <cell r="K36" t="str">
            <v>C4 % of Prod.</v>
          </cell>
          <cell r="L36" t="str">
            <v>C5 % of Prod.</v>
          </cell>
          <cell r="M36" t="str">
            <v>C6 % of Prod.</v>
          </cell>
          <cell r="N36" t="str">
            <v>C7 % of Prod.</v>
          </cell>
          <cell r="O36" t="str">
            <v>C8% of Prod.</v>
          </cell>
        </row>
        <row r="37"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  <cell r="N37" t="e">
            <v>#DIV/0!</v>
          </cell>
          <cell r="O37" t="e">
            <v>#DIV/0!</v>
          </cell>
        </row>
        <row r="38">
          <cell r="B38">
            <v>0</v>
          </cell>
        </row>
        <row r="47">
          <cell r="B47">
            <v>0</v>
          </cell>
        </row>
        <row r="56">
          <cell r="B56">
            <v>0</v>
          </cell>
        </row>
        <row r="82">
          <cell r="A82" t="str">
            <v>C1</v>
          </cell>
          <cell r="B82" t="e">
            <v>#DIV/0!</v>
          </cell>
        </row>
        <row r="83">
          <cell r="A83" t="str">
            <v>C2</v>
          </cell>
          <cell r="B83" t="e">
            <v>#DIV/0!</v>
          </cell>
        </row>
        <row r="84">
          <cell r="A84" t="str">
            <v>C3</v>
          </cell>
          <cell r="B84" t="e">
            <v>#DIV/0!</v>
          </cell>
        </row>
        <row r="85">
          <cell r="A85" t="str">
            <v>C4</v>
          </cell>
          <cell r="B85" t="e">
            <v>#DIV/0!</v>
          </cell>
        </row>
        <row r="86">
          <cell r="A86" t="str">
            <v>C5</v>
          </cell>
          <cell r="B86" t="e">
            <v>#DIV/0!</v>
          </cell>
        </row>
        <row r="87">
          <cell r="A87" t="str">
            <v>C6</v>
          </cell>
          <cell r="B87" t="e">
            <v>#DIV/0!</v>
          </cell>
        </row>
        <row r="88">
          <cell r="A88" t="str">
            <v>C7</v>
          </cell>
          <cell r="B88" t="e">
            <v>#DIV/0!</v>
          </cell>
        </row>
        <row r="89">
          <cell r="A89" t="str">
            <v>C8</v>
          </cell>
          <cell r="B89" t="e">
            <v>#DIV/0!</v>
          </cell>
        </row>
        <row r="109">
          <cell r="A109" t="str">
            <v>C1</v>
          </cell>
          <cell r="B109">
            <v>51.196104432738764</v>
          </cell>
        </row>
        <row r="110">
          <cell r="A110" t="str">
            <v>C2</v>
          </cell>
          <cell r="B110">
            <v>19.907444128769622</v>
          </cell>
        </row>
        <row r="111">
          <cell r="A111" t="str">
            <v>C3</v>
          </cell>
          <cell r="B111">
            <v>16.131178581803105</v>
          </cell>
        </row>
        <row r="112">
          <cell r="A112" t="str">
            <v>C4</v>
          </cell>
          <cell r="B112">
            <v>7.4013673888372775</v>
          </cell>
        </row>
        <row r="113">
          <cell r="A113" t="str">
            <v>C5</v>
          </cell>
          <cell r="B113">
            <v>3.79137279771665</v>
          </cell>
        </row>
        <row r="114">
          <cell r="A114" t="str">
            <v>C6</v>
          </cell>
          <cell r="B114">
            <v>1.5725326701345828</v>
          </cell>
        </row>
        <row r="115">
          <cell r="A115" t="str">
            <v>C7</v>
          </cell>
          <cell r="B115">
            <v>0</v>
          </cell>
        </row>
        <row r="116">
          <cell r="A116" t="str">
            <v>C8</v>
          </cell>
          <cell r="B116">
            <v>0</v>
          </cell>
        </row>
        <row r="136">
          <cell r="A136" t="str">
            <v>C1</v>
          </cell>
          <cell r="B136">
            <v>52.460894631086653</v>
          </cell>
        </row>
        <row r="137">
          <cell r="A137" t="str">
            <v>C2</v>
          </cell>
          <cell r="B137">
            <v>20.241462691476304</v>
          </cell>
        </row>
        <row r="138">
          <cell r="A138" t="str">
            <v>C3</v>
          </cell>
          <cell r="B138">
            <v>15.832780514603231</v>
          </cell>
        </row>
        <row r="139">
          <cell r="A139" t="str">
            <v>C4</v>
          </cell>
          <cell r="B139">
            <v>6.3873565021681493</v>
          </cell>
        </row>
        <row r="140">
          <cell r="A140" t="str">
            <v>C5</v>
          </cell>
          <cell r="B140">
            <v>3.5927710826654016</v>
          </cell>
        </row>
        <row r="141">
          <cell r="A141" t="str">
            <v>C6</v>
          </cell>
          <cell r="B141">
            <v>1.4847345780002619</v>
          </cell>
        </row>
        <row r="142">
          <cell r="A142" t="str">
            <v>C7</v>
          </cell>
          <cell r="B142">
            <v>0</v>
          </cell>
        </row>
        <row r="143">
          <cell r="A143" t="str">
            <v>C8</v>
          </cell>
          <cell r="B143">
            <v>0</v>
          </cell>
        </row>
        <row r="163">
          <cell r="A163" t="str">
            <v>C1</v>
          </cell>
          <cell r="B163">
            <v>53.316177052139423</v>
          </cell>
        </row>
        <row r="164">
          <cell r="A164" t="str">
            <v>C2</v>
          </cell>
          <cell r="B164">
            <v>20.249524378324573</v>
          </cell>
        </row>
        <row r="165">
          <cell r="A165" t="str">
            <v>C3</v>
          </cell>
          <cell r="B165">
            <v>15.316715103967683</v>
          </cell>
        </row>
        <row r="166">
          <cell r="A166" t="str">
            <v>C4</v>
          </cell>
          <cell r="B166">
            <v>6.1364930984433199</v>
          </cell>
        </row>
        <row r="167">
          <cell r="A167" t="str">
            <v>C5</v>
          </cell>
          <cell r="B167">
            <v>3.5169771718240934</v>
          </cell>
        </row>
        <row r="168">
          <cell r="A168" t="str">
            <v>C6</v>
          </cell>
          <cell r="B168">
            <v>1.4641131953009057</v>
          </cell>
        </row>
        <row r="169">
          <cell r="A169" t="str">
            <v>C7</v>
          </cell>
          <cell r="B169">
            <v>0</v>
          </cell>
        </row>
        <row r="170">
          <cell r="A170" t="str">
            <v>C8</v>
          </cell>
          <cell r="B170">
            <v>0</v>
          </cell>
        </row>
        <row r="190">
          <cell r="A190" t="str">
            <v>C1</v>
          </cell>
          <cell r="B190" t="e">
            <v>#DIV/0!</v>
          </cell>
        </row>
        <row r="191">
          <cell r="A191" t="str">
            <v>C2</v>
          </cell>
          <cell r="B191" t="e">
            <v>#DIV/0!</v>
          </cell>
        </row>
        <row r="192">
          <cell r="A192" t="str">
            <v>C3</v>
          </cell>
          <cell r="B192" t="e">
            <v>#DIV/0!</v>
          </cell>
        </row>
        <row r="193">
          <cell r="A193" t="str">
            <v>C4</v>
          </cell>
          <cell r="B193" t="e">
            <v>#DIV/0!</v>
          </cell>
        </row>
        <row r="194">
          <cell r="A194" t="str">
            <v>C5</v>
          </cell>
          <cell r="B194" t="e">
            <v>#DIV/0!</v>
          </cell>
        </row>
        <row r="195">
          <cell r="A195" t="str">
            <v>C6</v>
          </cell>
          <cell r="B195" t="e">
            <v>#DIV/0!</v>
          </cell>
        </row>
        <row r="196">
          <cell r="A196" t="str">
            <v>C7</v>
          </cell>
          <cell r="B196" t="e">
            <v>#DIV/0!</v>
          </cell>
        </row>
        <row r="197">
          <cell r="A197" t="str">
            <v>C8</v>
          </cell>
          <cell r="B197" t="e">
            <v>#DIV/0!</v>
          </cell>
        </row>
      </sheetData>
      <sheetData sheetId="1">
        <row r="4">
          <cell r="F4">
            <v>1</v>
          </cell>
          <cell r="H4">
            <v>34244112</v>
          </cell>
        </row>
        <row r="5">
          <cell r="F5">
            <v>2</v>
          </cell>
          <cell r="H5">
            <v>71799521</v>
          </cell>
        </row>
        <row r="6">
          <cell r="C6">
            <v>3.0720000000000001</v>
          </cell>
          <cell r="F6">
            <v>3</v>
          </cell>
        </row>
        <row r="7">
          <cell r="H7">
            <v>132744357</v>
          </cell>
        </row>
        <row r="8">
          <cell r="C8">
            <v>7.7910000000000004</v>
          </cell>
          <cell r="F8">
            <v>4</v>
          </cell>
          <cell r="H8">
            <v>178668655</v>
          </cell>
        </row>
        <row r="9">
          <cell r="C9">
            <v>12.536</v>
          </cell>
        </row>
        <row r="10">
          <cell r="C10">
            <v>12.875999999999999</v>
          </cell>
        </row>
        <row r="11">
          <cell r="C11">
            <v>15.557</v>
          </cell>
        </row>
      </sheetData>
      <sheetData sheetId="2">
        <row r="7">
          <cell r="A7">
            <v>1</v>
          </cell>
        </row>
        <row r="12">
          <cell r="J12">
            <v>0</v>
          </cell>
          <cell r="K12">
            <v>0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0</v>
          </cell>
          <cell r="K15">
            <v>0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  <cell r="K22">
            <v>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  <cell r="K28">
            <v>0</v>
          </cell>
        </row>
        <row r="29">
          <cell r="J29">
            <v>0</v>
          </cell>
          <cell r="K29">
            <v>0</v>
          </cell>
        </row>
        <row r="30">
          <cell r="J30">
            <v>0</v>
          </cell>
          <cell r="K30">
            <v>0</v>
          </cell>
        </row>
        <row r="31"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0</v>
          </cell>
          <cell r="K33">
            <v>0</v>
          </cell>
        </row>
        <row r="34"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47">
          <cell r="J47">
            <v>0</v>
          </cell>
          <cell r="K47">
            <v>0</v>
          </cell>
        </row>
        <row r="48">
          <cell r="J48">
            <v>0</v>
          </cell>
          <cell r="K48">
            <v>0</v>
          </cell>
        </row>
        <row r="49">
          <cell r="J49">
            <v>0</v>
          </cell>
          <cell r="K49">
            <v>0</v>
          </cell>
        </row>
        <row r="50">
          <cell r="J50">
            <v>0</v>
          </cell>
          <cell r="K50">
            <v>0</v>
          </cell>
        </row>
        <row r="51"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0</v>
          </cell>
          <cell r="K55">
            <v>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0</v>
          </cell>
          <cell r="K59">
            <v>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  <cell r="K62">
            <v>0</v>
          </cell>
        </row>
        <row r="63"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  <cell r="K74">
            <v>0</v>
          </cell>
        </row>
        <row r="75"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93">
          <cell r="A93">
            <v>2</v>
          </cell>
        </row>
        <row r="98"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3.9901215089945398E-4</v>
          </cell>
          <cell r="K106">
            <v>3.9901215089945398E-4</v>
          </cell>
        </row>
        <row r="107">
          <cell r="J107">
            <v>0</v>
          </cell>
          <cell r="K107">
            <v>0</v>
          </cell>
        </row>
        <row r="108">
          <cell r="J108">
            <v>0</v>
          </cell>
          <cell r="K108">
            <v>0</v>
          </cell>
        </row>
        <row r="109"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3.2989608470753229E-6</v>
          </cell>
          <cell r="K111">
            <v>6.5979216941506458E-6</v>
          </cell>
        </row>
        <row r="112"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7.4278348879360645E-5</v>
          </cell>
          <cell r="K116">
            <v>1.4855669775872129E-4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6.9955275710153494E-6</v>
          </cell>
          <cell r="K121">
            <v>2.0986582713046047E-5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3.4912193949247037E-5</v>
          </cell>
          <cell r="K126">
            <v>1.0473658184774111E-4</v>
          </cell>
        </row>
        <row r="127">
          <cell r="J127">
            <v>0</v>
          </cell>
          <cell r="K127">
            <v>0</v>
          </cell>
        </row>
        <row r="128"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J131">
            <v>3.2662707358842742E-6</v>
          </cell>
          <cell r="K131">
            <v>1.3065082943537097E-5</v>
          </cell>
        </row>
        <row r="132"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1.1154921824269335E-5</v>
          </cell>
          <cell r="K136">
            <v>4.4619687297077338E-5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5.9098395537735363E-6</v>
          </cell>
          <cell r="K141">
            <v>2.954919776886768E-5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J145">
            <v>0</v>
          </cell>
          <cell r="K145">
            <v>0</v>
          </cell>
        </row>
        <row r="146"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J149">
            <v>2.0426672759005696E-6</v>
          </cell>
          <cell r="K149">
            <v>1.2256003655403418E-5</v>
          </cell>
        </row>
        <row r="150"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6">
          <cell r="J156">
            <v>0</v>
          </cell>
          <cell r="K156">
            <v>0</v>
          </cell>
        </row>
        <row r="157">
          <cell r="J157">
            <v>0</v>
          </cell>
          <cell r="K157">
            <v>0</v>
          </cell>
        </row>
        <row r="158">
          <cell r="J158">
            <v>0</v>
          </cell>
          <cell r="K158">
            <v>0</v>
          </cell>
        </row>
        <row r="159">
          <cell r="J159">
            <v>0</v>
          </cell>
          <cell r="K159">
            <v>0</v>
          </cell>
        </row>
        <row r="160"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J162">
            <v>0</v>
          </cell>
          <cell r="K162">
            <v>0</v>
          </cell>
        </row>
        <row r="163">
          <cell r="J163">
            <v>0</v>
          </cell>
          <cell r="K163">
            <v>0</v>
          </cell>
        </row>
        <row r="164">
          <cell r="J164">
            <v>0</v>
          </cell>
          <cell r="K164">
            <v>0</v>
          </cell>
        </row>
        <row r="165">
          <cell r="J165">
            <v>0</v>
          </cell>
          <cell r="K165">
            <v>0</v>
          </cell>
        </row>
        <row r="166"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J172">
            <v>0</v>
          </cell>
          <cell r="K172">
            <v>0</v>
          </cell>
        </row>
        <row r="179">
          <cell r="A179">
            <v>3</v>
          </cell>
        </row>
        <row r="184">
          <cell r="J184">
            <v>0</v>
          </cell>
          <cell r="K184">
            <v>0</v>
          </cell>
        </row>
        <row r="185">
          <cell r="J185">
            <v>0</v>
          </cell>
          <cell r="K185">
            <v>0</v>
          </cell>
        </row>
        <row r="186">
          <cell r="J186">
            <v>0</v>
          </cell>
          <cell r="K186">
            <v>0</v>
          </cell>
        </row>
        <row r="187"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3.7070007163061638E-4</v>
          </cell>
          <cell r="K192">
            <v>3.7070007163061638E-4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J196">
            <v>0</v>
          </cell>
          <cell r="K196">
            <v>0</v>
          </cell>
        </row>
        <row r="197">
          <cell r="J197">
            <v>2.898723525360695E-6</v>
          </cell>
          <cell r="K197">
            <v>5.79744705072139E-6</v>
          </cell>
        </row>
        <row r="198"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6.8616561549404045E-5</v>
          </cell>
          <cell r="K202">
            <v>1.3723312309880809E-4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6.0092004372711723E-6</v>
          </cell>
          <cell r="K207">
            <v>1.8027601311813515E-5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1">
          <cell r="J211">
            <v>0</v>
          </cell>
          <cell r="K211">
            <v>0</v>
          </cell>
        </row>
        <row r="212">
          <cell r="J212">
            <v>3.1283421124932342E-5</v>
          </cell>
          <cell r="K212">
            <v>9.3850263374797019E-5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6">
          <cell r="J216">
            <v>0</v>
          </cell>
          <cell r="K216">
            <v>0</v>
          </cell>
        </row>
        <row r="217">
          <cell r="J217">
            <v>1.5112771725837559E-6</v>
          </cell>
          <cell r="K217">
            <v>6.0451086903350235E-6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0"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9.7723347898823647E-6</v>
          </cell>
          <cell r="K222">
            <v>3.9089339159529459E-5</v>
          </cell>
        </row>
        <row r="223">
          <cell r="J223">
            <v>0</v>
          </cell>
          <cell r="K223">
            <v>0</v>
          </cell>
        </row>
        <row r="224"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5.0774601045681188E-6</v>
          </cell>
          <cell r="K227">
            <v>2.5387300522840594E-5</v>
          </cell>
        </row>
        <row r="228"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2"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1.7485761482833657E-6</v>
          </cell>
          <cell r="K235">
            <v>1.0491456889700195E-5</v>
          </cell>
        </row>
        <row r="236"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0"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4"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8"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J252">
            <v>0</v>
          </cell>
          <cell r="K252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6">
          <cell r="J256">
            <v>0</v>
          </cell>
          <cell r="K256">
            <v>0</v>
          </cell>
        </row>
        <row r="257">
          <cell r="J257">
            <v>0</v>
          </cell>
          <cell r="K257">
            <v>0</v>
          </cell>
        </row>
        <row r="258">
          <cell r="J258">
            <v>0</v>
          </cell>
          <cell r="K258">
            <v>0</v>
          </cell>
        </row>
        <row r="265">
          <cell r="A265">
            <v>4</v>
          </cell>
        </row>
        <row r="270">
          <cell r="J270">
            <v>0</v>
          </cell>
          <cell r="K270">
            <v>0</v>
          </cell>
        </row>
        <row r="271"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J273">
            <v>0</v>
          </cell>
          <cell r="K273">
            <v>0</v>
          </cell>
        </row>
        <row r="274">
          <cell r="J274">
            <v>0</v>
          </cell>
          <cell r="K274">
            <v>0</v>
          </cell>
        </row>
        <row r="275">
          <cell r="J275">
            <v>0</v>
          </cell>
          <cell r="K275">
            <v>0</v>
          </cell>
        </row>
        <row r="276">
          <cell r="J276">
            <v>0</v>
          </cell>
          <cell r="K276">
            <v>0</v>
          </cell>
        </row>
        <row r="277">
          <cell r="J277">
            <v>0</v>
          </cell>
          <cell r="K277">
            <v>0</v>
          </cell>
        </row>
        <row r="278">
          <cell r="J278">
            <v>3.3899462967610012E-4</v>
          </cell>
          <cell r="K278">
            <v>3.3899462967610012E-4</v>
          </cell>
        </row>
        <row r="279">
          <cell r="J279">
            <v>0</v>
          </cell>
          <cell r="K279">
            <v>0</v>
          </cell>
        </row>
        <row r="280">
          <cell r="J280">
            <v>0</v>
          </cell>
          <cell r="K280">
            <v>0</v>
          </cell>
        </row>
        <row r="281">
          <cell r="J281">
            <v>0</v>
          </cell>
          <cell r="K281">
            <v>0</v>
          </cell>
        </row>
        <row r="282">
          <cell r="J282">
            <v>0</v>
          </cell>
          <cell r="K282">
            <v>0</v>
          </cell>
        </row>
        <row r="283">
          <cell r="J283">
            <v>2.5596740114378598E-6</v>
          </cell>
          <cell r="K283">
            <v>5.1193480228757196E-6</v>
          </cell>
        </row>
        <row r="284">
          <cell r="J284">
            <v>0</v>
          </cell>
          <cell r="K284">
            <v>0</v>
          </cell>
        </row>
        <row r="285">
          <cell r="J285">
            <v>0</v>
          </cell>
          <cell r="K285">
            <v>0</v>
          </cell>
        </row>
        <row r="286">
          <cell r="J286">
            <v>0</v>
          </cell>
          <cell r="K286">
            <v>0</v>
          </cell>
        </row>
        <row r="287">
          <cell r="J287">
            <v>0</v>
          </cell>
          <cell r="K287">
            <v>0</v>
          </cell>
        </row>
        <row r="288">
          <cell r="J288">
            <v>6.1815534389516393E-5</v>
          </cell>
          <cell r="K288">
            <v>1.2363106877903279E-4</v>
          </cell>
        </row>
        <row r="289">
          <cell r="J289">
            <v>0</v>
          </cell>
          <cell r="K289">
            <v>0</v>
          </cell>
        </row>
        <row r="290">
          <cell r="J290">
            <v>0</v>
          </cell>
          <cell r="K290">
            <v>0</v>
          </cell>
        </row>
        <row r="291">
          <cell r="J291">
            <v>0</v>
          </cell>
          <cell r="K291">
            <v>0</v>
          </cell>
        </row>
        <row r="292">
          <cell r="J292">
            <v>0</v>
          </cell>
          <cell r="K292">
            <v>0</v>
          </cell>
        </row>
        <row r="293">
          <cell r="J293">
            <v>5.1404619359857048E-6</v>
          </cell>
          <cell r="K293">
            <v>1.5421385807957115E-5</v>
          </cell>
        </row>
        <row r="294">
          <cell r="J294">
            <v>0</v>
          </cell>
          <cell r="K294">
            <v>0</v>
          </cell>
        </row>
        <row r="295">
          <cell r="J295">
            <v>0</v>
          </cell>
          <cell r="K295">
            <v>0</v>
          </cell>
        </row>
        <row r="296">
          <cell r="J296">
            <v>0</v>
          </cell>
          <cell r="K296">
            <v>0</v>
          </cell>
        </row>
        <row r="297">
          <cell r="J297">
            <v>0</v>
          </cell>
          <cell r="K297">
            <v>0</v>
          </cell>
        </row>
        <row r="298">
          <cell r="J298">
            <v>2.7321756547572417E-5</v>
          </cell>
          <cell r="K298">
            <v>8.1965269642717258E-5</v>
          </cell>
        </row>
        <row r="299">
          <cell r="J299">
            <v>0</v>
          </cell>
          <cell r="K299">
            <v>0</v>
          </cell>
        </row>
        <row r="300">
          <cell r="J300">
            <v>0</v>
          </cell>
          <cell r="K300">
            <v>0</v>
          </cell>
        </row>
        <row r="301">
          <cell r="J301">
            <v>0</v>
          </cell>
          <cell r="K301">
            <v>0</v>
          </cell>
        </row>
        <row r="302">
          <cell r="J302">
            <v>0</v>
          </cell>
          <cell r="K302">
            <v>0</v>
          </cell>
        </row>
        <row r="303">
          <cell r="J303">
            <v>1.2856654029225702E-6</v>
          </cell>
          <cell r="K303">
            <v>5.1426616116902807E-6</v>
          </cell>
        </row>
        <row r="304">
          <cell r="J304">
            <v>0</v>
          </cell>
          <cell r="K304">
            <v>0</v>
          </cell>
        </row>
        <row r="305">
          <cell r="J305">
            <v>0</v>
          </cell>
          <cell r="K305">
            <v>0</v>
          </cell>
        </row>
        <row r="306">
          <cell r="J306">
            <v>0</v>
          </cell>
          <cell r="K306">
            <v>0</v>
          </cell>
        </row>
        <row r="307">
          <cell r="J307">
            <v>0</v>
          </cell>
          <cell r="K307">
            <v>0</v>
          </cell>
        </row>
        <row r="308">
          <cell r="J308">
            <v>8.4685889361611042E-6</v>
          </cell>
          <cell r="K308">
            <v>3.3874355744644417E-5</v>
          </cell>
        </row>
        <row r="309">
          <cell r="J309">
            <v>0</v>
          </cell>
          <cell r="K309">
            <v>0</v>
          </cell>
        </row>
        <row r="310">
          <cell r="J310">
            <v>0</v>
          </cell>
          <cell r="K310">
            <v>0</v>
          </cell>
        </row>
        <row r="311">
          <cell r="J311">
            <v>0</v>
          </cell>
          <cell r="K311">
            <v>0</v>
          </cell>
        </row>
        <row r="312">
          <cell r="J312">
            <v>0</v>
          </cell>
          <cell r="K312">
            <v>0</v>
          </cell>
        </row>
        <row r="313">
          <cell r="J313">
            <v>4.4723250610256038E-6</v>
          </cell>
          <cell r="K313">
            <v>2.2361625305128018E-5</v>
          </cell>
        </row>
        <row r="314">
          <cell r="J314">
            <v>0</v>
          </cell>
          <cell r="K314">
            <v>0</v>
          </cell>
        </row>
        <row r="315">
          <cell r="J315">
            <v>0</v>
          </cell>
          <cell r="K315">
            <v>0</v>
          </cell>
        </row>
        <row r="316">
          <cell r="J316">
            <v>0</v>
          </cell>
          <cell r="K316">
            <v>0</v>
          </cell>
        </row>
        <row r="317">
          <cell r="J317">
            <v>0</v>
          </cell>
          <cell r="K317">
            <v>0</v>
          </cell>
        </row>
        <row r="318">
          <cell r="J318">
            <v>0</v>
          </cell>
          <cell r="K318">
            <v>0</v>
          </cell>
        </row>
        <row r="319">
          <cell r="J319">
            <v>0</v>
          </cell>
          <cell r="K319">
            <v>0</v>
          </cell>
        </row>
        <row r="320">
          <cell r="J320">
            <v>0</v>
          </cell>
          <cell r="K320">
            <v>0</v>
          </cell>
        </row>
        <row r="321">
          <cell r="J321">
            <v>1.5515194383359175E-6</v>
          </cell>
          <cell r="K321">
            <v>9.3091166300155057E-6</v>
          </cell>
        </row>
        <row r="322">
          <cell r="J322">
            <v>0</v>
          </cell>
          <cell r="K322">
            <v>0</v>
          </cell>
        </row>
        <row r="323">
          <cell r="J323">
            <v>0</v>
          </cell>
          <cell r="K323">
            <v>0</v>
          </cell>
        </row>
        <row r="324">
          <cell r="J324">
            <v>0</v>
          </cell>
          <cell r="K324">
            <v>0</v>
          </cell>
        </row>
        <row r="325">
          <cell r="J325">
            <v>0</v>
          </cell>
          <cell r="K325">
            <v>0</v>
          </cell>
        </row>
        <row r="326">
          <cell r="J326">
            <v>0</v>
          </cell>
          <cell r="K326">
            <v>0</v>
          </cell>
        </row>
        <row r="327">
          <cell r="J327">
            <v>0</v>
          </cell>
          <cell r="K327">
            <v>0</v>
          </cell>
        </row>
        <row r="328">
          <cell r="J328">
            <v>0</v>
          </cell>
          <cell r="K328">
            <v>0</v>
          </cell>
        </row>
        <row r="329">
          <cell r="J329">
            <v>0</v>
          </cell>
          <cell r="K329">
            <v>0</v>
          </cell>
        </row>
        <row r="330">
          <cell r="J330">
            <v>0</v>
          </cell>
          <cell r="K330">
            <v>0</v>
          </cell>
        </row>
        <row r="331">
          <cell r="J331">
            <v>0</v>
          </cell>
          <cell r="K331">
            <v>0</v>
          </cell>
        </row>
        <row r="332">
          <cell r="J332">
            <v>0</v>
          </cell>
          <cell r="K332">
            <v>0</v>
          </cell>
        </row>
        <row r="333">
          <cell r="J333">
            <v>0</v>
          </cell>
          <cell r="K333">
            <v>0</v>
          </cell>
        </row>
        <row r="334">
          <cell r="J334">
            <v>0</v>
          </cell>
          <cell r="K334">
            <v>0</v>
          </cell>
        </row>
        <row r="335">
          <cell r="J335">
            <v>0</v>
          </cell>
          <cell r="K335">
            <v>0</v>
          </cell>
        </row>
        <row r="336">
          <cell r="J336">
            <v>0</v>
          </cell>
          <cell r="K336">
            <v>0</v>
          </cell>
        </row>
        <row r="337">
          <cell r="J337">
            <v>0</v>
          </cell>
          <cell r="K337">
            <v>0</v>
          </cell>
        </row>
        <row r="338">
          <cell r="J338">
            <v>0</v>
          </cell>
          <cell r="K338">
            <v>0</v>
          </cell>
        </row>
        <row r="339">
          <cell r="J339">
            <v>0</v>
          </cell>
          <cell r="K339">
            <v>0</v>
          </cell>
        </row>
        <row r="340">
          <cell r="J340">
            <v>0</v>
          </cell>
          <cell r="K340">
            <v>0</v>
          </cell>
        </row>
        <row r="341">
          <cell r="J341">
            <v>0</v>
          </cell>
          <cell r="K341">
            <v>0</v>
          </cell>
        </row>
        <row r="342">
          <cell r="J342">
            <v>0</v>
          </cell>
          <cell r="K342">
            <v>0</v>
          </cell>
        </row>
        <row r="343">
          <cell r="J343">
            <v>0</v>
          </cell>
          <cell r="K343">
            <v>0</v>
          </cell>
        </row>
        <row r="344">
          <cell r="J344">
            <v>0</v>
          </cell>
          <cell r="K344">
            <v>0</v>
          </cell>
        </row>
        <row r="351">
          <cell r="A351">
            <v>5</v>
          </cell>
        </row>
        <row r="356">
          <cell r="J356">
            <v>0</v>
          </cell>
          <cell r="K356">
            <v>0</v>
          </cell>
        </row>
        <row r="357">
          <cell r="J357">
            <v>0</v>
          </cell>
          <cell r="K357">
            <v>0</v>
          </cell>
        </row>
        <row r="358">
          <cell r="J358">
            <v>0</v>
          </cell>
          <cell r="K358">
            <v>0</v>
          </cell>
        </row>
        <row r="359">
          <cell r="J359">
            <v>0</v>
          </cell>
          <cell r="K359">
            <v>0</v>
          </cell>
        </row>
        <row r="360">
          <cell r="J360">
            <v>0</v>
          </cell>
          <cell r="K360">
            <v>0</v>
          </cell>
        </row>
        <row r="361">
          <cell r="J361">
            <v>0</v>
          </cell>
          <cell r="K361">
            <v>0</v>
          </cell>
        </row>
        <row r="362">
          <cell r="J362">
            <v>0</v>
          </cell>
          <cell r="K362">
            <v>0</v>
          </cell>
        </row>
        <row r="363">
          <cell r="J363">
            <v>0</v>
          </cell>
          <cell r="K363">
            <v>0</v>
          </cell>
        </row>
        <row r="364">
          <cell r="J364">
            <v>0</v>
          </cell>
          <cell r="K364">
            <v>0</v>
          </cell>
        </row>
        <row r="365">
          <cell r="J365">
            <v>0</v>
          </cell>
          <cell r="K365">
            <v>0</v>
          </cell>
        </row>
        <row r="366">
          <cell r="J366">
            <v>0</v>
          </cell>
          <cell r="K366">
            <v>0</v>
          </cell>
        </row>
        <row r="367">
          <cell r="J367">
            <v>0</v>
          </cell>
          <cell r="K367">
            <v>0</v>
          </cell>
        </row>
        <row r="368">
          <cell r="J368">
            <v>0</v>
          </cell>
          <cell r="K368">
            <v>0</v>
          </cell>
        </row>
        <row r="369">
          <cell r="J369">
            <v>0</v>
          </cell>
          <cell r="K369">
            <v>0</v>
          </cell>
        </row>
        <row r="370">
          <cell r="J370">
            <v>0</v>
          </cell>
          <cell r="K370">
            <v>0</v>
          </cell>
        </row>
        <row r="371">
          <cell r="J371">
            <v>0</v>
          </cell>
          <cell r="K371">
            <v>0</v>
          </cell>
        </row>
        <row r="372">
          <cell r="J372">
            <v>0</v>
          </cell>
          <cell r="K372">
            <v>0</v>
          </cell>
        </row>
        <row r="373">
          <cell r="J373">
            <v>0</v>
          </cell>
          <cell r="K373">
            <v>0</v>
          </cell>
        </row>
        <row r="374">
          <cell r="J374">
            <v>0</v>
          </cell>
          <cell r="K374">
            <v>0</v>
          </cell>
        </row>
        <row r="375">
          <cell r="J375">
            <v>0</v>
          </cell>
          <cell r="K375">
            <v>0</v>
          </cell>
        </row>
        <row r="376">
          <cell r="J376">
            <v>0</v>
          </cell>
          <cell r="K376">
            <v>0</v>
          </cell>
        </row>
        <row r="377">
          <cell r="J377">
            <v>0</v>
          </cell>
          <cell r="K377">
            <v>0</v>
          </cell>
        </row>
        <row r="378">
          <cell r="J378">
            <v>0</v>
          </cell>
          <cell r="K378">
            <v>0</v>
          </cell>
        </row>
        <row r="379">
          <cell r="J379">
            <v>0</v>
          </cell>
          <cell r="K379">
            <v>0</v>
          </cell>
        </row>
        <row r="380">
          <cell r="J380">
            <v>0</v>
          </cell>
          <cell r="K380">
            <v>0</v>
          </cell>
        </row>
        <row r="381">
          <cell r="J381">
            <v>0</v>
          </cell>
          <cell r="K381">
            <v>0</v>
          </cell>
        </row>
        <row r="382">
          <cell r="J382">
            <v>0</v>
          </cell>
          <cell r="K382">
            <v>0</v>
          </cell>
        </row>
        <row r="383">
          <cell r="J383">
            <v>0</v>
          </cell>
          <cell r="K383">
            <v>0</v>
          </cell>
        </row>
        <row r="384">
          <cell r="J384">
            <v>0</v>
          </cell>
          <cell r="K384">
            <v>0</v>
          </cell>
        </row>
        <row r="385">
          <cell r="J385">
            <v>0</v>
          </cell>
          <cell r="K385">
            <v>0</v>
          </cell>
        </row>
        <row r="386">
          <cell r="J386">
            <v>0</v>
          </cell>
          <cell r="K386">
            <v>0</v>
          </cell>
        </row>
        <row r="387">
          <cell r="J387">
            <v>0</v>
          </cell>
          <cell r="K387">
            <v>0</v>
          </cell>
        </row>
        <row r="388">
          <cell r="J388">
            <v>0</v>
          </cell>
          <cell r="K388">
            <v>0</v>
          </cell>
        </row>
        <row r="389">
          <cell r="J389">
            <v>0</v>
          </cell>
          <cell r="K389">
            <v>0</v>
          </cell>
        </row>
        <row r="390">
          <cell r="J390">
            <v>0</v>
          </cell>
          <cell r="K390">
            <v>0</v>
          </cell>
        </row>
        <row r="391">
          <cell r="J391">
            <v>0</v>
          </cell>
          <cell r="K391">
            <v>0</v>
          </cell>
        </row>
        <row r="392">
          <cell r="J392">
            <v>0</v>
          </cell>
          <cell r="K392">
            <v>0</v>
          </cell>
        </row>
        <row r="393">
          <cell r="J393">
            <v>0</v>
          </cell>
          <cell r="K393">
            <v>0</v>
          </cell>
        </row>
        <row r="394">
          <cell r="J394">
            <v>0</v>
          </cell>
          <cell r="K394">
            <v>0</v>
          </cell>
        </row>
        <row r="395">
          <cell r="J395">
            <v>0</v>
          </cell>
          <cell r="K395">
            <v>0</v>
          </cell>
        </row>
        <row r="396">
          <cell r="J396">
            <v>0</v>
          </cell>
          <cell r="K396">
            <v>0</v>
          </cell>
        </row>
        <row r="397">
          <cell r="J397">
            <v>0</v>
          </cell>
          <cell r="K397">
            <v>0</v>
          </cell>
        </row>
        <row r="398">
          <cell r="J398">
            <v>0</v>
          </cell>
          <cell r="K398">
            <v>0</v>
          </cell>
        </row>
        <row r="399">
          <cell r="J399">
            <v>0</v>
          </cell>
          <cell r="K399">
            <v>0</v>
          </cell>
        </row>
        <row r="400">
          <cell r="J400">
            <v>0</v>
          </cell>
          <cell r="K400">
            <v>0</v>
          </cell>
        </row>
        <row r="401">
          <cell r="J401">
            <v>0</v>
          </cell>
          <cell r="K401">
            <v>0</v>
          </cell>
        </row>
        <row r="402">
          <cell r="J402">
            <v>0</v>
          </cell>
          <cell r="K402">
            <v>0</v>
          </cell>
        </row>
        <row r="403">
          <cell r="J403">
            <v>0</v>
          </cell>
          <cell r="K403">
            <v>0</v>
          </cell>
        </row>
        <row r="404">
          <cell r="J404">
            <v>0</v>
          </cell>
          <cell r="K404">
            <v>0</v>
          </cell>
        </row>
        <row r="405">
          <cell r="J405">
            <v>0</v>
          </cell>
          <cell r="K405">
            <v>0</v>
          </cell>
        </row>
        <row r="406">
          <cell r="J406">
            <v>0</v>
          </cell>
          <cell r="K406">
            <v>0</v>
          </cell>
        </row>
        <row r="407">
          <cell r="J407">
            <v>0</v>
          </cell>
          <cell r="K407">
            <v>0</v>
          </cell>
        </row>
        <row r="408">
          <cell r="J408">
            <v>0</v>
          </cell>
          <cell r="K408">
            <v>0</v>
          </cell>
        </row>
        <row r="409">
          <cell r="J409">
            <v>0</v>
          </cell>
          <cell r="K409">
            <v>0</v>
          </cell>
        </row>
        <row r="410">
          <cell r="J410">
            <v>0</v>
          </cell>
          <cell r="K410">
            <v>0</v>
          </cell>
        </row>
        <row r="411">
          <cell r="J411">
            <v>0</v>
          </cell>
          <cell r="K411">
            <v>0</v>
          </cell>
        </row>
        <row r="412">
          <cell r="J412">
            <v>0</v>
          </cell>
          <cell r="K412">
            <v>0</v>
          </cell>
        </row>
        <row r="413">
          <cell r="J413">
            <v>0</v>
          </cell>
          <cell r="K413">
            <v>0</v>
          </cell>
        </row>
        <row r="414">
          <cell r="J414">
            <v>0</v>
          </cell>
          <cell r="K414">
            <v>0</v>
          </cell>
        </row>
        <row r="415">
          <cell r="J415">
            <v>0</v>
          </cell>
          <cell r="K415">
            <v>0</v>
          </cell>
        </row>
        <row r="416">
          <cell r="J416">
            <v>0</v>
          </cell>
          <cell r="K416">
            <v>0</v>
          </cell>
        </row>
        <row r="417">
          <cell r="J417">
            <v>0</v>
          </cell>
          <cell r="K417">
            <v>0</v>
          </cell>
        </row>
        <row r="418">
          <cell r="J418">
            <v>0</v>
          </cell>
          <cell r="K418">
            <v>0</v>
          </cell>
        </row>
        <row r="419">
          <cell r="J419">
            <v>0</v>
          </cell>
          <cell r="K419">
            <v>0</v>
          </cell>
        </row>
        <row r="420">
          <cell r="J420">
            <v>0</v>
          </cell>
          <cell r="K420">
            <v>0</v>
          </cell>
        </row>
        <row r="421">
          <cell r="J421">
            <v>0</v>
          </cell>
          <cell r="K421">
            <v>0</v>
          </cell>
        </row>
        <row r="422">
          <cell r="J422">
            <v>0</v>
          </cell>
          <cell r="K422">
            <v>0</v>
          </cell>
        </row>
        <row r="423">
          <cell r="J423">
            <v>0</v>
          </cell>
          <cell r="K423">
            <v>0</v>
          </cell>
        </row>
        <row r="424">
          <cell r="J424">
            <v>0</v>
          </cell>
          <cell r="K424">
            <v>0</v>
          </cell>
        </row>
        <row r="425">
          <cell r="J425">
            <v>0</v>
          </cell>
          <cell r="K425">
            <v>0</v>
          </cell>
        </row>
        <row r="426">
          <cell r="J426">
            <v>0</v>
          </cell>
          <cell r="K426">
            <v>0</v>
          </cell>
        </row>
        <row r="427">
          <cell r="J427">
            <v>0</v>
          </cell>
          <cell r="K427">
            <v>0</v>
          </cell>
        </row>
        <row r="428">
          <cell r="J428">
            <v>0</v>
          </cell>
          <cell r="K428">
            <v>0</v>
          </cell>
        </row>
        <row r="429">
          <cell r="J429">
            <v>0</v>
          </cell>
          <cell r="K429">
            <v>0</v>
          </cell>
        </row>
        <row r="430">
          <cell r="J430">
            <v>0</v>
          </cell>
          <cell r="K430">
            <v>0</v>
          </cell>
        </row>
      </sheetData>
      <sheetData sheetId="3">
        <row r="20">
          <cell r="F20" t="str">
            <v>C1</v>
          </cell>
          <cell r="G20" t="e">
            <v>#DIV/0!</v>
          </cell>
          <cell r="J20" t="str">
            <v>C1</v>
          </cell>
          <cell r="K20" t="e">
            <v>#DIV/0!</v>
          </cell>
        </row>
        <row r="21">
          <cell r="F21" t="str">
            <v>C2=</v>
          </cell>
          <cell r="G21" t="e">
            <v>#DIV/0!</v>
          </cell>
          <cell r="J21" t="str">
            <v>C2</v>
          </cell>
          <cell r="K21" t="e">
            <v>#DIV/0!</v>
          </cell>
        </row>
        <row r="22">
          <cell r="F22" t="str">
            <v>C2</v>
          </cell>
          <cell r="G22" t="e">
            <v>#DIV/0!</v>
          </cell>
          <cell r="J22" t="str">
            <v>C3</v>
          </cell>
          <cell r="K22" t="e">
            <v>#DIV/0!</v>
          </cell>
        </row>
        <row r="23">
          <cell r="F23" t="str">
            <v>C3=</v>
          </cell>
          <cell r="G23" t="e">
            <v>#DIV/0!</v>
          </cell>
          <cell r="J23" t="str">
            <v>C4</v>
          </cell>
          <cell r="K23" t="e">
            <v>#DIV/0!</v>
          </cell>
        </row>
        <row r="24">
          <cell r="F24" t="str">
            <v>C3</v>
          </cell>
          <cell r="G24" t="e">
            <v>#DIV/0!</v>
          </cell>
          <cell r="J24" t="str">
            <v>C5</v>
          </cell>
          <cell r="K24" t="e">
            <v>#DIV/0!</v>
          </cell>
        </row>
        <row r="25">
          <cell r="F25" t="str">
            <v>iso-C4</v>
          </cell>
          <cell r="G25" t="e">
            <v>#DIV/0!</v>
          </cell>
          <cell r="J25" t="str">
            <v>C6</v>
          </cell>
          <cell r="K25" t="e">
            <v>#DIV/0!</v>
          </cell>
        </row>
        <row r="26">
          <cell r="F26" t="str">
            <v>n-C4</v>
          </cell>
          <cell r="G26" t="e">
            <v>#DIV/0!</v>
          </cell>
          <cell r="J26" t="str">
            <v>C7</v>
          </cell>
          <cell r="K26" t="e">
            <v>#DIV/0!</v>
          </cell>
        </row>
        <row r="27">
          <cell r="F27" t="str">
            <v>C5</v>
          </cell>
          <cell r="G27" t="e">
            <v>#DIV/0!</v>
          </cell>
          <cell r="J27" t="str">
            <v>C8</v>
          </cell>
          <cell r="K27" t="e">
            <v>#DIV/0!</v>
          </cell>
        </row>
        <row r="28">
          <cell r="F28" t="str">
            <v>C6</v>
          </cell>
          <cell r="G28" t="e">
            <v>#DIV/0!</v>
          </cell>
          <cell r="K28" t="e">
            <v>#DIV/0!</v>
          </cell>
        </row>
        <row r="29">
          <cell r="F29" t="str">
            <v>C7</v>
          </cell>
          <cell r="G29" t="e">
            <v>#DIV/0!</v>
          </cell>
        </row>
        <row r="30">
          <cell r="F30" t="str">
            <v>C8</v>
          </cell>
          <cell r="G30" t="e">
            <v>#DIV/0!</v>
          </cell>
        </row>
        <row r="31">
          <cell r="F31" t="str">
            <v>C9</v>
          </cell>
          <cell r="G31" t="e">
            <v>#DIV/0!</v>
          </cell>
        </row>
        <row r="37">
          <cell r="G37" t="e">
            <v>#DIV/0!</v>
          </cell>
        </row>
        <row r="38">
          <cell r="G38" t="e">
            <v>#DIV/0!</v>
          </cell>
        </row>
        <row r="39">
          <cell r="G39" t="e">
            <v>#DIV/0!</v>
          </cell>
        </row>
        <row r="40">
          <cell r="G40" t="str">
            <v>-</v>
          </cell>
        </row>
        <row r="41">
          <cell r="G41" t="str">
            <v>-</v>
          </cell>
        </row>
        <row r="42">
          <cell r="G42" t="str">
            <v>-</v>
          </cell>
        </row>
        <row r="43">
          <cell r="G43" t="str">
            <v>-</v>
          </cell>
        </row>
        <row r="100">
          <cell r="G100">
            <v>51.196104432738764</v>
          </cell>
          <cell r="K100">
            <v>51.196104432738764</v>
          </cell>
        </row>
        <row r="101">
          <cell r="G101">
            <v>0.84656040506868524</v>
          </cell>
          <cell r="K101">
            <v>19.907444128769622</v>
          </cell>
        </row>
        <row r="102">
          <cell r="G102">
            <v>19.060883723700936</v>
          </cell>
          <cell r="K102">
            <v>16.131178581803105</v>
          </cell>
        </row>
        <row r="103">
          <cell r="G103">
            <v>2.692728223542642</v>
          </cell>
          <cell r="K103">
            <v>7.4013673888372775</v>
          </cell>
        </row>
        <row r="104">
          <cell r="G104">
            <v>13.438450358260463</v>
          </cell>
          <cell r="K104">
            <v>3.79137279771665</v>
          </cell>
        </row>
        <row r="105">
          <cell r="G105">
            <v>1.6763433125831519</v>
          </cell>
          <cell r="K105">
            <v>1.5725326701345828</v>
          </cell>
        </row>
        <row r="106">
          <cell r="G106">
            <v>5.725024076254126</v>
          </cell>
          <cell r="K106">
            <v>0</v>
          </cell>
        </row>
        <row r="107">
          <cell r="G107">
            <v>3.79137279771665</v>
          </cell>
          <cell r="K107">
            <v>0</v>
          </cell>
        </row>
        <row r="108">
          <cell r="G108">
            <v>1.5725326701345828</v>
          </cell>
          <cell r="K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7">
          <cell r="G117">
            <v>0.12239419881460542</v>
          </cell>
        </row>
        <row r="118">
          <cell r="G118">
            <v>4.4413491910453441E-2</v>
          </cell>
        </row>
        <row r="119">
          <cell r="G119">
            <v>0.20037490571875741</v>
          </cell>
        </row>
        <row r="120">
          <cell r="G120" t="str">
            <v>-</v>
          </cell>
        </row>
        <row r="121">
          <cell r="G121" t="str">
            <v>-</v>
          </cell>
        </row>
        <row r="122">
          <cell r="G122" t="str">
            <v>-</v>
          </cell>
        </row>
        <row r="180">
          <cell r="G180">
            <v>52.460894631086653</v>
          </cell>
          <cell r="K180">
            <v>52.460894631086653</v>
          </cell>
        </row>
        <row r="181">
          <cell r="G181">
            <v>0.82044564361524619</v>
          </cell>
          <cell r="K181">
            <v>20.241462691476304</v>
          </cell>
        </row>
        <row r="182">
          <cell r="G182">
            <v>19.421017047861056</v>
          </cell>
          <cell r="K182">
            <v>15.832780514603231</v>
          </cell>
        </row>
        <row r="183">
          <cell r="G183">
            <v>2.5512379555531184</v>
          </cell>
          <cell r="K183">
            <v>6.3873565021681493</v>
          </cell>
        </row>
        <row r="184">
          <cell r="G184">
            <v>13.281542559050113</v>
          </cell>
          <cell r="K184">
            <v>3.5927710826654016</v>
          </cell>
        </row>
        <row r="185">
          <cell r="G185">
            <v>0.85549433169016897</v>
          </cell>
          <cell r="K185">
            <v>1.4847345780002619</v>
          </cell>
        </row>
        <row r="186">
          <cell r="G186">
            <v>5.5318621704779805</v>
          </cell>
          <cell r="K186">
            <v>0</v>
          </cell>
        </row>
        <row r="187">
          <cell r="G187">
            <v>3.5927710826654016</v>
          </cell>
          <cell r="K187">
            <v>0</v>
          </cell>
        </row>
        <row r="188">
          <cell r="G188">
            <v>1.4847345780002619</v>
          </cell>
          <cell r="K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7">
          <cell r="G197">
            <v>0.1171671127419527</v>
          </cell>
        </row>
        <row r="198">
          <cell r="G198">
            <v>4.2245246044187286E-2</v>
          </cell>
        </row>
        <row r="199">
          <cell r="G199">
            <v>0.19208897943971812</v>
          </cell>
        </row>
        <row r="200">
          <cell r="G200" t="str">
            <v>-</v>
          </cell>
        </row>
        <row r="201">
          <cell r="G201" t="str">
            <v>-</v>
          </cell>
        </row>
        <row r="202">
          <cell r="G202" t="str">
            <v>-</v>
          </cell>
        </row>
        <row r="260">
          <cell r="G260">
            <v>53.316177052139423</v>
          </cell>
          <cell r="K260">
            <v>53.316177052139423</v>
          </cell>
        </row>
        <row r="261">
          <cell r="G261">
            <v>0.8051574912556938</v>
          </cell>
          <cell r="K261">
            <v>20.249524378324573</v>
          </cell>
        </row>
        <row r="262">
          <cell r="G262">
            <v>19.444366887068878</v>
          </cell>
          <cell r="K262">
            <v>15.316715103967683</v>
          </cell>
        </row>
        <row r="263">
          <cell r="G263">
            <v>2.4254346946793515</v>
          </cell>
          <cell r="K263">
            <v>6.1364930984433199</v>
          </cell>
        </row>
        <row r="264">
          <cell r="G264">
            <v>12.891280409288331</v>
          </cell>
          <cell r="K264">
            <v>3.5169771718240934</v>
          </cell>
        </row>
        <row r="265">
          <cell r="G265">
            <v>0.80882419072566947</v>
          </cell>
          <cell r="K265">
            <v>1.4641131953009057</v>
          </cell>
        </row>
        <row r="266">
          <cell r="G266">
            <v>5.3276689077176504</v>
          </cell>
          <cell r="K266">
            <v>0</v>
          </cell>
        </row>
        <row r="267">
          <cell r="G267">
            <v>3.5169771718240934</v>
          </cell>
          <cell r="K267">
            <v>0</v>
          </cell>
        </row>
        <row r="268">
          <cell r="G268">
            <v>1.4641131953009057</v>
          </cell>
          <cell r="K268">
            <v>0</v>
          </cell>
        </row>
        <row r="269">
          <cell r="G269">
            <v>0</v>
          </cell>
        </row>
        <row r="270">
          <cell r="G270">
            <v>0</v>
          </cell>
        </row>
        <row r="271">
          <cell r="G271">
            <v>0</v>
          </cell>
        </row>
        <row r="277">
          <cell r="G277">
            <v>0.1147768162826273</v>
          </cell>
        </row>
        <row r="278">
          <cell r="G278">
            <v>4.1408264713990207E-2</v>
          </cell>
        </row>
        <row r="279">
          <cell r="G279">
            <v>0.1881453678512644</v>
          </cell>
        </row>
        <row r="280">
          <cell r="G280" t="str">
            <v>-</v>
          </cell>
        </row>
        <row r="281">
          <cell r="G281" t="str">
            <v>-</v>
          </cell>
        </row>
        <row r="282">
          <cell r="G282" t="str">
            <v>-</v>
          </cell>
        </row>
        <row r="340">
          <cell r="F340" t="str">
            <v>C1</v>
          </cell>
          <cell r="G340" t="e">
            <v>#DIV/0!</v>
          </cell>
          <cell r="K340" t="e">
            <v>#DIV/0!</v>
          </cell>
        </row>
        <row r="341">
          <cell r="F341" t="str">
            <v>C2=</v>
          </cell>
          <cell r="G341" t="e">
            <v>#DIV/0!</v>
          </cell>
          <cell r="K341" t="e">
            <v>#DIV/0!</v>
          </cell>
        </row>
        <row r="342">
          <cell r="F342" t="str">
            <v>C2</v>
          </cell>
          <cell r="G342" t="e">
            <v>#DIV/0!</v>
          </cell>
          <cell r="K342" t="e">
            <v>#DIV/0!</v>
          </cell>
        </row>
        <row r="343">
          <cell r="F343" t="str">
            <v>C3=</v>
          </cell>
          <cell r="G343" t="e">
            <v>#DIV/0!</v>
          </cell>
          <cell r="K343" t="e">
            <v>#DIV/0!</v>
          </cell>
        </row>
        <row r="344">
          <cell r="F344" t="str">
            <v>C3</v>
          </cell>
          <cell r="G344" t="e">
            <v>#DIV/0!</v>
          </cell>
          <cell r="K344" t="e">
            <v>#DIV/0!</v>
          </cell>
        </row>
        <row r="345">
          <cell r="F345" t="str">
            <v>iso-C4</v>
          </cell>
          <cell r="G345" t="e">
            <v>#DIV/0!</v>
          </cell>
          <cell r="K345" t="e">
            <v>#DIV/0!</v>
          </cell>
        </row>
        <row r="346">
          <cell r="F346" t="str">
            <v>n-C4</v>
          </cell>
          <cell r="G346" t="e">
            <v>#DIV/0!</v>
          </cell>
          <cell r="K346" t="e">
            <v>#DIV/0!</v>
          </cell>
        </row>
        <row r="347">
          <cell r="F347" t="str">
            <v>C5</v>
          </cell>
          <cell r="G347" t="e">
            <v>#DIV/0!</v>
          </cell>
          <cell r="K347" t="e">
            <v>#DIV/0!</v>
          </cell>
        </row>
        <row r="348">
          <cell r="F348" t="str">
            <v>C6</v>
          </cell>
          <cell r="G348" t="e">
            <v>#DIV/0!</v>
          </cell>
          <cell r="K348" t="e">
            <v>#DIV/0!</v>
          </cell>
        </row>
        <row r="349">
          <cell r="F349" t="str">
            <v>C7</v>
          </cell>
          <cell r="G349" t="e">
            <v>#DIV/0!</v>
          </cell>
        </row>
        <row r="350">
          <cell r="F350" t="str">
            <v>C8</v>
          </cell>
          <cell r="G350" t="e">
            <v>#DIV/0!</v>
          </cell>
        </row>
        <row r="351">
          <cell r="G351" t="e">
            <v>#DIV/0!</v>
          </cell>
        </row>
        <row r="357">
          <cell r="G357" t="e">
            <v>#DIV/0!</v>
          </cell>
        </row>
        <row r="358">
          <cell r="G358" t="e">
            <v>#DIV/0!</v>
          </cell>
        </row>
        <row r="359">
          <cell r="G359" t="e">
            <v>#DIV/0!</v>
          </cell>
        </row>
        <row r="360">
          <cell r="G360" t="str">
            <v>-</v>
          </cell>
        </row>
        <row r="361">
          <cell r="G361" t="str">
            <v>-</v>
          </cell>
        </row>
        <row r="362">
          <cell r="G362" t="str">
            <v>-</v>
          </cell>
        </row>
      </sheetData>
      <sheetData sheetId="4"/>
      <sheetData sheetId="5">
        <row r="3">
          <cell r="A3" t="e">
            <v>#DIV/0!</v>
          </cell>
          <cell r="B3" t="e">
            <v>#DIV/0!</v>
          </cell>
          <cell r="C3" t="e">
            <v>#DIV/0!</v>
          </cell>
          <cell r="D3" t="e">
            <v>#DIV/0!</v>
          </cell>
          <cell r="E3" t="e">
            <v>#DIV/0!</v>
          </cell>
          <cell r="F3" t="e">
            <v>#DIV/0!</v>
          </cell>
          <cell r="G3" t="e">
            <v>#DIV/0!</v>
          </cell>
          <cell r="H3" t="e">
            <v>#DIV/0!</v>
          </cell>
          <cell r="I3" t="e">
            <v>#DIV/0!</v>
          </cell>
          <cell r="J3" t="e">
            <v>#DIV/0!</v>
          </cell>
          <cell r="K3" t="e">
            <v>#DIV/0!</v>
          </cell>
          <cell r="L3" t="e">
            <v>#DIV/0!</v>
          </cell>
        </row>
        <row r="6">
          <cell r="A6" t="e">
            <v>#DIV/0!</v>
          </cell>
          <cell r="B6" t="e">
            <v>#DIV/0!</v>
          </cell>
          <cell r="C6" t="e">
            <v>#DIV/0!</v>
          </cell>
          <cell r="D6" t="e">
            <v>#DIV/0!</v>
          </cell>
          <cell r="E6" t="e">
            <v>#DIV/0!</v>
          </cell>
          <cell r="F6" t="e">
            <v>#DIV/0!</v>
          </cell>
          <cell r="G6" t="e">
            <v>#DIV/0!</v>
          </cell>
          <cell r="H6" t="e">
            <v>#DIV/0!</v>
          </cell>
          <cell r="I6" t="e">
            <v>#DIV/0!</v>
          </cell>
        </row>
        <row r="16">
          <cell r="G16">
            <v>1</v>
          </cell>
          <cell r="H16" t="e">
            <v>#DIV/0!</v>
          </cell>
          <cell r="I16" t="e">
            <v>#DIV/0!</v>
          </cell>
          <cell r="J16" t="e">
            <v>#DIV/0!</v>
          </cell>
        </row>
        <row r="17">
          <cell r="G17">
            <v>2</v>
          </cell>
          <cell r="H17">
            <v>0</v>
          </cell>
          <cell r="I17">
            <v>0.12239419881460542</v>
          </cell>
          <cell r="J17">
            <v>4.4413491910453441E-2</v>
          </cell>
        </row>
        <row r="18">
          <cell r="G18">
            <v>3</v>
          </cell>
          <cell r="H18">
            <v>0</v>
          </cell>
          <cell r="I18">
            <v>0.1171671127419527</v>
          </cell>
          <cell r="J18">
            <v>4.2245246044187286E-2</v>
          </cell>
        </row>
        <row r="19">
          <cell r="G19">
            <v>4</v>
          </cell>
          <cell r="H19">
            <v>0</v>
          </cell>
          <cell r="I19">
            <v>0.1147768162826273</v>
          </cell>
          <cell r="J19">
            <v>4.1408264713990207E-2</v>
          </cell>
        </row>
        <row r="20">
          <cell r="G20">
            <v>5</v>
          </cell>
          <cell r="H20">
            <v>0</v>
          </cell>
          <cell r="I20" t="e">
            <v>#DIV/0!</v>
          </cell>
          <cell r="J20" t="e">
            <v>#DIV/0!</v>
          </cell>
        </row>
        <row r="33">
          <cell r="B33">
            <v>1</v>
          </cell>
          <cell r="C33">
            <v>2</v>
          </cell>
          <cell r="D33">
            <v>3</v>
          </cell>
          <cell r="E33">
            <v>4</v>
          </cell>
          <cell r="F33">
            <v>5</v>
          </cell>
        </row>
        <row r="34">
          <cell r="B34" t="e">
            <v>#DIV/0!</v>
          </cell>
          <cell r="C34">
            <v>51.196104432738764</v>
          </cell>
          <cell r="D34">
            <v>52.460894631086653</v>
          </cell>
          <cell r="E34">
            <v>53.316177052139423</v>
          </cell>
          <cell r="F34" t="e">
            <v>#DIV/0!</v>
          </cell>
        </row>
        <row r="35">
          <cell r="B35" t="e">
            <v>#DIV/0!</v>
          </cell>
          <cell r="C35">
            <v>0.84656040506868524</v>
          </cell>
          <cell r="D35">
            <v>0.82044564361524619</v>
          </cell>
          <cell r="E35">
            <v>0.8051574912556938</v>
          </cell>
          <cell r="F35" t="e">
            <v>#DIV/0!</v>
          </cell>
        </row>
        <row r="36">
          <cell r="B36" t="e">
            <v>#DIV/0!</v>
          </cell>
          <cell r="C36">
            <v>19.060883723700936</v>
          </cell>
          <cell r="D36">
            <v>19.421017047861056</v>
          </cell>
          <cell r="E36">
            <v>19.444366887068878</v>
          </cell>
          <cell r="F36" t="e">
            <v>#DIV/0!</v>
          </cell>
        </row>
        <row r="37">
          <cell r="B37" t="e">
            <v>#DIV/0!</v>
          </cell>
          <cell r="C37">
            <v>2.692728223542642</v>
          </cell>
          <cell r="D37">
            <v>2.5512379555531184</v>
          </cell>
          <cell r="E37">
            <v>2.4254346946793515</v>
          </cell>
          <cell r="F37" t="e">
            <v>#DIV/0!</v>
          </cell>
        </row>
        <row r="38">
          <cell r="B38" t="e">
            <v>#DIV/0!</v>
          </cell>
          <cell r="C38">
            <v>13.438450358260463</v>
          </cell>
          <cell r="D38">
            <v>13.281542559050113</v>
          </cell>
          <cell r="E38">
            <v>12.891280409288331</v>
          </cell>
          <cell r="F38" t="e">
            <v>#DIV/0!</v>
          </cell>
        </row>
        <row r="39">
          <cell r="B39" t="e">
            <v>#DIV/0!</v>
          </cell>
          <cell r="C39">
            <v>1.6763433125831519</v>
          </cell>
          <cell r="D39">
            <v>0.85549433169016897</v>
          </cell>
          <cell r="E39">
            <v>0.80882419072566947</v>
          </cell>
          <cell r="F39" t="e">
            <v>#DIV/0!</v>
          </cell>
        </row>
        <row r="40">
          <cell r="B40" t="e">
            <v>#DIV/0!</v>
          </cell>
          <cell r="C40">
            <v>5.725024076254126</v>
          </cell>
          <cell r="D40">
            <v>5.5318621704779805</v>
          </cell>
          <cell r="E40">
            <v>5.3276689077176504</v>
          </cell>
          <cell r="F40" t="e">
            <v>#DIV/0!</v>
          </cell>
        </row>
        <row r="41">
          <cell r="B41" t="e">
            <v>#DIV/0!</v>
          </cell>
          <cell r="C41">
            <v>3.79137279771665</v>
          </cell>
          <cell r="D41">
            <v>3.5927710826654016</v>
          </cell>
          <cell r="E41">
            <v>3.5169771718240934</v>
          </cell>
          <cell r="F41" t="e">
            <v>#DIV/0!</v>
          </cell>
        </row>
        <row r="42">
          <cell r="B42" t="e">
            <v>#DIV/0!</v>
          </cell>
          <cell r="C42">
            <v>1.5725326701345828</v>
          </cell>
          <cell r="D42">
            <v>1.4847345780002619</v>
          </cell>
          <cell r="E42">
            <v>1.4641131953009057</v>
          </cell>
          <cell r="F42" t="e">
            <v>#DIV/0!</v>
          </cell>
        </row>
        <row r="43">
          <cell r="B43" t="e">
            <v>#DIV/0!</v>
          </cell>
          <cell r="C43">
            <v>0</v>
          </cell>
          <cell r="D43">
            <v>0</v>
          </cell>
          <cell r="E43">
            <v>0</v>
          </cell>
          <cell r="F43" t="e">
            <v>#DIV/0!</v>
          </cell>
        </row>
        <row r="44">
          <cell r="B44" t="e">
            <v>#DIV/0!</v>
          </cell>
          <cell r="C44">
            <v>0</v>
          </cell>
          <cell r="D44">
            <v>0</v>
          </cell>
          <cell r="E44">
            <v>0</v>
          </cell>
          <cell r="F44" t="e">
            <v>#DIV/0!</v>
          </cell>
        </row>
        <row r="46">
          <cell r="B46">
            <v>1</v>
          </cell>
          <cell r="C46">
            <v>2</v>
          </cell>
          <cell r="D46">
            <v>3</v>
          </cell>
          <cell r="E46">
            <v>4</v>
          </cell>
          <cell r="F46">
            <v>5</v>
          </cell>
        </row>
        <row r="47">
          <cell r="B47" t="e">
            <v>#DIV/0!</v>
          </cell>
          <cell r="C47">
            <v>51.196104432738764</v>
          </cell>
          <cell r="D47">
            <v>52.460894631086653</v>
          </cell>
          <cell r="E47">
            <v>53.316177052139423</v>
          </cell>
          <cell r="F47" t="e">
            <v>#DIV/0!</v>
          </cell>
        </row>
        <row r="48">
          <cell r="B48" t="e">
            <v>#DIV/0!</v>
          </cell>
          <cell r="C48">
            <v>19.907444128769622</v>
          </cell>
          <cell r="D48">
            <v>20.241462691476304</v>
          </cell>
          <cell r="E48">
            <v>20.249524378324573</v>
          </cell>
          <cell r="F48" t="e">
            <v>#DIV/0!</v>
          </cell>
        </row>
        <row r="49">
          <cell r="B49" t="e">
            <v>#DIV/0!</v>
          </cell>
          <cell r="C49">
            <v>16.131178581803105</v>
          </cell>
          <cell r="D49">
            <v>15.832780514603231</v>
          </cell>
          <cell r="E49">
            <v>15.316715103967683</v>
          </cell>
          <cell r="F49" t="e">
            <v>#DIV/0!</v>
          </cell>
        </row>
        <row r="50">
          <cell r="B50" t="e">
            <v>#DIV/0!</v>
          </cell>
          <cell r="C50">
            <v>7.4013673888372775</v>
          </cell>
          <cell r="D50">
            <v>6.3873565021681493</v>
          </cell>
          <cell r="E50">
            <v>6.1364930984433199</v>
          </cell>
          <cell r="F50" t="e">
            <v>#DIV/0!</v>
          </cell>
        </row>
        <row r="51">
          <cell r="B51" t="e">
            <v>#DIV/0!</v>
          </cell>
          <cell r="C51">
            <v>3.79137279771665</v>
          </cell>
          <cell r="D51">
            <v>3.5927710826654016</v>
          </cell>
          <cell r="E51">
            <v>3.5169771718240934</v>
          </cell>
          <cell r="F51" t="e">
            <v>#DIV/0!</v>
          </cell>
        </row>
        <row r="52">
          <cell r="B52" t="e">
            <v>#DIV/0!</v>
          </cell>
          <cell r="C52">
            <v>1.5725326701345828</v>
          </cell>
          <cell r="D52">
            <v>1.4847345780002619</v>
          </cell>
          <cell r="E52">
            <v>1.4641131953009057</v>
          </cell>
          <cell r="F52" t="e">
            <v>#DIV/0!</v>
          </cell>
        </row>
        <row r="53">
          <cell r="B53" t="e">
            <v>#DIV/0!</v>
          </cell>
          <cell r="C53">
            <v>0</v>
          </cell>
          <cell r="D53">
            <v>0</v>
          </cell>
          <cell r="E53">
            <v>0</v>
          </cell>
          <cell r="F53" t="e">
            <v>#DIV/0!</v>
          </cell>
        </row>
        <row r="54">
          <cell r="B54" t="e">
            <v>#DIV/0!</v>
          </cell>
          <cell r="C54">
            <v>0</v>
          </cell>
          <cell r="D54">
            <v>0</v>
          </cell>
          <cell r="E54">
            <v>0</v>
          </cell>
          <cell r="F54" t="e">
            <v>#DIV/0!</v>
          </cell>
        </row>
        <row r="58">
          <cell r="B58" t="e">
            <v>#DIV/0!</v>
          </cell>
          <cell r="C58">
            <v>43.439990099410004</v>
          </cell>
          <cell r="D58">
            <v>42.461599708247689</v>
          </cell>
          <cell r="E58">
            <v>41.702732580735571</v>
          </cell>
        </row>
        <row r="59">
          <cell r="B59" t="e">
            <v>#DIV/0!</v>
          </cell>
          <cell r="C59">
            <v>5.3639054678512323</v>
          </cell>
          <cell r="D59">
            <v>5.077505660665663</v>
          </cell>
          <cell r="E59">
            <v>4.9810903671249989</v>
          </cell>
        </row>
      </sheetData>
      <sheetData sheetId="6">
        <row r="4">
          <cell r="E4">
            <v>1</v>
          </cell>
          <cell r="M4" t="e">
            <v>#DIV/0!</v>
          </cell>
        </row>
        <row r="5">
          <cell r="E5">
            <v>2</v>
          </cell>
          <cell r="M5" t="e">
            <v>#DIV/0!</v>
          </cell>
          <cell r="P5">
            <v>1</v>
          </cell>
          <cell r="X5">
            <v>-0.25871722058991137</v>
          </cell>
        </row>
        <row r="6">
          <cell r="E6">
            <v>3</v>
          </cell>
          <cell r="M6" t="e">
            <v>#DIV/0!</v>
          </cell>
          <cell r="P6">
            <v>2</v>
          </cell>
          <cell r="X6">
            <v>-1.0022302950382991</v>
          </cell>
        </row>
        <row r="7">
          <cell r="E7">
            <v>4</v>
          </cell>
          <cell r="M7" t="e">
            <v>#DIV/0!</v>
          </cell>
          <cell r="P7">
            <v>3</v>
          </cell>
          <cell r="X7">
            <v>-1.3136183127516849</v>
          </cell>
        </row>
        <row r="8">
          <cell r="E8">
            <v>5</v>
          </cell>
          <cell r="M8" t="e">
            <v>#DIV/0!</v>
          </cell>
          <cell r="P8">
            <v>4</v>
          </cell>
          <cell r="X8">
            <v>-1.8275929618132658</v>
          </cell>
        </row>
        <row r="9">
          <cell r="E9">
            <v>6</v>
          </cell>
          <cell r="M9" t="e">
            <v>#DIV/0!</v>
          </cell>
          <cell r="P9">
            <v>5</v>
          </cell>
          <cell r="X9">
            <v>-2.1978810564115685</v>
          </cell>
        </row>
        <row r="10">
          <cell r="E10">
            <v>7</v>
          </cell>
          <cell r="P10">
            <v>6</v>
          </cell>
          <cell r="X10">
            <v>-2.6659446840362557</v>
          </cell>
        </row>
        <row r="11">
          <cell r="E11">
            <v>8</v>
          </cell>
          <cell r="P11">
            <v>7</v>
          </cell>
          <cell r="X11" t="e">
            <v>#NUM!</v>
          </cell>
        </row>
        <row r="12">
          <cell r="P12">
            <v>8</v>
          </cell>
          <cell r="X12" t="e">
            <v>#NUM!</v>
          </cell>
        </row>
        <row r="22">
          <cell r="R22">
            <v>-0.42630000000000001</v>
          </cell>
        </row>
        <row r="23">
          <cell r="R23">
            <v>0.37471406951440306</v>
          </cell>
        </row>
        <row r="84">
          <cell r="E84">
            <v>1</v>
          </cell>
          <cell r="M84">
            <v>-0.26676706531217098</v>
          </cell>
        </row>
        <row r="85">
          <cell r="E85">
            <v>2</v>
          </cell>
          <cell r="M85">
            <v>-1.0060471953390211</v>
          </cell>
        </row>
        <row r="86">
          <cell r="E86">
            <v>3</v>
          </cell>
          <cell r="M86">
            <v>-1.303451084179841</v>
          </cell>
        </row>
        <row r="87">
          <cell r="E87">
            <v>4</v>
          </cell>
          <cell r="M87">
            <v>-1.7825382248546258</v>
          </cell>
        </row>
        <row r="88">
          <cell r="E88">
            <v>5</v>
          </cell>
          <cell r="M88">
            <v>-2.1797235476024386</v>
          </cell>
        </row>
        <row r="89">
          <cell r="E89">
            <v>6</v>
          </cell>
          <cell r="M89">
            <v>-2.6477321854474072</v>
          </cell>
        </row>
        <row r="90">
          <cell r="E90">
            <v>7</v>
          </cell>
        </row>
        <row r="91">
          <cell r="E91">
            <v>8</v>
          </cell>
        </row>
        <row r="164">
          <cell r="E164">
            <v>1</v>
          </cell>
          <cell r="M164">
            <v>-0.25720468253677514</v>
          </cell>
        </row>
        <row r="165">
          <cell r="E165">
            <v>2</v>
          </cell>
          <cell r="M165">
            <v>-0.9998572019184141</v>
          </cell>
        </row>
        <row r="166">
          <cell r="E166">
            <v>3</v>
          </cell>
          <cell r="M166">
            <v>-1.3125963853969762</v>
          </cell>
        </row>
        <row r="167">
          <cell r="E167">
            <v>4</v>
          </cell>
          <cell r="M167">
            <v>-1.8475654240670016</v>
          </cell>
        </row>
        <row r="168">
          <cell r="E168">
            <v>5</v>
          </cell>
          <cell r="M168">
            <v>-2.2041268842532635</v>
          </cell>
        </row>
        <row r="169">
          <cell r="E169">
            <v>6</v>
          </cell>
          <cell r="M169">
            <v>-2.6737194328010352</v>
          </cell>
        </row>
        <row r="170">
          <cell r="E170">
            <v>7</v>
          </cell>
        </row>
        <row r="171">
          <cell r="E171">
            <v>8</v>
          </cell>
        </row>
        <row r="244">
          <cell r="E244">
            <v>1</v>
          </cell>
          <cell r="M244">
            <v>-0.2507319914448462</v>
          </cell>
        </row>
        <row r="245">
          <cell r="E245">
            <v>2</v>
          </cell>
          <cell r="M245">
            <v>-1.0002348852597438</v>
          </cell>
        </row>
        <row r="246">
          <cell r="E246">
            <v>3</v>
          </cell>
          <cell r="M246">
            <v>-1.3275385602267955</v>
          </cell>
        </row>
        <row r="247">
          <cell r="E247">
            <v>4</v>
          </cell>
          <cell r="M247">
            <v>-1.8655169483134855</v>
          </cell>
        </row>
        <row r="248">
          <cell r="E248">
            <v>5</v>
          </cell>
          <cell r="M248">
            <v>-2.2139374993399614</v>
          </cell>
        </row>
        <row r="249">
          <cell r="E249">
            <v>6</v>
          </cell>
          <cell r="M249">
            <v>-2.6803442189479396</v>
          </cell>
        </row>
        <row r="250">
          <cell r="E250">
            <v>7</v>
          </cell>
        </row>
        <row r="251">
          <cell r="E251">
            <v>8</v>
          </cell>
        </row>
        <row r="324">
          <cell r="E324">
            <v>1</v>
          </cell>
          <cell r="M324" t="e">
            <v>#DIV/0!</v>
          </cell>
        </row>
        <row r="325">
          <cell r="E325">
            <v>2</v>
          </cell>
          <cell r="M325" t="e">
            <v>#DIV/0!</v>
          </cell>
        </row>
        <row r="326">
          <cell r="E326">
            <v>3</v>
          </cell>
          <cell r="M326" t="e">
            <v>#DIV/0!</v>
          </cell>
        </row>
        <row r="327">
          <cell r="E327">
            <v>4</v>
          </cell>
          <cell r="M327" t="e">
            <v>#DIV/0!</v>
          </cell>
        </row>
        <row r="328">
          <cell r="E328">
            <v>5</v>
          </cell>
          <cell r="M328" t="e">
            <v>#DIV/0!</v>
          </cell>
        </row>
        <row r="329">
          <cell r="E329">
            <v>6</v>
          </cell>
          <cell r="M329" t="e">
            <v>#DIV/0!</v>
          </cell>
        </row>
        <row r="330">
          <cell r="E330">
            <v>7</v>
          </cell>
          <cell r="M330" t="e">
            <v>#DIV/0!</v>
          </cell>
        </row>
        <row r="331">
          <cell r="E331">
            <v>8</v>
          </cell>
          <cell r="M331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"/>
  <sheetViews>
    <sheetView tabSelected="1" workbookViewId="0"/>
  </sheetViews>
  <sheetFormatPr defaultRowHeight="12.75" x14ac:dyDescent="0.2"/>
  <cols>
    <col min="1" max="1" width="21.42578125" customWidth="1"/>
    <col min="4" max="4" width="30.42578125" customWidth="1"/>
  </cols>
  <sheetData>
    <row r="2" spans="1:5" x14ac:dyDescent="0.2">
      <c r="A2" s="2" t="s">
        <v>0</v>
      </c>
      <c r="D2" s="2" t="s">
        <v>1</v>
      </c>
    </row>
    <row r="3" spans="1:5" x14ac:dyDescent="0.2">
      <c r="A3" s="1" t="s">
        <v>2</v>
      </c>
      <c r="B3" s="4">
        <v>5</v>
      </c>
      <c r="D3" s="1" t="s">
        <v>3</v>
      </c>
      <c r="E3" s="4"/>
    </row>
    <row r="4" spans="1:5" x14ac:dyDescent="0.2">
      <c r="A4" s="1" t="s">
        <v>4</v>
      </c>
      <c r="B4" s="4">
        <v>15</v>
      </c>
      <c r="D4" s="1" t="s">
        <v>5</v>
      </c>
      <c r="E4" s="4"/>
    </row>
    <row r="5" spans="1:5" x14ac:dyDescent="0.2">
      <c r="A5" s="1" t="s">
        <v>6</v>
      </c>
      <c r="B5" s="4">
        <v>0</v>
      </c>
      <c r="D5" s="1" t="s">
        <v>7</v>
      </c>
      <c r="E5" s="4"/>
    </row>
    <row r="6" spans="1:5" x14ac:dyDescent="0.2">
      <c r="A6" s="1" t="s">
        <v>8</v>
      </c>
      <c r="B6" s="4">
        <v>400</v>
      </c>
      <c r="D6" s="1" t="s">
        <v>9</v>
      </c>
      <c r="E6" s="4"/>
    </row>
    <row r="7" spans="1:5" x14ac:dyDescent="0.2">
      <c r="A7" s="1" t="s">
        <v>10</v>
      </c>
      <c r="B7" s="4">
        <v>1</v>
      </c>
      <c r="D7" s="1" t="s">
        <v>11</v>
      </c>
      <c r="E7" s="4"/>
    </row>
    <row r="8" spans="1:5" x14ac:dyDescent="0.2">
      <c r="A8" s="1" t="s">
        <v>12</v>
      </c>
      <c r="B8" s="4">
        <v>1</v>
      </c>
      <c r="D8" s="1" t="s">
        <v>13</v>
      </c>
      <c r="E8" s="4"/>
    </row>
    <row r="9" spans="1:5" x14ac:dyDescent="0.2">
      <c r="A9" s="1" t="s">
        <v>14</v>
      </c>
      <c r="B9" s="4">
        <v>3</v>
      </c>
    </row>
    <row r="10" spans="1:5" x14ac:dyDescent="0.2">
      <c r="D10" s="3" t="s">
        <v>15</v>
      </c>
      <c r="E10">
        <v>1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M5283"/>
  <sheetViews>
    <sheetView topLeftCell="F1" workbookViewId="0">
      <selection activeCell="F1" sqref="F1"/>
    </sheetView>
  </sheetViews>
  <sheetFormatPr defaultColWidth="8.85546875" defaultRowHeight="12.75" x14ac:dyDescent="0.2"/>
  <cols>
    <col min="1" max="1" width="13.7109375" customWidth="1"/>
    <col min="2" max="2" width="12.7109375" customWidth="1"/>
    <col min="3" max="3" width="12.140625" customWidth="1"/>
    <col min="8" max="9" width="17" customWidth="1"/>
    <col min="10" max="10" width="2.28515625" style="165" customWidth="1"/>
    <col min="13" max="13" width="10.42578125" customWidth="1"/>
    <col min="14" max="14" width="17" customWidth="1"/>
    <col min="15" max="15" width="25" bestFit="1" customWidth="1"/>
    <col min="16" max="16" width="2.28515625" style="222" customWidth="1"/>
    <col min="257" max="257" width="13.7109375" customWidth="1"/>
    <col min="258" max="258" width="12.7109375" customWidth="1"/>
    <col min="259" max="259" width="12.140625" customWidth="1"/>
    <col min="264" max="265" width="17" customWidth="1"/>
    <col min="266" max="266" width="2.28515625" customWidth="1"/>
    <col min="269" max="269" width="10.42578125" customWidth="1"/>
    <col min="270" max="270" width="17" customWidth="1"/>
    <col min="272" max="272" width="2.28515625" customWidth="1"/>
    <col min="513" max="513" width="13.7109375" customWidth="1"/>
    <col min="514" max="514" width="12.7109375" customWidth="1"/>
    <col min="515" max="515" width="12.140625" customWidth="1"/>
    <col min="520" max="521" width="17" customWidth="1"/>
    <col min="522" max="522" width="2.28515625" customWidth="1"/>
    <col min="525" max="525" width="10.42578125" customWidth="1"/>
    <col min="526" max="526" width="17" customWidth="1"/>
    <col min="528" max="528" width="2.28515625" customWidth="1"/>
    <col min="769" max="769" width="13.7109375" customWidth="1"/>
    <col min="770" max="770" width="12.7109375" customWidth="1"/>
    <col min="771" max="771" width="12.140625" customWidth="1"/>
    <col min="776" max="777" width="17" customWidth="1"/>
    <col min="778" max="778" width="2.28515625" customWidth="1"/>
    <col min="781" max="781" width="10.42578125" customWidth="1"/>
    <col min="782" max="782" width="17" customWidth="1"/>
    <col min="784" max="784" width="2.28515625" customWidth="1"/>
    <col min="1025" max="1025" width="13.7109375" customWidth="1"/>
    <col min="1026" max="1026" width="12.7109375" customWidth="1"/>
    <col min="1027" max="1027" width="12.140625" customWidth="1"/>
    <col min="1032" max="1033" width="17" customWidth="1"/>
    <col min="1034" max="1034" width="2.28515625" customWidth="1"/>
    <col min="1037" max="1037" width="10.42578125" customWidth="1"/>
    <col min="1038" max="1038" width="17" customWidth="1"/>
    <col min="1040" max="1040" width="2.28515625" customWidth="1"/>
    <col min="1281" max="1281" width="13.7109375" customWidth="1"/>
    <col min="1282" max="1282" width="12.7109375" customWidth="1"/>
    <col min="1283" max="1283" width="12.140625" customWidth="1"/>
    <col min="1288" max="1289" width="17" customWidth="1"/>
    <col min="1290" max="1290" width="2.28515625" customWidth="1"/>
    <col min="1293" max="1293" width="10.42578125" customWidth="1"/>
    <col min="1294" max="1294" width="17" customWidth="1"/>
    <col min="1296" max="1296" width="2.28515625" customWidth="1"/>
    <col min="1537" max="1537" width="13.7109375" customWidth="1"/>
    <col min="1538" max="1538" width="12.7109375" customWidth="1"/>
    <col min="1539" max="1539" width="12.140625" customWidth="1"/>
    <col min="1544" max="1545" width="17" customWidth="1"/>
    <col min="1546" max="1546" width="2.28515625" customWidth="1"/>
    <col min="1549" max="1549" width="10.42578125" customWidth="1"/>
    <col min="1550" max="1550" width="17" customWidth="1"/>
    <col min="1552" max="1552" width="2.28515625" customWidth="1"/>
    <col min="1793" max="1793" width="13.7109375" customWidth="1"/>
    <col min="1794" max="1794" width="12.7109375" customWidth="1"/>
    <col min="1795" max="1795" width="12.140625" customWidth="1"/>
    <col min="1800" max="1801" width="17" customWidth="1"/>
    <col min="1802" max="1802" width="2.28515625" customWidth="1"/>
    <col min="1805" max="1805" width="10.42578125" customWidth="1"/>
    <col min="1806" max="1806" width="17" customWidth="1"/>
    <col min="1808" max="1808" width="2.28515625" customWidth="1"/>
    <col min="2049" max="2049" width="13.7109375" customWidth="1"/>
    <col min="2050" max="2050" width="12.7109375" customWidth="1"/>
    <col min="2051" max="2051" width="12.140625" customWidth="1"/>
    <col min="2056" max="2057" width="17" customWidth="1"/>
    <col min="2058" max="2058" width="2.28515625" customWidth="1"/>
    <col min="2061" max="2061" width="10.42578125" customWidth="1"/>
    <col min="2062" max="2062" width="17" customWidth="1"/>
    <col min="2064" max="2064" width="2.28515625" customWidth="1"/>
    <col min="2305" max="2305" width="13.7109375" customWidth="1"/>
    <col min="2306" max="2306" width="12.7109375" customWidth="1"/>
    <col min="2307" max="2307" width="12.140625" customWidth="1"/>
    <col min="2312" max="2313" width="17" customWidth="1"/>
    <col min="2314" max="2314" width="2.28515625" customWidth="1"/>
    <col min="2317" max="2317" width="10.42578125" customWidth="1"/>
    <col min="2318" max="2318" width="17" customWidth="1"/>
    <col min="2320" max="2320" width="2.28515625" customWidth="1"/>
    <col min="2561" max="2561" width="13.7109375" customWidth="1"/>
    <col min="2562" max="2562" width="12.7109375" customWidth="1"/>
    <col min="2563" max="2563" width="12.140625" customWidth="1"/>
    <col min="2568" max="2569" width="17" customWidth="1"/>
    <col min="2570" max="2570" width="2.28515625" customWidth="1"/>
    <col min="2573" max="2573" width="10.42578125" customWidth="1"/>
    <col min="2574" max="2574" width="17" customWidth="1"/>
    <col min="2576" max="2576" width="2.28515625" customWidth="1"/>
    <col min="2817" max="2817" width="13.7109375" customWidth="1"/>
    <col min="2818" max="2818" width="12.7109375" customWidth="1"/>
    <col min="2819" max="2819" width="12.140625" customWidth="1"/>
    <col min="2824" max="2825" width="17" customWidth="1"/>
    <col min="2826" max="2826" width="2.28515625" customWidth="1"/>
    <col min="2829" max="2829" width="10.42578125" customWidth="1"/>
    <col min="2830" max="2830" width="17" customWidth="1"/>
    <col min="2832" max="2832" width="2.28515625" customWidth="1"/>
    <col min="3073" max="3073" width="13.7109375" customWidth="1"/>
    <col min="3074" max="3074" width="12.7109375" customWidth="1"/>
    <col min="3075" max="3075" width="12.140625" customWidth="1"/>
    <col min="3080" max="3081" width="17" customWidth="1"/>
    <col min="3082" max="3082" width="2.28515625" customWidth="1"/>
    <col min="3085" max="3085" width="10.42578125" customWidth="1"/>
    <col min="3086" max="3086" width="17" customWidth="1"/>
    <col min="3088" max="3088" width="2.28515625" customWidth="1"/>
    <col min="3329" max="3329" width="13.7109375" customWidth="1"/>
    <col min="3330" max="3330" width="12.7109375" customWidth="1"/>
    <col min="3331" max="3331" width="12.140625" customWidth="1"/>
    <col min="3336" max="3337" width="17" customWidth="1"/>
    <col min="3338" max="3338" width="2.28515625" customWidth="1"/>
    <col min="3341" max="3341" width="10.42578125" customWidth="1"/>
    <col min="3342" max="3342" width="17" customWidth="1"/>
    <col min="3344" max="3344" width="2.28515625" customWidth="1"/>
    <col min="3585" max="3585" width="13.7109375" customWidth="1"/>
    <col min="3586" max="3586" width="12.7109375" customWidth="1"/>
    <col min="3587" max="3587" width="12.140625" customWidth="1"/>
    <col min="3592" max="3593" width="17" customWidth="1"/>
    <col min="3594" max="3594" width="2.28515625" customWidth="1"/>
    <col min="3597" max="3597" width="10.42578125" customWidth="1"/>
    <col min="3598" max="3598" width="17" customWidth="1"/>
    <col min="3600" max="3600" width="2.28515625" customWidth="1"/>
    <col min="3841" max="3841" width="13.7109375" customWidth="1"/>
    <col min="3842" max="3842" width="12.7109375" customWidth="1"/>
    <col min="3843" max="3843" width="12.140625" customWidth="1"/>
    <col min="3848" max="3849" width="17" customWidth="1"/>
    <col min="3850" max="3850" width="2.28515625" customWidth="1"/>
    <col min="3853" max="3853" width="10.42578125" customWidth="1"/>
    <col min="3854" max="3854" width="17" customWidth="1"/>
    <col min="3856" max="3856" width="2.28515625" customWidth="1"/>
    <col min="4097" max="4097" width="13.7109375" customWidth="1"/>
    <col min="4098" max="4098" width="12.7109375" customWidth="1"/>
    <col min="4099" max="4099" width="12.140625" customWidth="1"/>
    <col min="4104" max="4105" width="17" customWidth="1"/>
    <col min="4106" max="4106" width="2.28515625" customWidth="1"/>
    <col min="4109" max="4109" width="10.42578125" customWidth="1"/>
    <col min="4110" max="4110" width="17" customWidth="1"/>
    <col min="4112" max="4112" width="2.28515625" customWidth="1"/>
    <col min="4353" max="4353" width="13.7109375" customWidth="1"/>
    <col min="4354" max="4354" width="12.7109375" customWidth="1"/>
    <col min="4355" max="4355" width="12.140625" customWidth="1"/>
    <col min="4360" max="4361" width="17" customWidth="1"/>
    <col min="4362" max="4362" width="2.28515625" customWidth="1"/>
    <col min="4365" max="4365" width="10.42578125" customWidth="1"/>
    <col min="4366" max="4366" width="17" customWidth="1"/>
    <col min="4368" max="4368" width="2.28515625" customWidth="1"/>
    <col min="4609" max="4609" width="13.7109375" customWidth="1"/>
    <col min="4610" max="4610" width="12.7109375" customWidth="1"/>
    <col min="4611" max="4611" width="12.140625" customWidth="1"/>
    <col min="4616" max="4617" width="17" customWidth="1"/>
    <col min="4618" max="4618" width="2.28515625" customWidth="1"/>
    <col min="4621" max="4621" width="10.42578125" customWidth="1"/>
    <col min="4622" max="4622" width="17" customWidth="1"/>
    <col min="4624" max="4624" width="2.28515625" customWidth="1"/>
    <col min="4865" max="4865" width="13.7109375" customWidth="1"/>
    <col min="4866" max="4866" width="12.7109375" customWidth="1"/>
    <col min="4867" max="4867" width="12.140625" customWidth="1"/>
    <col min="4872" max="4873" width="17" customWidth="1"/>
    <col min="4874" max="4874" width="2.28515625" customWidth="1"/>
    <col min="4877" max="4877" width="10.42578125" customWidth="1"/>
    <col min="4878" max="4878" width="17" customWidth="1"/>
    <col min="4880" max="4880" width="2.28515625" customWidth="1"/>
    <col min="5121" max="5121" width="13.7109375" customWidth="1"/>
    <col min="5122" max="5122" width="12.7109375" customWidth="1"/>
    <col min="5123" max="5123" width="12.140625" customWidth="1"/>
    <col min="5128" max="5129" width="17" customWidth="1"/>
    <col min="5130" max="5130" width="2.28515625" customWidth="1"/>
    <col min="5133" max="5133" width="10.42578125" customWidth="1"/>
    <col min="5134" max="5134" width="17" customWidth="1"/>
    <col min="5136" max="5136" width="2.28515625" customWidth="1"/>
    <col min="5377" max="5377" width="13.7109375" customWidth="1"/>
    <col min="5378" max="5378" width="12.7109375" customWidth="1"/>
    <col min="5379" max="5379" width="12.140625" customWidth="1"/>
    <col min="5384" max="5385" width="17" customWidth="1"/>
    <col min="5386" max="5386" width="2.28515625" customWidth="1"/>
    <col min="5389" max="5389" width="10.42578125" customWidth="1"/>
    <col min="5390" max="5390" width="17" customWidth="1"/>
    <col min="5392" max="5392" width="2.28515625" customWidth="1"/>
    <col min="5633" max="5633" width="13.7109375" customWidth="1"/>
    <col min="5634" max="5634" width="12.7109375" customWidth="1"/>
    <col min="5635" max="5635" width="12.140625" customWidth="1"/>
    <col min="5640" max="5641" width="17" customWidth="1"/>
    <col min="5642" max="5642" width="2.28515625" customWidth="1"/>
    <col min="5645" max="5645" width="10.42578125" customWidth="1"/>
    <col min="5646" max="5646" width="17" customWidth="1"/>
    <col min="5648" max="5648" width="2.28515625" customWidth="1"/>
    <col min="5889" max="5889" width="13.7109375" customWidth="1"/>
    <col min="5890" max="5890" width="12.7109375" customWidth="1"/>
    <col min="5891" max="5891" width="12.140625" customWidth="1"/>
    <col min="5896" max="5897" width="17" customWidth="1"/>
    <col min="5898" max="5898" width="2.28515625" customWidth="1"/>
    <col min="5901" max="5901" width="10.42578125" customWidth="1"/>
    <col min="5902" max="5902" width="17" customWidth="1"/>
    <col min="5904" max="5904" width="2.28515625" customWidth="1"/>
    <col min="6145" max="6145" width="13.7109375" customWidth="1"/>
    <col min="6146" max="6146" width="12.7109375" customWidth="1"/>
    <col min="6147" max="6147" width="12.140625" customWidth="1"/>
    <col min="6152" max="6153" width="17" customWidth="1"/>
    <col min="6154" max="6154" width="2.28515625" customWidth="1"/>
    <col min="6157" max="6157" width="10.42578125" customWidth="1"/>
    <col min="6158" max="6158" width="17" customWidth="1"/>
    <col min="6160" max="6160" width="2.28515625" customWidth="1"/>
    <col min="6401" max="6401" width="13.7109375" customWidth="1"/>
    <col min="6402" max="6402" width="12.7109375" customWidth="1"/>
    <col min="6403" max="6403" width="12.140625" customWidth="1"/>
    <col min="6408" max="6409" width="17" customWidth="1"/>
    <col min="6410" max="6410" width="2.28515625" customWidth="1"/>
    <col min="6413" max="6413" width="10.42578125" customWidth="1"/>
    <col min="6414" max="6414" width="17" customWidth="1"/>
    <col min="6416" max="6416" width="2.28515625" customWidth="1"/>
    <col min="6657" max="6657" width="13.7109375" customWidth="1"/>
    <col min="6658" max="6658" width="12.7109375" customWidth="1"/>
    <col min="6659" max="6659" width="12.140625" customWidth="1"/>
    <col min="6664" max="6665" width="17" customWidth="1"/>
    <col min="6666" max="6666" width="2.28515625" customWidth="1"/>
    <col min="6669" max="6669" width="10.42578125" customWidth="1"/>
    <col min="6670" max="6670" width="17" customWidth="1"/>
    <col min="6672" max="6672" width="2.28515625" customWidth="1"/>
    <col min="6913" max="6913" width="13.7109375" customWidth="1"/>
    <col min="6914" max="6914" width="12.7109375" customWidth="1"/>
    <col min="6915" max="6915" width="12.140625" customWidth="1"/>
    <col min="6920" max="6921" width="17" customWidth="1"/>
    <col min="6922" max="6922" width="2.28515625" customWidth="1"/>
    <col min="6925" max="6925" width="10.42578125" customWidth="1"/>
    <col min="6926" max="6926" width="17" customWidth="1"/>
    <col min="6928" max="6928" width="2.28515625" customWidth="1"/>
    <col min="7169" max="7169" width="13.7109375" customWidth="1"/>
    <col min="7170" max="7170" width="12.7109375" customWidth="1"/>
    <col min="7171" max="7171" width="12.140625" customWidth="1"/>
    <col min="7176" max="7177" width="17" customWidth="1"/>
    <col min="7178" max="7178" width="2.28515625" customWidth="1"/>
    <col min="7181" max="7181" width="10.42578125" customWidth="1"/>
    <col min="7182" max="7182" width="17" customWidth="1"/>
    <col min="7184" max="7184" width="2.28515625" customWidth="1"/>
    <col min="7425" max="7425" width="13.7109375" customWidth="1"/>
    <col min="7426" max="7426" width="12.7109375" customWidth="1"/>
    <col min="7427" max="7427" width="12.140625" customWidth="1"/>
    <col min="7432" max="7433" width="17" customWidth="1"/>
    <col min="7434" max="7434" width="2.28515625" customWidth="1"/>
    <col min="7437" max="7437" width="10.42578125" customWidth="1"/>
    <col min="7438" max="7438" width="17" customWidth="1"/>
    <col min="7440" max="7440" width="2.28515625" customWidth="1"/>
    <col min="7681" max="7681" width="13.7109375" customWidth="1"/>
    <col min="7682" max="7682" width="12.7109375" customWidth="1"/>
    <col min="7683" max="7683" width="12.140625" customWidth="1"/>
    <col min="7688" max="7689" width="17" customWidth="1"/>
    <col min="7690" max="7690" width="2.28515625" customWidth="1"/>
    <col min="7693" max="7693" width="10.42578125" customWidth="1"/>
    <col min="7694" max="7694" width="17" customWidth="1"/>
    <col min="7696" max="7696" width="2.28515625" customWidth="1"/>
    <col min="7937" max="7937" width="13.7109375" customWidth="1"/>
    <col min="7938" max="7938" width="12.7109375" customWidth="1"/>
    <col min="7939" max="7939" width="12.140625" customWidth="1"/>
    <col min="7944" max="7945" width="17" customWidth="1"/>
    <col min="7946" max="7946" width="2.28515625" customWidth="1"/>
    <col min="7949" max="7949" width="10.42578125" customWidth="1"/>
    <col min="7950" max="7950" width="17" customWidth="1"/>
    <col min="7952" max="7952" width="2.28515625" customWidth="1"/>
    <col min="8193" max="8193" width="13.7109375" customWidth="1"/>
    <col min="8194" max="8194" width="12.7109375" customWidth="1"/>
    <col min="8195" max="8195" width="12.140625" customWidth="1"/>
    <col min="8200" max="8201" width="17" customWidth="1"/>
    <col min="8202" max="8202" width="2.28515625" customWidth="1"/>
    <col min="8205" max="8205" width="10.42578125" customWidth="1"/>
    <col min="8206" max="8206" width="17" customWidth="1"/>
    <col min="8208" max="8208" width="2.28515625" customWidth="1"/>
    <col min="8449" max="8449" width="13.7109375" customWidth="1"/>
    <col min="8450" max="8450" width="12.7109375" customWidth="1"/>
    <col min="8451" max="8451" width="12.140625" customWidth="1"/>
    <col min="8456" max="8457" width="17" customWidth="1"/>
    <col min="8458" max="8458" width="2.28515625" customWidth="1"/>
    <col min="8461" max="8461" width="10.42578125" customWidth="1"/>
    <col min="8462" max="8462" width="17" customWidth="1"/>
    <col min="8464" max="8464" width="2.28515625" customWidth="1"/>
    <col min="8705" max="8705" width="13.7109375" customWidth="1"/>
    <col min="8706" max="8706" width="12.7109375" customWidth="1"/>
    <col min="8707" max="8707" width="12.140625" customWidth="1"/>
    <col min="8712" max="8713" width="17" customWidth="1"/>
    <col min="8714" max="8714" width="2.28515625" customWidth="1"/>
    <col min="8717" max="8717" width="10.42578125" customWidth="1"/>
    <col min="8718" max="8718" width="17" customWidth="1"/>
    <col min="8720" max="8720" width="2.28515625" customWidth="1"/>
    <col min="8961" max="8961" width="13.7109375" customWidth="1"/>
    <col min="8962" max="8962" width="12.7109375" customWidth="1"/>
    <col min="8963" max="8963" width="12.140625" customWidth="1"/>
    <col min="8968" max="8969" width="17" customWidth="1"/>
    <col min="8970" max="8970" width="2.28515625" customWidth="1"/>
    <col min="8973" max="8973" width="10.42578125" customWidth="1"/>
    <col min="8974" max="8974" width="17" customWidth="1"/>
    <col min="8976" max="8976" width="2.28515625" customWidth="1"/>
    <col min="9217" max="9217" width="13.7109375" customWidth="1"/>
    <col min="9218" max="9218" width="12.7109375" customWidth="1"/>
    <col min="9219" max="9219" width="12.140625" customWidth="1"/>
    <col min="9224" max="9225" width="17" customWidth="1"/>
    <col min="9226" max="9226" width="2.28515625" customWidth="1"/>
    <col min="9229" max="9229" width="10.42578125" customWidth="1"/>
    <col min="9230" max="9230" width="17" customWidth="1"/>
    <col min="9232" max="9232" width="2.28515625" customWidth="1"/>
    <col min="9473" max="9473" width="13.7109375" customWidth="1"/>
    <col min="9474" max="9474" width="12.7109375" customWidth="1"/>
    <col min="9475" max="9475" width="12.140625" customWidth="1"/>
    <col min="9480" max="9481" width="17" customWidth="1"/>
    <col min="9482" max="9482" width="2.28515625" customWidth="1"/>
    <col min="9485" max="9485" width="10.42578125" customWidth="1"/>
    <col min="9486" max="9486" width="17" customWidth="1"/>
    <col min="9488" max="9488" width="2.28515625" customWidth="1"/>
    <col min="9729" max="9729" width="13.7109375" customWidth="1"/>
    <col min="9730" max="9730" width="12.7109375" customWidth="1"/>
    <col min="9731" max="9731" width="12.140625" customWidth="1"/>
    <col min="9736" max="9737" width="17" customWidth="1"/>
    <col min="9738" max="9738" width="2.28515625" customWidth="1"/>
    <col min="9741" max="9741" width="10.42578125" customWidth="1"/>
    <col min="9742" max="9742" width="17" customWidth="1"/>
    <col min="9744" max="9744" width="2.28515625" customWidth="1"/>
    <col min="9985" max="9985" width="13.7109375" customWidth="1"/>
    <col min="9986" max="9986" width="12.7109375" customWidth="1"/>
    <col min="9987" max="9987" width="12.140625" customWidth="1"/>
    <col min="9992" max="9993" width="17" customWidth="1"/>
    <col min="9994" max="9994" width="2.28515625" customWidth="1"/>
    <col min="9997" max="9997" width="10.42578125" customWidth="1"/>
    <col min="9998" max="9998" width="17" customWidth="1"/>
    <col min="10000" max="10000" width="2.28515625" customWidth="1"/>
    <col min="10241" max="10241" width="13.7109375" customWidth="1"/>
    <col min="10242" max="10242" width="12.7109375" customWidth="1"/>
    <col min="10243" max="10243" width="12.140625" customWidth="1"/>
    <col min="10248" max="10249" width="17" customWidth="1"/>
    <col min="10250" max="10250" width="2.28515625" customWidth="1"/>
    <col min="10253" max="10253" width="10.42578125" customWidth="1"/>
    <col min="10254" max="10254" width="17" customWidth="1"/>
    <col min="10256" max="10256" width="2.28515625" customWidth="1"/>
    <col min="10497" max="10497" width="13.7109375" customWidth="1"/>
    <col min="10498" max="10498" width="12.7109375" customWidth="1"/>
    <col min="10499" max="10499" width="12.140625" customWidth="1"/>
    <col min="10504" max="10505" width="17" customWidth="1"/>
    <col min="10506" max="10506" width="2.28515625" customWidth="1"/>
    <col min="10509" max="10509" width="10.42578125" customWidth="1"/>
    <col min="10510" max="10510" width="17" customWidth="1"/>
    <col min="10512" max="10512" width="2.28515625" customWidth="1"/>
    <col min="10753" max="10753" width="13.7109375" customWidth="1"/>
    <col min="10754" max="10754" width="12.7109375" customWidth="1"/>
    <col min="10755" max="10755" width="12.140625" customWidth="1"/>
    <col min="10760" max="10761" width="17" customWidth="1"/>
    <col min="10762" max="10762" width="2.28515625" customWidth="1"/>
    <col min="10765" max="10765" width="10.42578125" customWidth="1"/>
    <col min="10766" max="10766" width="17" customWidth="1"/>
    <col min="10768" max="10768" width="2.28515625" customWidth="1"/>
    <col min="11009" max="11009" width="13.7109375" customWidth="1"/>
    <col min="11010" max="11010" width="12.7109375" customWidth="1"/>
    <col min="11011" max="11011" width="12.140625" customWidth="1"/>
    <col min="11016" max="11017" width="17" customWidth="1"/>
    <col min="11018" max="11018" width="2.28515625" customWidth="1"/>
    <col min="11021" max="11021" width="10.42578125" customWidth="1"/>
    <col min="11022" max="11022" width="17" customWidth="1"/>
    <col min="11024" max="11024" width="2.28515625" customWidth="1"/>
    <col min="11265" max="11265" width="13.7109375" customWidth="1"/>
    <col min="11266" max="11266" width="12.7109375" customWidth="1"/>
    <col min="11267" max="11267" width="12.140625" customWidth="1"/>
    <col min="11272" max="11273" width="17" customWidth="1"/>
    <col min="11274" max="11274" width="2.28515625" customWidth="1"/>
    <col min="11277" max="11277" width="10.42578125" customWidth="1"/>
    <col min="11278" max="11278" width="17" customWidth="1"/>
    <col min="11280" max="11280" width="2.28515625" customWidth="1"/>
    <col min="11521" max="11521" width="13.7109375" customWidth="1"/>
    <col min="11522" max="11522" width="12.7109375" customWidth="1"/>
    <col min="11523" max="11523" width="12.140625" customWidth="1"/>
    <col min="11528" max="11529" width="17" customWidth="1"/>
    <col min="11530" max="11530" width="2.28515625" customWidth="1"/>
    <col min="11533" max="11533" width="10.42578125" customWidth="1"/>
    <col min="11534" max="11534" width="17" customWidth="1"/>
    <col min="11536" max="11536" width="2.28515625" customWidth="1"/>
    <col min="11777" max="11777" width="13.7109375" customWidth="1"/>
    <col min="11778" max="11778" width="12.7109375" customWidth="1"/>
    <col min="11779" max="11779" width="12.140625" customWidth="1"/>
    <col min="11784" max="11785" width="17" customWidth="1"/>
    <col min="11786" max="11786" width="2.28515625" customWidth="1"/>
    <col min="11789" max="11789" width="10.42578125" customWidth="1"/>
    <col min="11790" max="11790" width="17" customWidth="1"/>
    <col min="11792" max="11792" width="2.28515625" customWidth="1"/>
    <col min="12033" max="12033" width="13.7109375" customWidth="1"/>
    <col min="12034" max="12034" width="12.7109375" customWidth="1"/>
    <col min="12035" max="12035" width="12.140625" customWidth="1"/>
    <col min="12040" max="12041" width="17" customWidth="1"/>
    <col min="12042" max="12042" width="2.28515625" customWidth="1"/>
    <col min="12045" max="12045" width="10.42578125" customWidth="1"/>
    <col min="12046" max="12046" width="17" customWidth="1"/>
    <col min="12048" max="12048" width="2.28515625" customWidth="1"/>
    <col min="12289" max="12289" width="13.7109375" customWidth="1"/>
    <col min="12290" max="12290" width="12.7109375" customWidth="1"/>
    <col min="12291" max="12291" width="12.140625" customWidth="1"/>
    <col min="12296" max="12297" width="17" customWidth="1"/>
    <col min="12298" max="12298" width="2.28515625" customWidth="1"/>
    <col min="12301" max="12301" width="10.42578125" customWidth="1"/>
    <col min="12302" max="12302" width="17" customWidth="1"/>
    <col min="12304" max="12304" width="2.28515625" customWidth="1"/>
    <col min="12545" max="12545" width="13.7109375" customWidth="1"/>
    <col min="12546" max="12546" width="12.7109375" customWidth="1"/>
    <col min="12547" max="12547" width="12.140625" customWidth="1"/>
    <col min="12552" max="12553" width="17" customWidth="1"/>
    <col min="12554" max="12554" width="2.28515625" customWidth="1"/>
    <col min="12557" max="12557" width="10.42578125" customWidth="1"/>
    <col min="12558" max="12558" width="17" customWidth="1"/>
    <col min="12560" max="12560" width="2.28515625" customWidth="1"/>
    <col min="12801" max="12801" width="13.7109375" customWidth="1"/>
    <col min="12802" max="12802" width="12.7109375" customWidth="1"/>
    <col min="12803" max="12803" width="12.140625" customWidth="1"/>
    <col min="12808" max="12809" width="17" customWidth="1"/>
    <col min="12810" max="12810" width="2.28515625" customWidth="1"/>
    <col min="12813" max="12813" width="10.42578125" customWidth="1"/>
    <col min="12814" max="12814" width="17" customWidth="1"/>
    <col min="12816" max="12816" width="2.28515625" customWidth="1"/>
    <col min="13057" max="13057" width="13.7109375" customWidth="1"/>
    <col min="13058" max="13058" width="12.7109375" customWidth="1"/>
    <col min="13059" max="13059" width="12.140625" customWidth="1"/>
    <col min="13064" max="13065" width="17" customWidth="1"/>
    <col min="13066" max="13066" width="2.28515625" customWidth="1"/>
    <col min="13069" max="13069" width="10.42578125" customWidth="1"/>
    <col min="13070" max="13070" width="17" customWidth="1"/>
    <col min="13072" max="13072" width="2.28515625" customWidth="1"/>
    <col min="13313" max="13313" width="13.7109375" customWidth="1"/>
    <col min="13314" max="13314" width="12.7109375" customWidth="1"/>
    <col min="13315" max="13315" width="12.140625" customWidth="1"/>
    <col min="13320" max="13321" width="17" customWidth="1"/>
    <col min="13322" max="13322" width="2.28515625" customWidth="1"/>
    <col min="13325" max="13325" width="10.42578125" customWidth="1"/>
    <col min="13326" max="13326" width="17" customWidth="1"/>
    <col min="13328" max="13328" width="2.28515625" customWidth="1"/>
    <col min="13569" max="13569" width="13.7109375" customWidth="1"/>
    <col min="13570" max="13570" width="12.7109375" customWidth="1"/>
    <col min="13571" max="13571" width="12.140625" customWidth="1"/>
    <col min="13576" max="13577" width="17" customWidth="1"/>
    <col min="13578" max="13578" width="2.28515625" customWidth="1"/>
    <col min="13581" max="13581" width="10.42578125" customWidth="1"/>
    <col min="13582" max="13582" width="17" customWidth="1"/>
    <col min="13584" max="13584" width="2.28515625" customWidth="1"/>
    <col min="13825" max="13825" width="13.7109375" customWidth="1"/>
    <col min="13826" max="13826" width="12.7109375" customWidth="1"/>
    <col min="13827" max="13827" width="12.140625" customWidth="1"/>
    <col min="13832" max="13833" width="17" customWidth="1"/>
    <col min="13834" max="13834" width="2.28515625" customWidth="1"/>
    <col min="13837" max="13837" width="10.42578125" customWidth="1"/>
    <col min="13838" max="13838" width="17" customWidth="1"/>
    <col min="13840" max="13840" width="2.28515625" customWidth="1"/>
    <col min="14081" max="14081" width="13.7109375" customWidth="1"/>
    <col min="14082" max="14082" width="12.7109375" customWidth="1"/>
    <col min="14083" max="14083" width="12.140625" customWidth="1"/>
    <col min="14088" max="14089" width="17" customWidth="1"/>
    <col min="14090" max="14090" width="2.28515625" customWidth="1"/>
    <col min="14093" max="14093" width="10.42578125" customWidth="1"/>
    <col min="14094" max="14094" width="17" customWidth="1"/>
    <col min="14096" max="14096" width="2.28515625" customWidth="1"/>
    <col min="14337" max="14337" width="13.7109375" customWidth="1"/>
    <col min="14338" max="14338" width="12.7109375" customWidth="1"/>
    <col min="14339" max="14339" width="12.140625" customWidth="1"/>
    <col min="14344" max="14345" width="17" customWidth="1"/>
    <col min="14346" max="14346" width="2.28515625" customWidth="1"/>
    <col min="14349" max="14349" width="10.42578125" customWidth="1"/>
    <col min="14350" max="14350" width="17" customWidth="1"/>
    <col min="14352" max="14352" width="2.28515625" customWidth="1"/>
    <col min="14593" max="14593" width="13.7109375" customWidth="1"/>
    <col min="14594" max="14594" width="12.7109375" customWidth="1"/>
    <col min="14595" max="14595" width="12.140625" customWidth="1"/>
    <col min="14600" max="14601" width="17" customWidth="1"/>
    <col min="14602" max="14602" width="2.28515625" customWidth="1"/>
    <col min="14605" max="14605" width="10.42578125" customWidth="1"/>
    <col min="14606" max="14606" width="17" customWidth="1"/>
    <col min="14608" max="14608" width="2.28515625" customWidth="1"/>
    <col min="14849" max="14849" width="13.7109375" customWidth="1"/>
    <col min="14850" max="14850" width="12.7109375" customWidth="1"/>
    <col min="14851" max="14851" width="12.140625" customWidth="1"/>
    <col min="14856" max="14857" width="17" customWidth="1"/>
    <col min="14858" max="14858" width="2.28515625" customWidth="1"/>
    <col min="14861" max="14861" width="10.42578125" customWidth="1"/>
    <col min="14862" max="14862" width="17" customWidth="1"/>
    <col min="14864" max="14864" width="2.28515625" customWidth="1"/>
    <col min="15105" max="15105" width="13.7109375" customWidth="1"/>
    <col min="15106" max="15106" width="12.7109375" customWidth="1"/>
    <col min="15107" max="15107" width="12.140625" customWidth="1"/>
    <col min="15112" max="15113" width="17" customWidth="1"/>
    <col min="15114" max="15114" width="2.28515625" customWidth="1"/>
    <col min="15117" max="15117" width="10.42578125" customWidth="1"/>
    <col min="15118" max="15118" width="17" customWidth="1"/>
    <col min="15120" max="15120" width="2.28515625" customWidth="1"/>
    <col min="15361" max="15361" width="13.7109375" customWidth="1"/>
    <col min="15362" max="15362" width="12.7109375" customWidth="1"/>
    <col min="15363" max="15363" width="12.140625" customWidth="1"/>
    <col min="15368" max="15369" width="17" customWidth="1"/>
    <col min="15370" max="15370" width="2.28515625" customWidth="1"/>
    <col min="15373" max="15373" width="10.42578125" customWidth="1"/>
    <col min="15374" max="15374" width="17" customWidth="1"/>
    <col min="15376" max="15376" width="2.28515625" customWidth="1"/>
    <col min="15617" max="15617" width="13.7109375" customWidth="1"/>
    <col min="15618" max="15618" width="12.7109375" customWidth="1"/>
    <col min="15619" max="15619" width="12.140625" customWidth="1"/>
    <col min="15624" max="15625" width="17" customWidth="1"/>
    <col min="15626" max="15626" width="2.28515625" customWidth="1"/>
    <col min="15629" max="15629" width="10.42578125" customWidth="1"/>
    <col min="15630" max="15630" width="17" customWidth="1"/>
    <col min="15632" max="15632" width="2.28515625" customWidth="1"/>
    <col min="15873" max="15873" width="13.7109375" customWidth="1"/>
    <col min="15874" max="15874" width="12.7109375" customWidth="1"/>
    <col min="15875" max="15875" width="12.140625" customWidth="1"/>
    <col min="15880" max="15881" width="17" customWidth="1"/>
    <col min="15882" max="15882" width="2.28515625" customWidth="1"/>
    <col min="15885" max="15885" width="10.42578125" customWidth="1"/>
    <col min="15886" max="15886" width="17" customWidth="1"/>
    <col min="15888" max="15888" width="2.28515625" customWidth="1"/>
    <col min="16129" max="16129" width="13.7109375" customWidth="1"/>
    <col min="16130" max="16130" width="12.7109375" customWidth="1"/>
    <col min="16131" max="16131" width="12.140625" customWidth="1"/>
    <col min="16136" max="16137" width="17" customWidth="1"/>
    <col min="16138" max="16138" width="2.28515625" customWidth="1"/>
    <col min="16141" max="16141" width="10.42578125" customWidth="1"/>
    <col min="16142" max="16142" width="17" customWidth="1"/>
    <col min="16144" max="16144" width="2.28515625" customWidth="1"/>
  </cols>
  <sheetData>
    <row r="1" spans="1:117" x14ac:dyDescent="0.2">
      <c r="A1" s="202" t="s">
        <v>213</v>
      </c>
      <c r="B1" s="145"/>
      <c r="C1" s="145"/>
      <c r="D1" s="145"/>
      <c r="E1" s="145"/>
      <c r="F1" s="145"/>
      <c r="G1" s="145"/>
      <c r="H1" s="145"/>
      <c r="I1" s="145"/>
      <c r="K1" s="145"/>
      <c r="L1" s="202" t="s">
        <v>214</v>
      </c>
      <c r="M1" s="145"/>
      <c r="N1" s="145"/>
      <c r="O1" s="202" t="s">
        <v>249</v>
      </c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</row>
    <row r="2" spans="1:117" x14ac:dyDescent="0.2">
      <c r="A2" s="145"/>
      <c r="B2" s="145"/>
      <c r="C2" s="145"/>
      <c r="D2" s="145"/>
      <c r="E2" s="145"/>
      <c r="F2" s="145"/>
      <c r="G2" s="145"/>
      <c r="H2" s="145"/>
      <c r="I2" s="145"/>
      <c r="K2" s="145"/>
      <c r="L2" s="145"/>
      <c r="M2" s="145"/>
      <c r="N2" s="145"/>
      <c r="O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</row>
    <row r="3" spans="1:117" s="145" customFormat="1" x14ac:dyDescent="0.2">
      <c r="A3" s="79" t="s">
        <v>101</v>
      </c>
      <c r="B3" s="79" t="s">
        <v>215</v>
      </c>
      <c r="C3" s="79" t="s">
        <v>99</v>
      </c>
      <c r="D3" s="79" t="s">
        <v>100</v>
      </c>
      <c r="F3" s="150" t="s">
        <v>98</v>
      </c>
      <c r="G3" s="150"/>
      <c r="H3" s="149" t="s">
        <v>216</v>
      </c>
      <c r="I3" s="143" t="s">
        <v>244</v>
      </c>
      <c r="J3" s="165"/>
      <c r="L3" s="150" t="s">
        <v>98</v>
      </c>
      <c r="M3" s="150"/>
      <c r="N3" s="149" t="s">
        <v>216</v>
      </c>
      <c r="P3" s="222"/>
    </row>
    <row r="4" spans="1:117" s="145" customFormat="1" x14ac:dyDescent="0.2">
      <c r="A4" s="204"/>
      <c r="B4" s="204"/>
      <c r="C4" s="204"/>
      <c r="D4" s="204"/>
      <c r="F4" s="205">
        <v>1</v>
      </c>
      <c r="G4" s="206" t="s">
        <v>217</v>
      </c>
      <c r="H4" s="205">
        <f>D6/1</f>
        <v>34244112</v>
      </c>
      <c r="I4" s="144">
        <f>O6/H4</f>
        <v>1.0037558573573173</v>
      </c>
      <c r="J4" s="165"/>
      <c r="L4" s="205">
        <v>1</v>
      </c>
      <c r="M4" s="206" t="s">
        <v>24</v>
      </c>
      <c r="N4" s="205">
        <f>H11</f>
        <v>56145503.299999997</v>
      </c>
      <c r="P4" s="222"/>
    </row>
    <row r="5" spans="1:117" s="145" customFormat="1" x14ac:dyDescent="0.2">
      <c r="A5" s="207" t="s">
        <v>218</v>
      </c>
      <c r="B5" s="208">
        <v>1</v>
      </c>
      <c r="C5" s="208">
        <v>2.8933</v>
      </c>
      <c r="D5" s="208">
        <v>0</v>
      </c>
      <c r="F5" s="205">
        <v>2</v>
      </c>
      <c r="G5" s="206" t="s">
        <v>219</v>
      </c>
      <c r="H5" s="205">
        <f>D8/1</f>
        <v>71799521</v>
      </c>
      <c r="I5" s="144">
        <f t="shared" ref="I5:I8" si="0">O7/H5</f>
        <v>1.0028319130429852</v>
      </c>
      <c r="J5" s="165"/>
      <c r="L5" s="205">
        <v>1</v>
      </c>
      <c r="M5" s="206" t="s">
        <v>19</v>
      </c>
      <c r="N5" s="205">
        <f>H9</f>
        <v>56145503.299999997</v>
      </c>
      <c r="P5" s="222"/>
    </row>
    <row r="6" spans="1:117" s="145" customFormat="1" x14ac:dyDescent="0.2">
      <c r="A6" s="207" t="s">
        <v>217</v>
      </c>
      <c r="B6" s="207">
        <v>1</v>
      </c>
      <c r="C6" s="207">
        <v>3.0720000000000001</v>
      </c>
      <c r="D6" s="209">
        <v>34244112</v>
      </c>
      <c r="F6" s="205">
        <v>3</v>
      </c>
      <c r="G6" s="206" t="s">
        <v>220</v>
      </c>
      <c r="H6" s="205">
        <f>D9/1</f>
        <v>132037148</v>
      </c>
      <c r="I6" s="144">
        <f t="shared" si="0"/>
        <v>0.98149182985988159</v>
      </c>
      <c r="J6" s="165"/>
      <c r="L6" s="205">
        <v>1</v>
      </c>
      <c r="M6" s="206" t="s">
        <v>217</v>
      </c>
      <c r="N6" s="205">
        <f>H4</f>
        <v>34244112</v>
      </c>
      <c r="O6" s="145">
        <v>34372728</v>
      </c>
      <c r="P6" s="222"/>
    </row>
    <row r="7" spans="1:117" s="145" customFormat="1" x14ac:dyDescent="0.2">
      <c r="A7" s="207" t="s">
        <v>221</v>
      </c>
      <c r="B7" s="208">
        <v>1</v>
      </c>
      <c r="C7" s="208">
        <v>4.2450999999999999</v>
      </c>
      <c r="D7" s="210">
        <v>56145503.299999997</v>
      </c>
      <c r="F7" s="205">
        <v>3</v>
      </c>
      <c r="G7" s="206" t="s">
        <v>222</v>
      </c>
      <c r="H7" s="205">
        <f>D10/1</f>
        <v>132744357</v>
      </c>
      <c r="I7" s="144">
        <f t="shared" si="0"/>
        <v>0.99953033785082102</v>
      </c>
      <c r="J7" s="165"/>
      <c r="L7" s="205">
        <v>2</v>
      </c>
      <c r="M7" s="206" t="s">
        <v>219</v>
      </c>
      <c r="N7" s="205">
        <f>H5</f>
        <v>71799521</v>
      </c>
      <c r="O7" s="145">
        <v>72002851</v>
      </c>
      <c r="P7" s="222"/>
    </row>
    <row r="8" spans="1:117" s="145" customFormat="1" x14ac:dyDescent="0.2">
      <c r="A8" s="207" t="s">
        <v>219</v>
      </c>
      <c r="B8" s="207">
        <v>1</v>
      </c>
      <c r="C8" s="207">
        <v>7.7910000000000004</v>
      </c>
      <c r="D8" s="209">
        <v>71799521</v>
      </c>
      <c r="F8" s="205">
        <v>4</v>
      </c>
      <c r="G8" s="206" t="s">
        <v>223</v>
      </c>
      <c r="H8" s="205">
        <f>D11/1</f>
        <v>178668655</v>
      </c>
      <c r="I8" s="144">
        <f t="shared" si="0"/>
        <v>0.99669825129651313</v>
      </c>
      <c r="J8" s="165"/>
      <c r="L8" s="205">
        <v>3</v>
      </c>
      <c r="M8" s="206" t="s">
        <v>220</v>
      </c>
      <c r="N8" s="205">
        <f>H6</f>
        <v>132037148</v>
      </c>
      <c r="O8" s="145">
        <v>129593382</v>
      </c>
      <c r="P8" s="222"/>
    </row>
    <row r="9" spans="1:117" s="145" customFormat="1" x14ac:dyDescent="0.2">
      <c r="A9" s="207" t="s">
        <v>220</v>
      </c>
      <c r="B9" s="207">
        <v>1</v>
      </c>
      <c r="C9" s="207">
        <v>12.536</v>
      </c>
      <c r="D9" s="209">
        <v>132037148</v>
      </c>
      <c r="F9" s="205"/>
      <c r="G9" s="206" t="s">
        <v>19</v>
      </c>
      <c r="H9" s="205">
        <f>D7/1</f>
        <v>56145503.299999997</v>
      </c>
      <c r="I9" s="144"/>
      <c r="J9" s="165"/>
      <c r="L9" s="205">
        <v>3</v>
      </c>
      <c r="M9" s="206" t="s">
        <v>222</v>
      </c>
      <c r="N9" s="205">
        <f>H7</f>
        <v>132744357</v>
      </c>
      <c r="O9" s="145">
        <v>132682012</v>
      </c>
      <c r="P9" s="222"/>
    </row>
    <row r="10" spans="1:117" s="145" customFormat="1" x14ac:dyDescent="0.2">
      <c r="A10" s="207" t="s">
        <v>222</v>
      </c>
      <c r="B10" s="207">
        <v>1</v>
      </c>
      <c r="C10" s="207">
        <v>12.875999999999999</v>
      </c>
      <c r="D10" s="209">
        <v>132744357</v>
      </c>
      <c r="F10" s="108"/>
      <c r="G10" s="211"/>
      <c r="H10" s="108"/>
      <c r="J10" s="165"/>
      <c r="L10" s="205">
        <v>4</v>
      </c>
      <c r="M10" s="206" t="s">
        <v>224</v>
      </c>
      <c r="N10" s="205">
        <f>H8</f>
        <v>178668655</v>
      </c>
      <c r="O10" s="145">
        <v>178078736</v>
      </c>
      <c r="P10" s="222"/>
    </row>
    <row r="11" spans="1:117" s="145" customFormat="1" x14ac:dyDescent="0.2">
      <c r="A11" s="207" t="s">
        <v>223</v>
      </c>
      <c r="B11" s="207">
        <v>1</v>
      </c>
      <c r="C11" s="207">
        <v>15.557</v>
      </c>
      <c r="D11" s="209">
        <v>178668655</v>
      </c>
      <c r="F11" s="110"/>
      <c r="G11" s="206" t="s">
        <v>24</v>
      </c>
      <c r="H11" s="205">
        <f>H9</f>
        <v>56145503.299999997</v>
      </c>
      <c r="J11" s="165"/>
      <c r="L11" s="205">
        <v>4</v>
      </c>
      <c r="M11" s="206" t="s">
        <v>225</v>
      </c>
      <c r="N11" s="205">
        <f>H8</f>
        <v>178668655</v>
      </c>
      <c r="O11" s="145">
        <v>178078736</v>
      </c>
      <c r="P11" s="222"/>
    </row>
    <row r="12" spans="1:117" s="145" customFormat="1" x14ac:dyDescent="0.2">
      <c r="I12" s="221" t="s">
        <v>245</v>
      </c>
      <c r="J12" s="165"/>
      <c r="L12" s="205">
        <v>5</v>
      </c>
      <c r="M12" s="206" t="s">
        <v>226</v>
      </c>
      <c r="N12" s="205">
        <f>(($C$14*L12)-($E$14))</f>
        <v>230000000</v>
      </c>
      <c r="P12" s="222"/>
    </row>
    <row r="13" spans="1:117" s="145" customFormat="1" x14ac:dyDescent="0.2">
      <c r="B13" s="154" t="s">
        <v>167</v>
      </c>
      <c r="C13" s="108"/>
      <c r="D13" s="108"/>
      <c r="E13" s="108"/>
      <c r="I13" s="221" t="s">
        <v>246</v>
      </c>
      <c r="J13" s="165"/>
      <c r="L13" s="205">
        <v>6</v>
      </c>
      <c r="M13" s="206" t="s">
        <v>227</v>
      </c>
      <c r="N13" s="205">
        <f>(($C$14*L13)-($E$14))</f>
        <v>280000000</v>
      </c>
      <c r="P13" s="222"/>
    </row>
    <row r="14" spans="1:117" s="145" customFormat="1" x14ac:dyDescent="0.2">
      <c r="B14" s="157" t="s">
        <v>228</v>
      </c>
      <c r="C14" s="212">
        <v>50000000</v>
      </c>
      <c r="D14" s="150" t="s">
        <v>229</v>
      </c>
      <c r="E14" s="213">
        <v>20000000</v>
      </c>
      <c r="I14" s="221" t="s">
        <v>247</v>
      </c>
      <c r="J14" s="165"/>
      <c r="L14" s="205">
        <v>7</v>
      </c>
      <c r="M14" s="206" t="s">
        <v>230</v>
      </c>
      <c r="N14" s="205">
        <f>(($C$14*L14)-($E$14))</f>
        <v>330000000</v>
      </c>
      <c r="P14" s="222"/>
    </row>
    <row r="15" spans="1:117" s="145" customFormat="1" x14ac:dyDescent="0.2">
      <c r="I15" s="221" t="s">
        <v>248</v>
      </c>
      <c r="J15" s="165"/>
      <c r="L15" s="205">
        <v>8</v>
      </c>
      <c r="M15" s="206" t="s">
        <v>231</v>
      </c>
      <c r="N15" s="205">
        <f>(($C$14*L15)-($E$14))</f>
        <v>380000000</v>
      </c>
      <c r="P15" s="222"/>
    </row>
    <row r="16" spans="1:117" s="145" customFormat="1" x14ac:dyDescent="0.2">
      <c r="J16" s="165"/>
      <c r="L16" s="205">
        <v>9</v>
      </c>
      <c r="M16" s="206" t="s">
        <v>232</v>
      </c>
      <c r="N16" s="205">
        <f>(($C$14*L16)-($E$14))</f>
        <v>430000000</v>
      </c>
      <c r="P16" s="222"/>
    </row>
    <row r="17" spans="10:16" s="145" customFormat="1" x14ac:dyDescent="0.2">
      <c r="J17" s="165"/>
      <c r="P17" s="222"/>
    </row>
    <row r="18" spans="10:16" s="145" customFormat="1" x14ac:dyDescent="0.2">
      <c r="J18" s="165"/>
      <c r="P18" s="222"/>
    </row>
    <row r="19" spans="10:16" s="145" customFormat="1" x14ac:dyDescent="0.2">
      <c r="J19" s="165"/>
      <c r="P19" s="222"/>
    </row>
    <row r="20" spans="10:16" s="145" customFormat="1" x14ac:dyDescent="0.2">
      <c r="J20" s="165"/>
      <c r="P20" s="222"/>
    </row>
    <row r="21" spans="10:16" s="145" customFormat="1" x14ac:dyDescent="0.2">
      <c r="J21" s="165"/>
      <c r="P21" s="222"/>
    </row>
    <row r="22" spans="10:16" s="145" customFormat="1" x14ac:dyDescent="0.2">
      <c r="J22" s="165"/>
      <c r="P22" s="222"/>
    </row>
    <row r="23" spans="10:16" s="145" customFormat="1" x14ac:dyDescent="0.2">
      <c r="J23" s="165"/>
      <c r="P23" s="222"/>
    </row>
    <row r="24" spans="10:16" s="145" customFormat="1" x14ac:dyDescent="0.2">
      <c r="J24" s="165"/>
      <c r="P24" s="222"/>
    </row>
    <row r="25" spans="10:16" s="145" customFormat="1" x14ac:dyDescent="0.2">
      <c r="J25" s="165"/>
      <c r="P25" s="222"/>
    </row>
    <row r="26" spans="10:16" s="145" customFormat="1" x14ac:dyDescent="0.2">
      <c r="J26" s="165"/>
      <c r="P26" s="222"/>
    </row>
    <row r="27" spans="10:16" s="145" customFormat="1" x14ac:dyDescent="0.2">
      <c r="J27" s="165"/>
      <c r="P27" s="222"/>
    </row>
    <row r="28" spans="10:16" s="145" customFormat="1" x14ac:dyDescent="0.2">
      <c r="J28" s="165"/>
      <c r="P28" s="222"/>
    </row>
    <row r="29" spans="10:16" s="145" customFormat="1" x14ac:dyDescent="0.2">
      <c r="J29" s="165"/>
      <c r="P29" s="222"/>
    </row>
    <row r="30" spans="10:16" s="145" customFormat="1" x14ac:dyDescent="0.2">
      <c r="J30" s="165"/>
      <c r="P30" s="222"/>
    </row>
    <row r="31" spans="10:16" s="145" customFormat="1" x14ac:dyDescent="0.2">
      <c r="J31" s="165"/>
      <c r="P31" s="222"/>
    </row>
    <row r="32" spans="10:16" s="145" customFormat="1" x14ac:dyDescent="0.2">
      <c r="J32" s="165"/>
      <c r="P32" s="222"/>
    </row>
    <row r="33" spans="1:16" s="145" customFormat="1" x14ac:dyDescent="0.2">
      <c r="J33" s="165"/>
      <c r="P33" s="222"/>
    </row>
    <row r="34" spans="1:16" s="145" customFormat="1" x14ac:dyDescent="0.2">
      <c r="J34" s="165"/>
      <c r="P34" s="222"/>
    </row>
    <row r="35" spans="1:16" s="145" customFormat="1" x14ac:dyDescent="0.2">
      <c r="J35" s="165"/>
      <c r="P35" s="222"/>
    </row>
    <row r="36" spans="1:16" s="145" customFormat="1" x14ac:dyDescent="0.2">
      <c r="J36" s="165"/>
      <c r="P36" s="222"/>
    </row>
    <row r="37" spans="1:16" s="145" customFormat="1" x14ac:dyDescent="0.2">
      <c r="J37" s="165"/>
      <c r="P37" s="222"/>
    </row>
    <row r="38" spans="1:16" s="145" customFormat="1" x14ac:dyDescent="0.2">
      <c r="J38" s="165"/>
      <c r="P38" s="222"/>
    </row>
    <row r="39" spans="1:16" s="145" customFormat="1" x14ac:dyDescent="0.2">
      <c r="J39" s="165"/>
      <c r="P39" s="222"/>
    </row>
    <row r="40" spans="1:16" s="145" customFormat="1" x14ac:dyDescent="0.2">
      <c r="J40" s="165"/>
      <c r="P40" s="222"/>
    </row>
    <row r="41" spans="1:16" s="145" customFormat="1" x14ac:dyDescent="0.2">
      <c r="J41" s="165"/>
      <c r="P41" s="222"/>
    </row>
    <row r="42" spans="1:16" s="145" customFormat="1" x14ac:dyDescent="0.2">
      <c r="J42" s="165"/>
      <c r="P42" s="222"/>
    </row>
    <row r="43" spans="1:16" s="145" customFormat="1" x14ac:dyDescent="0.2">
      <c r="A43" s="203"/>
      <c r="B43" s="203"/>
      <c r="C43" s="203"/>
      <c r="D43" s="203"/>
      <c r="E43" s="203"/>
      <c r="F43" s="203"/>
      <c r="G43" s="203"/>
      <c r="H43" s="203"/>
      <c r="I43" s="203"/>
      <c r="J43" s="214"/>
      <c r="K43" s="203"/>
      <c r="L43" s="203"/>
      <c r="M43" s="203"/>
      <c r="N43" s="203"/>
      <c r="O43" s="203"/>
      <c r="P43" s="222"/>
    </row>
    <row r="44" spans="1:16" s="145" customFormat="1" x14ac:dyDescent="0.2">
      <c r="J44" s="165"/>
      <c r="P44" s="222"/>
    </row>
    <row r="45" spans="1:16" s="145" customFormat="1" x14ac:dyDescent="0.2">
      <c r="J45" s="165"/>
      <c r="P45" s="222"/>
    </row>
    <row r="46" spans="1:16" s="145" customFormat="1" x14ac:dyDescent="0.2">
      <c r="J46" s="165"/>
      <c r="P46" s="222"/>
    </row>
    <row r="47" spans="1:16" s="145" customFormat="1" x14ac:dyDescent="0.2">
      <c r="J47" s="165"/>
      <c r="P47" s="222"/>
    </row>
    <row r="48" spans="1:16" s="145" customFormat="1" x14ac:dyDescent="0.2">
      <c r="J48" s="165"/>
      <c r="P48" s="222"/>
    </row>
    <row r="49" spans="10:16" s="145" customFormat="1" x14ac:dyDescent="0.2">
      <c r="J49" s="165"/>
      <c r="P49" s="222"/>
    </row>
    <row r="50" spans="10:16" s="145" customFormat="1" x14ac:dyDescent="0.2">
      <c r="J50" s="165"/>
      <c r="P50" s="222"/>
    </row>
    <row r="51" spans="10:16" s="145" customFormat="1" x14ac:dyDescent="0.2">
      <c r="J51" s="165"/>
      <c r="P51" s="222"/>
    </row>
    <row r="52" spans="10:16" s="145" customFormat="1" x14ac:dyDescent="0.2">
      <c r="J52" s="165"/>
      <c r="P52" s="222"/>
    </row>
    <row r="53" spans="10:16" s="145" customFormat="1" x14ac:dyDescent="0.2">
      <c r="J53" s="165"/>
      <c r="P53" s="222"/>
    </row>
    <row r="54" spans="10:16" s="145" customFormat="1" x14ac:dyDescent="0.2">
      <c r="J54" s="165"/>
      <c r="P54" s="222"/>
    </row>
    <row r="55" spans="10:16" s="145" customFormat="1" x14ac:dyDescent="0.2">
      <c r="J55" s="165"/>
      <c r="P55" s="222"/>
    </row>
    <row r="56" spans="10:16" s="145" customFormat="1" x14ac:dyDescent="0.2">
      <c r="J56" s="165"/>
      <c r="P56" s="222"/>
    </row>
    <row r="57" spans="10:16" s="145" customFormat="1" x14ac:dyDescent="0.2">
      <c r="J57" s="165"/>
      <c r="P57" s="222"/>
    </row>
    <row r="58" spans="10:16" s="145" customFormat="1" x14ac:dyDescent="0.2">
      <c r="J58" s="165"/>
      <c r="P58" s="222"/>
    </row>
    <row r="59" spans="10:16" s="145" customFormat="1" x14ac:dyDescent="0.2">
      <c r="J59" s="165"/>
      <c r="P59" s="222"/>
    </row>
    <row r="60" spans="10:16" s="145" customFormat="1" x14ac:dyDescent="0.2">
      <c r="J60" s="165"/>
      <c r="P60" s="222"/>
    </row>
    <row r="61" spans="10:16" s="145" customFormat="1" x14ac:dyDescent="0.2">
      <c r="J61" s="165"/>
      <c r="P61" s="222"/>
    </row>
    <row r="62" spans="10:16" s="145" customFormat="1" x14ac:dyDescent="0.2">
      <c r="J62" s="165"/>
      <c r="P62" s="222"/>
    </row>
    <row r="63" spans="10:16" s="145" customFormat="1" x14ac:dyDescent="0.2">
      <c r="J63" s="165"/>
      <c r="P63" s="222"/>
    </row>
    <row r="64" spans="10:16" s="145" customFormat="1" x14ac:dyDescent="0.2">
      <c r="J64" s="165"/>
      <c r="P64" s="222"/>
    </row>
    <row r="65" spans="10:16" s="145" customFormat="1" x14ac:dyDescent="0.2">
      <c r="J65" s="165"/>
      <c r="P65" s="222"/>
    </row>
    <row r="66" spans="10:16" s="145" customFormat="1" x14ac:dyDescent="0.2">
      <c r="J66" s="165"/>
      <c r="P66" s="222"/>
    </row>
    <row r="67" spans="10:16" s="145" customFormat="1" x14ac:dyDescent="0.2">
      <c r="J67" s="165"/>
      <c r="P67" s="222"/>
    </row>
    <row r="68" spans="10:16" s="145" customFormat="1" x14ac:dyDescent="0.2">
      <c r="J68" s="165"/>
      <c r="P68" s="222"/>
    </row>
    <row r="69" spans="10:16" s="145" customFormat="1" x14ac:dyDescent="0.2">
      <c r="J69" s="165"/>
      <c r="P69" s="222"/>
    </row>
    <row r="70" spans="10:16" s="145" customFormat="1" x14ac:dyDescent="0.2">
      <c r="J70" s="165"/>
      <c r="P70" s="222"/>
    </row>
    <row r="71" spans="10:16" s="145" customFormat="1" x14ac:dyDescent="0.2">
      <c r="J71" s="165"/>
      <c r="P71" s="222"/>
    </row>
    <row r="72" spans="10:16" s="145" customFormat="1" x14ac:dyDescent="0.2">
      <c r="J72" s="165"/>
      <c r="P72" s="222"/>
    </row>
    <row r="73" spans="10:16" s="145" customFormat="1" x14ac:dyDescent="0.2">
      <c r="J73" s="165"/>
      <c r="P73" s="222"/>
    </row>
    <row r="74" spans="10:16" s="145" customFormat="1" x14ac:dyDescent="0.2">
      <c r="J74" s="165"/>
      <c r="P74" s="222"/>
    </row>
    <row r="75" spans="10:16" s="145" customFormat="1" x14ac:dyDescent="0.2">
      <c r="J75" s="165"/>
      <c r="P75" s="222"/>
    </row>
    <row r="76" spans="10:16" s="145" customFormat="1" x14ac:dyDescent="0.2">
      <c r="J76" s="165"/>
      <c r="P76" s="222"/>
    </row>
    <row r="77" spans="10:16" s="145" customFormat="1" x14ac:dyDescent="0.2">
      <c r="J77" s="165"/>
      <c r="P77" s="222"/>
    </row>
    <row r="78" spans="10:16" s="145" customFormat="1" x14ac:dyDescent="0.2">
      <c r="J78" s="165"/>
      <c r="P78" s="222"/>
    </row>
    <row r="79" spans="10:16" s="145" customFormat="1" x14ac:dyDescent="0.2">
      <c r="J79" s="165"/>
      <c r="P79" s="222"/>
    </row>
    <row r="80" spans="10:16" s="145" customFormat="1" x14ac:dyDescent="0.2">
      <c r="J80" s="165"/>
      <c r="P80" s="222"/>
    </row>
    <row r="81" spans="10:16" s="145" customFormat="1" x14ac:dyDescent="0.2">
      <c r="J81" s="165"/>
      <c r="P81" s="222"/>
    </row>
    <row r="82" spans="10:16" s="145" customFormat="1" x14ac:dyDescent="0.2">
      <c r="J82" s="165"/>
      <c r="P82" s="222"/>
    </row>
    <row r="83" spans="10:16" s="145" customFormat="1" x14ac:dyDescent="0.2">
      <c r="J83" s="165"/>
      <c r="P83" s="222"/>
    </row>
    <row r="84" spans="10:16" s="145" customFormat="1" x14ac:dyDescent="0.2">
      <c r="J84" s="165"/>
      <c r="P84" s="222"/>
    </row>
    <row r="85" spans="10:16" s="145" customFormat="1" x14ac:dyDescent="0.2">
      <c r="J85" s="165"/>
      <c r="P85" s="222"/>
    </row>
    <row r="86" spans="10:16" s="145" customFormat="1" x14ac:dyDescent="0.2">
      <c r="J86" s="165"/>
      <c r="P86" s="222"/>
    </row>
    <row r="87" spans="10:16" s="145" customFormat="1" x14ac:dyDescent="0.2">
      <c r="J87" s="165"/>
      <c r="P87" s="222"/>
    </row>
    <row r="88" spans="10:16" s="145" customFormat="1" x14ac:dyDescent="0.2">
      <c r="J88" s="165"/>
      <c r="P88" s="222"/>
    </row>
    <row r="89" spans="10:16" s="145" customFormat="1" x14ac:dyDescent="0.2">
      <c r="J89" s="165"/>
      <c r="P89" s="222"/>
    </row>
    <row r="90" spans="10:16" s="145" customFormat="1" x14ac:dyDescent="0.2">
      <c r="J90" s="165"/>
      <c r="P90" s="222"/>
    </row>
    <row r="91" spans="10:16" s="145" customFormat="1" x14ac:dyDescent="0.2">
      <c r="J91" s="165"/>
      <c r="P91" s="222"/>
    </row>
    <row r="92" spans="10:16" s="145" customFormat="1" x14ac:dyDescent="0.2">
      <c r="J92" s="165"/>
      <c r="P92" s="222"/>
    </row>
    <row r="93" spans="10:16" s="145" customFormat="1" x14ac:dyDescent="0.2">
      <c r="J93" s="165"/>
      <c r="P93" s="222"/>
    </row>
    <row r="94" spans="10:16" s="145" customFormat="1" x14ac:dyDescent="0.2">
      <c r="J94" s="165"/>
      <c r="P94" s="222"/>
    </row>
    <row r="95" spans="10:16" s="145" customFormat="1" x14ac:dyDescent="0.2">
      <c r="J95" s="165"/>
      <c r="P95" s="222"/>
    </row>
    <row r="96" spans="10:16" s="145" customFormat="1" x14ac:dyDescent="0.2">
      <c r="J96" s="165"/>
      <c r="P96" s="222"/>
    </row>
    <row r="97" spans="10:16" s="145" customFormat="1" x14ac:dyDescent="0.2">
      <c r="J97" s="165"/>
      <c r="P97" s="222"/>
    </row>
    <row r="98" spans="10:16" s="145" customFormat="1" x14ac:dyDescent="0.2">
      <c r="J98" s="165"/>
      <c r="P98" s="222"/>
    </row>
    <row r="99" spans="10:16" s="145" customFormat="1" x14ac:dyDescent="0.2">
      <c r="J99" s="165"/>
      <c r="P99" s="222"/>
    </row>
    <row r="100" spans="10:16" s="145" customFormat="1" x14ac:dyDescent="0.2">
      <c r="J100" s="165"/>
      <c r="P100" s="222"/>
    </row>
    <row r="101" spans="10:16" s="145" customFormat="1" x14ac:dyDescent="0.2">
      <c r="J101" s="165"/>
      <c r="P101" s="222"/>
    </row>
    <row r="102" spans="10:16" s="145" customFormat="1" x14ac:dyDescent="0.2">
      <c r="J102" s="165"/>
      <c r="P102" s="222"/>
    </row>
    <row r="103" spans="10:16" s="145" customFormat="1" x14ac:dyDescent="0.2">
      <c r="J103" s="165"/>
      <c r="P103" s="222"/>
    </row>
    <row r="104" spans="10:16" s="145" customFormat="1" x14ac:dyDescent="0.2">
      <c r="J104" s="165"/>
      <c r="P104" s="222"/>
    </row>
    <row r="105" spans="10:16" s="145" customFormat="1" x14ac:dyDescent="0.2">
      <c r="J105" s="165"/>
      <c r="P105" s="222"/>
    </row>
    <row r="106" spans="10:16" s="145" customFormat="1" x14ac:dyDescent="0.2">
      <c r="J106" s="165"/>
      <c r="P106" s="222"/>
    </row>
    <row r="107" spans="10:16" s="145" customFormat="1" x14ac:dyDescent="0.2">
      <c r="J107" s="165"/>
      <c r="P107" s="222"/>
    </row>
    <row r="108" spans="10:16" s="145" customFormat="1" x14ac:dyDescent="0.2">
      <c r="J108" s="165"/>
      <c r="P108" s="222"/>
    </row>
    <row r="109" spans="10:16" s="145" customFormat="1" x14ac:dyDescent="0.2">
      <c r="J109" s="165"/>
      <c r="P109" s="222"/>
    </row>
    <row r="110" spans="10:16" s="145" customFormat="1" x14ac:dyDescent="0.2">
      <c r="J110" s="165"/>
      <c r="P110" s="222"/>
    </row>
    <row r="111" spans="10:16" s="145" customFormat="1" x14ac:dyDescent="0.2">
      <c r="J111" s="165"/>
      <c r="P111" s="222"/>
    </row>
    <row r="112" spans="10:16" s="145" customFormat="1" x14ac:dyDescent="0.2">
      <c r="J112" s="165"/>
      <c r="P112" s="222"/>
    </row>
    <row r="113" spans="10:16" s="145" customFormat="1" x14ac:dyDescent="0.2">
      <c r="J113" s="165"/>
      <c r="P113" s="222"/>
    </row>
    <row r="114" spans="10:16" s="145" customFormat="1" x14ac:dyDescent="0.2">
      <c r="J114" s="165"/>
      <c r="P114" s="222"/>
    </row>
    <row r="115" spans="10:16" s="145" customFormat="1" x14ac:dyDescent="0.2">
      <c r="J115" s="165"/>
      <c r="P115" s="222"/>
    </row>
    <row r="116" spans="10:16" s="145" customFormat="1" x14ac:dyDescent="0.2">
      <c r="J116" s="165"/>
      <c r="P116" s="222"/>
    </row>
    <row r="117" spans="10:16" s="145" customFormat="1" x14ac:dyDescent="0.2">
      <c r="J117" s="165"/>
      <c r="P117" s="222"/>
    </row>
    <row r="118" spans="10:16" s="145" customFormat="1" x14ac:dyDescent="0.2">
      <c r="J118" s="165"/>
      <c r="P118" s="222"/>
    </row>
    <row r="119" spans="10:16" s="145" customFormat="1" x14ac:dyDescent="0.2">
      <c r="J119" s="165"/>
      <c r="P119" s="222"/>
    </row>
    <row r="120" spans="10:16" s="145" customFormat="1" x14ac:dyDescent="0.2">
      <c r="J120" s="165"/>
      <c r="P120" s="222"/>
    </row>
    <row r="121" spans="10:16" s="145" customFormat="1" x14ac:dyDescent="0.2">
      <c r="J121" s="165"/>
      <c r="P121" s="222"/>
    </row>
    <row r="122" spans="10:16" s="145" customFormat="1" x14ac:dyDescent="0.2">
      <c r="J122" s="165"/>
      <c r="P122" s="222"/>
    </row>
    <row r="123" spans="10:16" s="145" customFormat="1" x14ac:dyDescent="0.2">
      <c r="J123" s="165"/>
      <c r="P123" s="222"/>
    </row>
    <row r="124" spans="10:16" s="145" customFormat="1" x14ac:dyDescent="0.2">
      <c r="J124" s="165"/>
      <c r="P124" s="222"/>
    </row>
    <row r="125" spans="10:16" s="145" customFormat="1" x14ac:dyDescent="0.2">
      <c r="J125" s="165"/>
      <c r="P125" s="222"/>
    </row>
    <row r="126" spans="10:16" s="145" customFormat="1" x14ac:dyDescent="0.2">
      <c r="J126" s="165"/>
      <c r="P126" s="222"/>
    </row>
    <row r="127" spans="10:16" s="145" customFormat="1" x14ac:dyDescent="0.2">
      <c r="J127" s="165"/>
      <c r="P127" s="222"/>
    </row>
    <row r="128" spans="10:16" s="145" customFormat="1" x14ac:dyDescent="0.2">
      <c r="J128" s="165"/>
      <c r="P128" s="222"/>
    </row>
    <row r="129" spans="10:16" s="145" customFormat="1" x14ac:dyDescent="0.2">
      <c r="J129" s="165"/>
      <c r="P129" s="222"/>
    </row>
    <row r="130" spans="10:16" s="145" customFormat="1" x14ac:dyDescent="0.2">
      <c r="J130" s="165"/>
      <c r="P130" s="222"/>
    </row>
    <row r="131" spans="10:16" s="145" customFormat="1" x14ac:dyDescent="0.2">
      <c r="J131" s="165"/>
      <c r="P131" s="222"/>
    </row>
    <row r="132" spans="10:16" s="145" customFormat="1" x14ac:dyDescent="0.2">
      <c r="J132" s="165"/>
      <c r="P132" s="222"/>
    </row>
    <row r="133" spans="10:16" s="145" customFormat="1" x14ac:dyDescent="0.2">
      <c r="J133" s="165"/>
      <c r="P133" s="222"/>
    </row>
    <row r="134" spans="10:16" s="145" customFormat="1" x14ac:dyDescent="0.2">
      <c r="J134" s="165"/>
      <c r="P134" s="222"/>
    </row>
    <row r="135" spans="10:16" s="145" customFormat="1" x14ac:dyDescent="0.2">
      <c r="J135" s="165"/>
      <c r="P135" s="222"/>
    </row>
    <row r="136" spans="10:16" s="145" customFormat="1" x14ac:dyDescent="0.2">
      <c r="J136" s="165"/>
      <c r="P136" s="222"/>
    </row>
    <row r="137" spans="10:16" s="145" customFormat="1" x14ac:dyDescent="0.2">
      <c r="J137" s="165"/>
      <c r="P137" s="222"/>
    </row>
    <row r="138" spans="10:16" s="145" customFormat="1" x14ac:dyDescent="0.2">
      <c r="J138" s="165"/>
      <c r="P138" s="222"/>
    </row>
    <row r="139" spans="10:16" s="145" customFormat="1" x14ac:dyDescent="0.2">
      <c r="J139" s="165"/>
      <c r="P139" s="222"/>
    </row>
    <row r="140" spans="10:16" s="145" customFormat="1" x14ac:dyDescent="0.2">
      <c r="J140" s="165"/>
      <c r="P140" s="222"/>
    </row>
    <row r="141" spans="10:16" s="145" customFormat="1" x14ac:dyDescent="0.2">
      <c r="J141" s="165"/>
      <c r="P141" s="222"/>
    </row>
    <row r="142" spans="10:16" s="145" customFormat="1" x14ac:dyDescent="0.2">
      <c r="J142" s="165"/>
      <c r="P142" s="222"/>
    </row>
    <row r="143" spans="10:16" s="145" customFormat="1" x14ac:dyDescent="0.2">
      <c r="J143" s="165"/>
      <c r="P143" s="222"/>
    </row>
    <row r="144" spans="10:16" s="145" customFormat="1" x14ac:dyDescent="0.2">
      <c r="J144" s="165"/>
      <c r="P144" s="222"/>
    </row>
    <row r="145" spans="10:16" s="145" customFormat="1" x14ac:dyDescent="0.2">
      <c r="J145" s="165"/>
      <c r="P145" s="222"/>
    </row>
    <row r="146" spans="10:16" s="145" customFormat="1" x14ac:dyDescent="0.2">
      <c r="J146" s="165"/>
      <c r="P146" s="222"/>
    </row>
    <row r="147" spans="10:16" s="145" customFormat="1" x14ac:dyDescent="0.2">
      <c r="J147" s="165"/>
      <c r="P147" s="222"/>
    </row>
    <row r="148" spans="10:16" s="145" customFormat="1" x14ac:dyDescent="0.2">
      <c r="J148" s="165"/>
      <c r="P148" s="222"/>
    </row>
    <row r="149" spans="10:16" s="145" customFormat="1" x14ac:dyDescent="0.2">
      <c r="J149" s="165"/>
      <c r="P149" s="222"/>
    </row>
    <row r="150" spans="10:16" s="145" customFormat="1" x14ac:dyDescent="0.2">
      <c r="J150" s="165"/>
      <c r="P150" s="222"/>
    </row>
    <row r="151" spans="10:16" s="145" customFormat="1" x14ac:dyDescent="0.2">
      <c r="J151" s="165"/>
      <c r="P151" s="222"/>
    </row>
    <row r="152" spans="10:16" s="145" customFormat="1" x14ac:dyDescent="0.2">
      <c r="J152" s="165"/>
      <c r="P152" s="222"/>
    </row>
    <row r="153" spans="10:16" s="145" customFormat="1" x14ac:dyDescent="0.2">
      <c r="J153" s="165"/>
      <c r="P153" s="222"/>
    </row>
    <row r="154" spans="10:16" s="145" customFormat="1" x14ac:dyDescent="0.2">
      <c r="J154" s="165"/>
      <c r="P154" s="222"/>
    </row>
    <row r="155" spans="10:16" s="145" customFormat="1" x14ac:dyDescent="0.2">
      <c r="J155" s="165"/>
      <c r="P155" s="222"/>
    </row>
    <row r="156" spans="10:16" s="145" customFormat="1" x14ac:dyDescent="0.2">
      <c r="J156" s="165"/>
      <c r="P156" s="222"/>
    </row>
    <row r="157" spans="10:16" s="145" customFormat="1" x14ac:dyDescent="0.2">
      <c r="J157" s="165"/>
      <c r="P157" s="222"/>
    </row>
    <row r="158" spans="10:16" s="145" customFormat="1" x14ac:dyDescent="0.2">
      <c r="J158" s="165"/>
      <c r="P158" s="222"/>
    </row>
    <row r="159" spans="10:16" s="145" customFormat="1" x14ac:dyDescent="0.2">
      <c r="J159" s="165"/>
      <c r="P159" s="222"/>
    </row>
    <row r="160" spans="10:16" s="145" customFormat="1" x14ac:dyDescent="0.2">
      <c r="J160" s="165"/>
      <c r="P160" s="222"/>
    </row>
    <row r="161" spans="10:16" s="145" customFormat="1" x14ac:dyDescent="0.2">
      <c r="J161" s="165"/>
      <c r="P161" s="222"/>
    </row>
    <row r="162" spans="10:16" s="145" customFormat="1" x14ac:dyDescent="0.2">
      <c r="J162" s="165"/>
      <c r="P162" s="222"/>
    </row>
    <row r="163" spans="10:16" s="145" customFormat="1" x14ac:dyDescent="0.2">
      <c r="J163" s="165"/>
      <c r="P163" s="222"/>
    </row>
    <row r="164" spans="10:16" s="145" customFormat="1" x14ac:dyDescent="0.2">
      <c r="J164" s="165"/>
      <c r="P164" s="222"/>
    </row>
    <row r="165" spans="10:16" s="145" customFormat="1" x14ac:dyDescent="0.2">
      <c r="J165" s="165"/>
      <c r="P165" s="222"/>
    </row>
    <row r="166" spans="10:16" s="145" customFormat="1" x14ac:dyDescent="0.2">
      <c r="J166" s="165"/>
      <c r="P166" s="222"/>
    </row>
    <row r="167" spans="10:16" s="145" customFormat="1" x14ac:dyDescent="0.2">
      <c r="J167" s="165"/>
      <c r="P167" s="222"/>
    </row>
    <row r="168" spans="10:16" s="145" customFormat="1" x14ac:dyDescent="0.2">
      <c r="J168" s="165"/>
      <c r="P168" s="222"/>
    </row>
    <row r="169" spans="10:16" s="145" customFormat="1" x14ac:dyDescent="0.2">
      <c r="J169" s="165"/>
      <c r="P169" s="222"/>
    </row>
    <row r="170" spans="10:16" s="145" customFormat="1" x14ac:dyDescent="0.2">
      <c r="J170" s="165"/>
      <c r="P170" s="222"/>
    </row>
    <row r="171" spans="10:16" s="145" customFormat="1" x14ac:dyDescent="0.2">
      <c r="J171" s="165"/>
      <c r="P171" s="222"/>
    </row>
    <row r="172" spans="10:16" s="145" customFormat="1" x14ac:dyDescent="0.2">
      <c r="J172" s="165"/>
      <c r="P172" s="222"/>
    </row>
    <row r="173" spans="10:16" s="145" customFormat="1" x14ac:dyDescent="0.2">
      <c r="J173" s="165"/>
      <c r="P173" s="222"/>
    </row>
    <row r="174" spans="10:16" s="145" customFormat="1" x14ac:dyDescent="0.2">
      <c r="J174" s="165"/>
      <c r="P174" s="222"/>
    </row>
    <row r="175" spans="10:16" s="145" customFormat="1" x14ac:dyDescent="0.2">
      <c r="J175" s="165"/>
      <c r="P175" s="222"/>
    </row>
    <row r="176" spans="10:16" s="145" customFormat="1" x14ac:dyDescent="0.2">
      <c r="J176" s="165"/>
      <c r="P176" s="222"/>
    </row>
    <row r="177" spans="10:16" s="145" customFormat="1" x14ac:dyDescent="0.2">
      <c r="J177" s="165"/>
      <c r="P177" s="222"/>
    </row>
    <row r="178" spans="10:16" s="145" customFormat="1" x14ac:dyDescent="0.2">
      <c r="J178" s="165"/>
      <c r="P178" s="222"/>
    </row>
    <row r="179" spans="10:16" s="145" customFormat="1" x14ac:dyDescent="0.2">
      <c r="J179" s="165"/>
      <c r="P179" s="222"/>
    </row>
    <row r="180" spans="10:16" s="145" customFormat="1" x14ac:dyDescent="0.2">
      <c r="J180" s="165"/>
      <c r="P180" s="222"/>
    </row>
    <row r="181" spans="10:16" s="145" customFormat="1" x14ac:dyDescent="0.2">
      <c r="J181" s="165"/>
      <c r="P181" s="222"/>
    </row>
    <row r="182" spans="10:16" s="145" customFormat="1" x14ac:dyDescent="0.2">
      <c r="J182" s="165"/>
      <c r="P182" s="222"/>
    </row>
    <row r="183" spans="10:16" s="145" customFormat="1" x14ac:dyDescent="0.2">
      <c r="J183" s="165"/>
      <c r="P183" s="222"/>
    </row>
    <row r="184" spans="10:16" s="145" customFormat="1" x14ac:dyDescent="0.2">
      <c r="J184" s="165"/>
      <c r="P184" s="222"/>
    </row>
    <row r="185" spans="10:16" s="145" customFormat="1" x14ac:dyDescent="0.2">
      <c r="J185" s="165"/>
      <c r="P185" s="222"/>
    </row>
    <row r="186" spans="10:16" s="145" customFormat="1" x14ac:dyDescent="0.2">
      <c r="J186" s="165"/>
      <c r="P186" s="222"/>
    </row>
    <row r="187" spans="10:16" s="145" customFormat="1" x14ac:dyDescent="0.2">
      <c r="J187" s="165"/>
      <c r="P187" s="222"/>
    </row>
    <row r="188" spans="10:16" s="145" customFormat="1" x14ac:dyDescent="0.2">
      <c r="J188" s="165"/>
      <c r="P188" s="222"/>
    </row>
    <row r="189" spans="10:16" s="145" customFormat="1" x14ac:dyDescent="0.2">
      <c r="J189" s="165"/>
      <c r="P189" s="222"/>
    </row>
    <row r="190" spans="10:16" s="145" customFormat="1" x14ac:dyDescent="0.2">
      <c r="J190" s="165"/>
      <c r="P190" s="222"/>
    </row>
    <row r="191" spans="10:16" s="145" customFormat="1" x14ac:dyDescent="0.2">
      <c r="J191" s="165"/>
      <c r="P191" s="222"/>
    </row>
    <row r="192" spans="10:16" s="145" customFormat="1" x14ac:dyDescent="0.2">
      <c r="J192" s="165"/>
      <c r="P192" s="222"/>
    </row>
    <row r="193" spans="10:16" s="145" customFormat="1" x14ac:dyDescent="0.2">
      <c r="J193" s="165"/>
      <c r="P193" s="222"/>
    </row>
    <row r="194" spans="10:16" s="145" customFormat="1" x14ac:dyDescent="0.2">
      <c r="J194" s="165"/>
      <c r="P194" s="222"/>
    </row>
    <row r="195" spans="10:16" s="145" customFormat="1" x14ac:dyDescent="0.2">
      <c r="J195" s="165"/>
      <c r="P195" s="222"/>
    </row>
    <row r="196" spans="10:16" s="145" customFormat="1" x14ac:dyDescent="0.2">
      <c r="J196" s="165"/>
      <c r="P196" s="222"/>
    </row>
    <row r="197" spans="10:16" s="145" customFormat="1" x14ac:dyDescent="0.2">
      <c r="J197" s="165"/>
      <c r="P197" s="222"/>
    </row>
    <row r="198" spans="10:16" s="145" customFormat="1" x14ac:dyDescent="0.2">
      <c r="J198" s="165"/>
      <c r="P198" s="222"/>
    </row>
    <row r="199" spans="10:16" s="145" customFormat="1" x14ac:dyDescent="0.2">
      <c r="J199" s="165"/>
      <c r="P199" s="222"/>
    </row>
    <row r="200" spans="10:16" s="145" customFormat="1" x14ac:dyDescent="0.2">
      <c r="J200" s="165"/>
      <c r="P200" s="222"/>
    </row>
    <row r="201" spans="10:16" s="145" customFormat="1" x14ac:dyDescent="0.2">
      <c r="J201" s="165"/>
      <c r="P201" s="222"/>
    </row>
    <row r="202" spans="10:16" s="145" customFormat="1" x14ac:dyDescent="0.2">
      <c r="J202" s="165"/>
      <c r="P202" s="222"/>
    </row>
    <row r="203" spans="10:16" s="145" customFormat="1" x14ac:dyDescent="0.2">
      <c r="J203" s="165"/>
      <c r="P203" s="222"/>
    </row>
    <row r="204" spans="10:16" s="145" customFormat="1" x14ac:dyDescent="0.2">
      <c r="J204" s="165"/>
      <c r="P204" s="222"/>
    </row>
    <row r="205" spans="10:16" s="145" customFormat="1" x14ac:dyDescent="0.2">
      <c r="J205" s="165"/>
      <c r="P205" s="222"/>
    </row>
    <row r="206" spans="10:16" s="145" customFormat="1" x14ac:dyDescent="0.2">
      <c r="J206" s="165"/>
      <c r="P206" s="222"/>
    </row>
    <row r="207" spans="10:16" s="145" customFormat="1" x14ac:dyDescent="0.2">
      <c r="J207" s="165"/>
      <c r="P207" s="222"/>
    </row>
    <row r="208" spans="10:16" s="145" customFormat="1" x14ac:dyDescent="0.2">
      <c r="J208" s="165"/>
      <c r="P208" s="222"/>
    </row>
    <row r="209" spans="10:16" s="145" customFormat="1" x14ac:dyDescent="0.2">
      <c r="J209" s="165"/>
      <c r="P209" s="222"/>
    </row>
    <row r="210" spans="10:16" s="145" customFormat="1" x14ac:dyDescent="0.2">
      <c r="J210" s="165"/>
      <c r="P210" s="222"/>
    </row>
    <row r="211" spans="10:16" s="145" customFormat="1" x14ac:dyDescent="0.2">
      <c r="J211" s="165"/>
      <c r="P211" s="222"/>
    </row>
    <row r="212" spans="10:16" s="145" customFormat="1" x14ac:dyDescent="0.2">
      <c r="J212" s="165"/>
      <c r="P212" s="222"/>
    </row>
    <row r="213" spans="10:16" s="145" customFormat="1" x14ac:dyDescent="0.2">
      <c r="J213" s="165"/>
      <c r="P213" s="222"/>
    </row>
    <row r="214" spans="10:16" s="145" customFormat="1" x14ac:dyDescent="0.2">
      <c r="J214" s="165"/>
      <c r="P214" s="222"/>
    </row>
    <row r="215" spans="10:16" s="145" customFormat="1" x14ac:dyDescent="0.2">
      <c r="J215" s="165"/>
      <c r="P215" s="222"/>
    </row>
    <row r="216" spans="10:16" s="145" customFormat="1" x14ac:dyDescent="0.2">
      <c r="J216" s="165"/>
      <c r="P216" s="222"/>
    </row>
    <row r="217" spans="10:16" s="145" customFormat="1" x14ac:dyDescent="0.2">
      <c r="J217" s="165"/>
      <c r="P217" s="222"/>
    </row>
    <row r="218" spans="10:16" s="145" customFormat="1" x14ac:dyDescent="0.2">
      <c r="J218" s="165"/>
      <c r="P218" s="222"/>
    </row>
    <row r="219" spans="10:16" s="145" customFormat="1" x14ac:dyDescent="0.2">
      <c r="J219" s="165"/>
      <c r="P219" s="222"/>
    </row>
    <row r="220" spans="10:16" s="145" customFormat="1" x14ac:dyDescent="0.2">
      <c r="J220" s="165"/>
      <c r="P220" s="222"/>
    </row>
    <row r="221" spans="10:16" s="145" customFormat="1" x14ac:dyDescent="0.2">
      <c r="J221" s="165"/>
      <c r="P221" s="222"/>
    </row>
    <row r="222" spans="10:16" s="145" customFormat="1" x14ac:dyDescent="0.2">
      <c r="J222" s="165"/>
      <c r="P222" s="222"/>
    </row>
    <row r="223" spans="10:16" s="145" customFormat="1" x14ac:dyDescent="0.2">
      <c r="J223" s="165"/>
      <c r="P223" s="222"/>
    </row>
    <row r="224" spans="10:16" s="145" customFormat="1" x14ac:dyDescent="0.2">
      <c r="J224" s="165"/>
      <c r="P224" s="222"/>
    </row>
    <row r="225" spans="10:16" s="145" customFormat="1" x14ac:dyDescent="0.2">
      <c r="J225" s="165"/>
      <c r="P225" s="222"/>
    </row>
    <row r="226" spans="10:16" s="145" customFormat="1" x14ac:dyDescent="0.2">
      <c r="J226" s="165"/>
      <c r="P226" s="222"/>
    </row>
    <row r="227" spans="10:16" s="145" customFormat="1" x14ac:dyDescent="0.2">
      <c r="J227" s="165"/>
      <c r="P227" s="222"/>
    </row>
    <row r="228" spans="10:16" s="145" customFormat="1" x14ac:dyDescent="0.2">
      <c r="J228" s="165"/>
      <c r="P228" s="222"/>
    </row>
    <row r="229" spans="10:16" s="145" customFormat="1" x14ac:dyDescent="0.2">
      <c r="J229" s="165"/>
      <c r="P229" s="222"/>
    </row>
    <row r="230" spans="10:16" s="145" customFormat="1" x14ac:dyDescent="0.2">
      <c r="J230" s="165"/>
      <c r="P230" s="222"/>
    </row>
    <row r="231" spans="10:16" s="145" customFormat="1" x14ac:dyDescent="0.2">
      <c r="J231" s="165"/>
      <c r="P231" s="222"/>
    </row>
    <row r="232" spans="10:16" s="145" customFormat="1" x14ac:dyDescent="0.2">
      <c r="J232" s="165"/>
      <c r="P232" s="222"/>
    </row>
    <row r="233" spans="10:16" s="145" customFormat="1" x14ac:dyDescent="0.2">
      <c r="J233" s="165"/>
      <c r="P233" s="222"/>
    </row>
    <row r="234" spans="10:16" s="145" customFormat="1" x14ac:dyDescent="0.2">
      <c r="J234" s="165"/>
      <c r="P234" s="222"/>
    </row>
    <row r="235" spans="10:16" s="145" customFormat="1" x14ac:dyDescent="0.2">
      <c r="J235" s="165"/>
      <c r="P235" s="222"/>
    </row>
    <row r="236" spans="10:16" s="145" customFormat="1" x14ac:dyDescent="0.2">
      <c r="J236" s="165"/>
      <c r="P236" s="222"/>
    </row>
    <row r="237" spans="10:16" s="145" customFormat="1" x14ac:dyDescent="0.2">
      <c r="J237" s="165"/>
      <c r="P237" s="222"/>
    </row>
    <row r="238" spans="10:16" s="145" customFormat="1" x14ac:dyDescent="0.2">
      <c r="J238" s="165"/>
      <c r="P238" s="222"/>
    </row>
    <row r="239" spans="10:16" s="145" customFormat="1" x14ac:dyDescent="0.2">
      <c r="J239" s="165"/>
      <c r="P239" s="222"/>
    </row>
    <row r="240" spans="10:16" s="145" customFormat="1" x14ac:dyDescent="0.2">
      <c r="J240" s="165"/>
      <c r="P240" s="222"/>
    </row>
    <row r="241" spans="10:16" s="145" customFormat="1" x14ac:dyDescent="0.2">
      <c r="J241" s="165"/>
      <c r="P241" s="222"/>
    </row>
    <row r="242" spans="10:16" s="145" customFormat="1" x14ac:dyDescent="0.2">
      <c r="J242" s="165"/>
      <c r="P242" s="222"/>
    </row>
    <row r="243" spans="10:16" s="145" customFormat="1" x14ac:dyDescent="0.2">
      <c r="J243" s="165"/>
      <c r="P243" s="222"/>
    </row>
    <row r="244" spans="10:16" s="145" customFormat="1" x14ac:dyDescent="0.2">
      <c r="J244" s="165"/>
      <c r="P244" s="222"/>
    </row>
    <row r="245" spans="10:16" s="145" customFormat="1" x14ac:dyDescent="0.2">
      <c r="J245" s="165"/>
      <c r="P245" s="222"/>
    </row>
    <row r="246" spans="10:16" s="145" customFormat="1" x14ac:dyDescent="0.2">
      <c r="J246" s="165"/>
      <c r="P246" s="222"/>
    </row>
    <row r="247" spans="10:16" s="145" customFormat="1" x14ac:dyDescent="0.2">
      <c r="J247" s="165"/>
      <c r="P247" s="222"/>
    </row>
    <row r="248" spans="10:16" s="145" customFormat="1" x14ac:dyDescent="0.2">
      <c r="J248" s="165"/>
      <c r="P248" s="222"/>
    </row>
    <row r="249" spans="10:16" s="145" customFormat="1" x14ac:dyDescent="0.2">
      <c r="J249" s="165"/>
      <c r="P249" s="222"/>
    </row>
    <row r="250" spans="10:16" s="145" customFormat="1" x14ac:dyDescent="0.2">
      <c r="J250" s="165"/>
      <c r="P250" s="222"/>
    </row>
    <row r="251" spans="10:16" s="145" customFormat="1" x14ac:dyDescent="0.2">
      <c r="J251" s="165"/>
      <c r="P251" s="222"/>
    </row>
    <row r="252" spans="10:16" s="145" customFormat="1" x14ac:dyDescent="0.2">
      <c r="J252" s="165"/>
      <c r="P252" s="222"/>
    </row>
    <row r="253" spans="10:16" s="145" customFormat="1" x14ac:dyDescent="0.2">
      <c r="J253" s="165"/>
      <c r="P253" s="222"/>
    </row>
    <row r="254" spans="10:16" s="145" customFormat="1" x14ac:dyDescent="0.2">
      <c r="J254" s="165"/>
      <c r="P254" s="222"/>
    </row>
    <row r="255" spans="10:16" s="145" customFormat="1" x14ac:dyDescent="0.2">
      <c r="J255" s="165"/>
      <c r="P255" s="222"/>
    </row>
    <row r="256" spans="10:16" s="145" customFormat="1" x14ac:dyDescent="0.2">
      <c r="J256" s="165"/>
      <c r="P256" s="222"/>
    </row>
    <row r="257" spans="10:16" s="145" customFormat="1" x14ac:dyDescent="0.2">
      <c r="J257" s="165"/>
      <c r="P257" s="222"/>
    </row>
    <row r="258" spans="10:16" s="145" customFormat="1" x14ac:dyDescent="0.2">
      <c r="J258" s="165"/>
      <c r="P258" s="222"/>
    </row>
    <row r="259" spans="10:16" s="145" customFormat="1" x14ac:dyDescent="0.2">
      <c r="J259" s="165"/>
      <c r="P259" s="222"/>
    </row>
    <row r="260" spans="10:16" s="145" customFormat="1" x14ac:dyDescent="0.2">
      <c r="J260" s="165"/>
      <c r="P260" s="222"/>
    </row>
    <row r="261" spans="10:16" s="145" customFormat="1" x14ac:dyDescent="0.2">
      <c r="J261" s="165"/>
      <c r="P261" s="222"/>
    </row>
    <row r="262" spans="10:16" s="145" customFormat="1" x14ac:dyDescent="0.2">
      <c r="J262" s="165"/>
      <c r="P262" s="222"/>
    </row>
    <row r="263" spans="10:16" s="145" customFormat="1" x14ac:dyDescent="0.2">
      <c r="J263" s="165"/>
      <c r="P263" s="222"/>
    </row>
    <row r="264" spans="10:16" s="145" customFormat="1" x14ac:dyDescent="0.2">
      <c r="J264" s="165"/>
      <c r="P264" s="222"/>
    </row>
    <row r="265" spans="10:16" s="145" customFormat="1" x14ac:dyDescent="0.2">
      <c r="J265" s="165"/>
      <c r="P265" s="222"/>
    </row>
    <row r="266" spans="10:16" s="145" customFormat="1" x14ac:dyDescent="0.2">
      <c r="J266" s="165"/>
      <c r="P266" s="222"/>
    </row>
    <row r="267" spans="10:16" s="145" customFormat="1" x14ac:dyDescent="0.2">
      <c r="J267" s="165"/>
      <c r="P267" s="222"/>
    </row>
    <row r="268" spans="10:16" s="145" customFormat="1" x14ac:dyDescent="0.2">
      <c r="J268" s="165"/>
      <c r="P268" s="222"/>
    </row>
    <row r="269" spans="10:16" s="145" customFormat="1" x14ac:dyDescent="0.2">
      <c r="J269" s="165"/>
      <c r="P269" s="222"/>
    </row>
    <row r="270" spans="10:16" s="145" customFormat="1" x14ac:dyDescent="0.2">
      <c r="J270" s="165"/>
      <c r="P270" s="222"/>
    </row>
    <row r="271" spans="10:16" s="145" customFormat="1" x14ac:dyDescent="0.2">
      <c r="J271" s="165"/>
      <c r="P271" s="222"/>
    </row>
    <row r="272" spans="10:16" s="145" customFormat="1" x14ac:dyDescent="0.2">
      <c r="J272" s="165"/>
      <c r="P272" s="222"/>
    </row>
    <row r="273" spans="10:16" s="145" customFormat="1" x14ac:dyDescent="0.2">
      <c r="J273" s="165"/>
      <c r="P273" s="222"/>
    </row>
    <row r="274" spans="10:16" s="145" customFormat="1" x14ac:dyDescent="0.2">
      <c r="J274" s="165"/>
      <c r="P274" s="222"/>
    </row>
    <row r="275" spans="10:16" s="145" customFormat="1" x14ac:dyDescent="0.2">
      <c r="J275" s="165"/>
      <c r="P275" s="222"/>
    </row>
    <row r="276" spans="10:16" s="145" customFormat="1" x14ac:dyDescent="0.2">
      <c r="J276" s="165"/>
      <c r="P276" s="222"/>
    </row>
    <row r="277" spans="10:16" s="145" customFormat="1" x14ac:dyDescent="0.2">
      <c r="J277" s="165"/>
      <c r="P277" s="222"/>
    </row>
    <row r="278" spans="10:16" s="145" customFormat="1" x14ac:dyDescent="0.2">
      <c r="J278" s="165"/>
      <c r="P278" s="222"/>
    </row>
    <row r="279" spans="10:16" s="145" customFormat="1" x14ac:dyDescent="0.2">
      <c r="J279" s="165"/>
      <c r="P279" s="222"/>
    </row>
    <row r="280" spans="10:16" s="145" customFormat="1" x14ac:dyDescent="0.2">
      <c r="J280" s="165"/>
      <c r="P280" s="222"/>
    </row>
    <row r="281" spans="10:16" s="145" customFormat="1" x14ac:dyDescent="0.2">
      <c r="J281" s="165"/>
      <c r="P281" s="222"/>
    </row>
    <row r="282" spans="10:16" s="145" customFormat="1" x14ac:dyDescent="0.2">
      <c r="J282" s="165"/>
      <c r="P282" s="222"/>
    </row>
    <row r="283" spans="10:16" s="145" customFormat="1" x14ac:dyDescent="0.2">
      <c r="J283" s="165"/>
      <c r="P283" s="222"/>
    </row>
    <row r="284" spans="10:16" s="145" customFormat="1" x14ac:dyDescent="0.2">
      <c r="J284" s="165"/>
      <c r="P284" s="222"/>
    </row>
    <row r="285" spans="10:16" s="145" customFormat="1" x14ac:dyDescent="0.2">
      <c r="J285" s="165"/>
      <c r="P285" s="222"/>
    </row>
    <row r="286" spans="10:16" s="145" customFormat="1" x14ac:dyDescent="0.2">
      <c r="J286" s="165"/>
      <c r="P286" s="222"/>
    </row>
    <row r="287" spans="10:16" s="145" customFormat="1" x14ac:dyDescent="0.2">
      <c r="J287" s="165"/>
      <c r="P287" s="222"/>
    </row>
    <row r="288" spans="10:16" s="145" customFormat="1" x14ac:dyDescent="0.2">
      <c r="J288" s="165"/>
      <c r="P288" s="222"/>
    </row>
    <row r="289" spans="10:16" s="145" customFormat="1" x14ac:dyDescent="0.2">
      <c r="J289" s="165"/>
      <c r="P289" s="222"/>
    </row>
    <row r="290" spans="10:16" s="145" customFormat="1" x14ac:dyDescent="0.2">
      <c r="J290" s="165"/>
      <c r="P290" s="222"/>
    </row>
    <row r="291" spans="10:16" s="145" customFormat="1" x14ac:dyDescent="0.2">
      <c r="J291" s="165"/>
      <c r="P291" s="222"/>
    </row>
    <row r="292" spans="10:16" s="145" customFormat="1" x14ac:dyDescent="0.2">
      <c r="J292" s="165"/>
      <c r="P292" s="222"/>
    </row>
    <row r="293" spans="10:16" s="145" customFormat="1" x14ac:dyDescent="0.2">
      <c r="J293" s="165"/>
      <c r="P293" s="222"/>
    </row>
    <row r="294" spans="10:16" s="145" customFormat="1" x14ac:dyDescent="0.2">
      <c r="J294" s="165"/>
      <c r="P294" s="222"/>
    </row>
    <row r="295" spans="10:16" s="145" customFormat="1" x14ac:dyDescent="0.2">
      <c r="J295" s="165"/>
      <c r="P295" s="222"/>
    </row>
    <row r="296" spans="10:16" s="145" customFormat="1" x14ac:dyDescent="0.2">
      <c r="J296" s="165"/>
      <c r="P296" s="222"/>
    </row>
    <row r="297" spans="10:16" s="145" customFormat="1" x14ac:dyDescent="0.2">
      <c r="J297" s="165"/>
      <c r="P297" s="222"/>
    </row>
    <row r="298" spans="10:16" s="145" customFormat="1" x14ac:dyDescent="0.2">
      <c r="J298" s="165"/>
      <c r="P298" s="222"/>
    </row>
    <row r="299" spans="10:16" s="145" customFormat="1" x14ac:dyDescent="0.2">
      <c r="J299" s="165"/>
      <c r="P299" s="222"/>
    </row>
    <row r="300" spans="10:16" s="145" customFormat="1" x14ac:dyDescent="0.2">
      <c r="J300" s="165"/>
      <c r="P300" s="222"/>
    </row>
    <row r="301" spans="10:16" s="145" customFormat="1" x14ac:dyDescent="0.2">
      <c r="J301" s="165"/>
      <c r="P301" s="222"/>
    </row>
    <row r="302" spans="10:16" s="145" customFormat="1" x14ac:dyDescent="0.2">
      <c r="J302" s="165"/>
      <c r="P302" s="222"/>
    </row>
    <row r="303" spans="10:16" s="145" customFormat="1" x14ac:dyDescent="0.2">
      <c r="J303" s="165"/>
      <c r="P303" s="222"/>
    </row>
    <row r="304" spans="10:16" s="145" customFormat="1" x14ac:dyDescent="0.2">
      <c r="J304" s="165"/>
      <c r="P304" s="222"/>
    </row>
    <row r="305" spans="10:16" s="145" customFormat="1" x14ac:dyDescent="0.2">
      <c r="J305" s="165"/>
      <c r="P305" s="222"/>
    </row>
    <row r="306" spans="10:16" s="145" customFormat="1" x14ac:dyDescent="0.2">
      <c r="J306" s="165"/>
      <c r="P306" s="222"/>
    </row>
    <row r="307" spans="10:16" s="145" customFormat="1" x14ac:dyDescent="0.2">
      <c r="J307" s="165"/>
      <c r="P307" s="222"/>
    </row>
    <row r="308" spans="10:16" s="145" customFormat="1" x14ac:dyDescent="0.2">
      <c r="J308" s="165"/>
      <c r="P308" s="222"/>
    </row>
    <row r="309" spans="10:16" s="145" customFormat="1" x14ac:dyDescent="0.2">
      <c r="J309" s="165"/>
      <c r="P309" s="222"/>
    </row>
    <row r="310" spans="10:16" s="145" customFormat="1" x14ac:dyDescent="0.2">
      <c r="J310" s="165"/>
      <c r="P310" s="222"/>
    </row>
    <row r="311" spans="10:16" s="145" customFormat="1" x14ac:dyDescent="0.2">
      <c r="J311" s="165"/>
      <c r="P311" s="222"/>
    </row>
    <row r="312" spans="10:16" s="145" customFormat="1" x14ac:dyDescent="0.2">
      <c r="J312" s="165"/>
      <c r="P312" s="222"/>
    </row>
    <row r="313" spans="10:16" s="145" customFormat="1" x14ac:dyDescent="0.2">
      <c r="J313" s="165"/>
      <c r="P313" s="222"/>
    </row>
    <row r="314" spans="10:16" s="145" customFormat="1" x14ac:dyDescent="0.2">
      <c r="J314" s="165"/>
      <c r="P314" s="222"/>
    </row>
    <row r="315" spans="10:16" s="145" customFormat="1" x14ac:dyDescent="0.2">
      <c r="J315" s="165"/>
      <c r="P315" s="222"/>
    </row>
    <row r="316" spans="10:16" s="145" customFormat="1" x14ac:dyDescent="0.2">
      <c r="J316" s="165"/>
      <c r="P316" s="222"/>
    </row>
    <row r="317" spans="10:16" s="145" customFormat="1" x14ac:dyDescent="0.2">
      <c r="J317" s="165"/>
      <c r="P317" s="222"/>
    </row>
    <row r="318" spans="10:16" s="145" customFormat="1" x14ac:dyDescent="0.2">
      <c r="J318" s="165"/>
      <c r="P318" s="222"/>
    </row>
    <row r="319" spans="10:16" s="145" customFormat="1" x14ac:dyDescent="0.2">
      <c r="J319" s="165"/>
      <c r="P319" s="222"/>
    </row>
    <row r="320" spans="10:16" s="145" customFormat="1" x14ac:dyDescent="0.2">
      <c r="J320" s="165"/>
      <c r="P320" s="222"/>
    </row>
    <row r="321" spans="10:16" s="145" customFormat="1" x14ac:dyDescent="0.2">
      <c r="J321" s="165"/>
      <c r="P321" s="222"/>
    </row>
    <row r="322" spans="10:16" s="145" customFormat="1" x14ac:dyDescent="0.2">
      <c r="J322" s="165"/>
      <c r="P322" s="222"/>
    </row>
    <row r="323" spans="10:16" s="145" customFormat="1" x14ac:dyDescent="0.2">
      <c r="J323" s="165"/>
      <c r="P323" s="222"/>
    </row>
    <row r="324" spans="10:16" s="145" customFormat="1" x14ac:dyDescent="0.2">
      <c r="J324" s="165"/>
      <c r="P324" s="222"/>
    </row>
    <row r="325" spans="10:16" s="145" customFormat="1" x14ac:dyDescent="0.2">
      <c r="J325" s="165"/>
      <c r="P325" s="222"/>
    </row>
    <row r="326" spans="10:16" s="145" customFormat="1" x14ac:dyDescent="0.2">
      <c r="J326" s="165"/>
      <c r="P326" s="222"/>
    </row>
    <row r="327" spans="10:16" s="145" customFormat="1" x14ac:dyDescent="0.2">
      <c r="J327" s="165"/>
      <c r="P327" s="222"/>
    </row>
    <row r="328" spans="10:16" s="145" customFormat="1" x14ac:dyDescent="0.2">
      <c r="J328" s="165"/>
      <c r="P328" s="222"/>
    </row>
    <row r="329" spans="10:16" s="145" customFormat="1" x14ac:dyDescent="0.2">
      <c r="J329" s="165"/>
      <c r="P329" s="222"/>
    </row>
    <row r="330" spans="10:16" s="145" customFormat="1" x14ac:dyDescent="0.2">
      <c r="J330" s="165"/>
      <c r="P330" s="222"/>
    </row>
    <row r="331" spans="10:16" s="145" customFormat="1" x14ac:dyDescent="0.2">
      <c r="J331" s="165"/>
      <c r="P331" s="222"/>
    </row>
    <row r="332" spans="10:16" s="145" customFormat="1" x14ac:dyDescent="0.2">
      <c r="J332" s="165"/>
      <c r="P332" s="222"/>
    </row>
    <row r="333" spans="10:16" s="145" customFormat="1" x14ac:dyDescent="0.2">
      <c r="J333" s="165"/>
      <c r="P333" s="222"/>
    </row>
    <row r="334" spans="10:16" s="145" customFormat="1" x14ac:dyDescent="0.2">
      <c r="J334" s="165"/>
      <c r="P334" s="222"/>
    </row>
    <row r="335" spans="10:16" s="145" customFormat="1" x14ac:dyDescent="0.2">
      <c r="J335" s="165"/>
      <c r="P335" s="222"/>
    </row>
    <row r="336" spans="10:16" s="145" customFormat="1" x14ac:dyDescent="0.2">
      <c r="J336" s="165"/>
      <c r="P336" s="222"/>
    </row>
    <row r="337" spans="10:16" s="145" customFormat="1" x14ac:dyDescent="0.2">
      <c r="J337" s="165"/>
      <c r="P337" s="222"/>
    </row>
    <row r="338" spans="10:16" s="145" customFormat="1" x14ac:dyDescent="0.2">
      <c r="J338" s="165"/>
      <c r="P338" s="222"/>
    </row>
    <row r="339" spans="10:16" s="145" customFormat="1" x14ac:dyDescent="0.2">
      <c r="J339" s="165"/>
      <c r="P339" s="222"/>
    </row>
    <row r="340" spans="10:16" s="145" customFormat="1" x14ac:dyDescent="0.2">
      <c r="J340" s="165"/>
      <c r="P340" s="222"/>
    </row>
    <row r="341" spans="10:16" s="145" customFormat="1" x14ac:dyDescent="0.2">
      <c r="J341" s="165"/>
      <c r="P341" s="222"/>
    </row>
    <row r="342" spans="10:16" s="145" customFormat="1" x14ac:dyDescent="0.2">
      <c r="J342" s="165"/>
      <c r="P342" s="222"/>
    </row>
    <row r="343" spans="10:16" s="145" customFormat="1" x14ac:dyDescent="0.2">
      <c r="J343" s="165"/>
      <c r="P343" s="222"/>
    </row>
    <row r="344" spans="10:16" s="145" customFormat="1" x14ac:dyDescent="0.2">
      <c r="J344" s="165"/>
      <c r="P344" s="222"/>
    </row>
    <row r="345" spans="10:16" s="145" customFormat="1" x14ac:dyDescent="0.2">
      <c r="J345" s="165"/>
      <c r="P345" s="222"/>
    </row>
    <row r="346" spans="10:16" s="145" customFormat="1" x14ac:dyDescent="0.2">
      <c r="J346" s="165"/>
      <c r="P346" s="222"/>
    </row>
    <row r="347" spans="10:16" s="145" customFormat="1" x14ac:dyDescent="0.2">
      <c r="J347" s="165"/>
      <c r="P347" s="222"/>
    </row>
    <row r="348" spans="10:16" s="145" customFormat="1" x14ac:dyDescent="0.2">
      <c r="J348" s="165"/>
      <c r="P348" s="222"/>
    </row>
    <row r="349" spans="10:16" s="145" customFormat="1" x14ac:dyDescent="0.2">
      <c r="J349" s="165"/>
      <c r="P349" s="222"/>
    </row>
    <row r="350" spans="10:16" s="145" customFormat="1" x14ac:dyDescent="0.2">
      <c r="J350" s="165"/>
      <c r="P350" s="222"/>
    </row>
    <row r="351" spans="10:16" s="145" customFormat="1" x14ac:dyDescent="0.2">
      <c r="J351" s="165"/>
      <c r="P351" s="222"/>
    </row>
    <row r="352" spans="10:16" s="145" customFormat="1" x14ac:dyDescent="0.2">
      <c r="J352" s="165"/>
      <c r="P352" s="222"/>
    </row>
    <row r="353" spans="10:16" s="145" customFormat="1" x14ac:dyDescent="0.2">
      <c r="J353" s="165"/>
      <c r="P353" s="222"/>
    </row>
    <row r="354" spans="10:16" s="145" customFormat="1" x14ac:dyDescent="0.2">
      <c r="J354" s="165"/>
      <c r="P354" s="222"/>
    </row>
    <row r="355" spans="10:16" s="145" customFormat="1" x14ac:dyDescent="0.2">
      <c r="J355" s="165"/>
      <c r="P355" s="222"/>
    </row>
    <row r="356" spans="10:16" s="145" customFormat="1" x14ac:dyDescent="0.2">
      <c r="J356" s="165"/>
      <c r="P356" s="222"/>
    </row>
    <row r="357" spans="10:16" s="145" customFormat="1" x14ac:dyDescent="0.2">
      <c r="J357" s="165"/>
      <c r="P357" s="222"/>
    </row>
    <row r="358" spans="10:16" s="145" customFormat="1" x14ac:dyDescent="0.2">
      <c r="J358" s="165"/>
      <c r="P358" s="222"/>
    </row>
    <row r="359" spans="10:16" s="145" customFormat="1" x14ac:dyDescent="0.2">
      <c r="J359" s="165"/>
      <c r="P359" s="222"/>
    </row>
    <row r="360" spans="10:16" s="145" customFormat="1" x14ac:dyDescent="0.2">
      <c r="J360" s="165"/>
      <c r="P360" s="222"/>
    </row>
    <row r="361" spans="10:16" s="145" customFormat="1" x14ac:dyDescent="0.2">
      <c r="J361" s="165"/>
      <c r="P361" s="222"/>
    </row>
    <row r="362" spans="10:16" s="145" customFormat="1" x14ac:dyDescent="0.2">
      <c r="J362" s="165"/>
      <c r="P362" s="222"/>
    </row>
    <row r="363" spans="10:16" s="145" customFormat="1" x14ac:dyDescent="0.2">
      <c r="J363" s="165"/>
      <c r="P363" s="222"/>
    </row>
    <row r="364" spans="10:16" s="145" customFormat="1" x14ac:dyDescent="0.2">
      <c r="J364" s="165"/>
      <c r="P364" s="222"/>
    </row>
    <row r="365" spans="10:16" s="145" customFormat="1" x14ac:dyDescent="0.2">
      <c r="J365" s="165"/>
      <c r="P365" s="222"/>
    </row>
    <row r="366" spans="10:16" s="145" customFormat="1" x14ac:dyDescent="0.2">
      <c r="J366" s="165"/>
      <c r="P366" s="222"/>
    </row>
    <row r="367" spans="10:16" s="145" customFormat="1" x14ac:dyDescent="0.2">
      <c r="J367" s="165"/>
      <c r="P367" s="222"/>
    </row>
    <row r="368" spans="10:16" s="145" customFormat="1" x14ac:dyDescent="0.2">
      <c r="J368" s="165"/>
      <c r="P368" s="222"/>
    </row>
    <row r="369" spans="10:16" s="145" customFormat="1" x14ac:dyDescent="0.2">
      <c r="J369" s="165"/>
      <c r="P369" s="222"/>
    </row>
    <row r="370" spans="10:16" s="145" customFormat="1" x14ac:dyDescent="0.2">
      <c r="J370" s="165"/>
      <c r="P370" s="222"/>
    </row>
    <row r="371" spans="10:16" s="145" customFormat="1" x14ac:dyDescent="0.2">
      <c r="J371" s="165"/>
      <c r="P371" s="222"/>
    </row>
    <row r="372" spans="10:16" s="145" customFormat="1" x14ac:dyDescent="0.2">
      <c r="J372" s="165"/>
      <c r="P372" s="222"/>
    </row>
    <row r="373" spans="10:16" s="145" customFormat="1" x14ac:dyDescent="0.2">
      <c r="J373" s="165"/>
      <c r="P373" s="222"/>
    </row>
    <row r="374" spans="10:16" s="145" customFormat="1" x14ac:dyDescent="0.2">
      <c r="J374" s="165"/>
      <c r="P374" s="222"/>
    </row>
    <row r="375" spans="10:16" s="145" customFormat="1" x14ac:dyDescent="0.2">
      <c r="J375" s="165"/>
      <c r="P375" s="222"/>
    </row>
    <row r="376" spans="10:16" s="145" customFormat="1" x14ac:dyDescent="0.2">
      <c r="J376" s="165"/>
      <c r="P376" s="222"/>
    </row>
    <row r="377" spans="10:16" s="145" customFormat="1" x14ac:dyDescent="0.2">
      <c r="J377" s="165"/>
      <c r="P377" s="222"/>
    </row>
    <row r="378" spans="10:16" s="145" customFormat="1" x14ac:dyDescent="0.2">
      <c r="J378" s="165"/>
      <c r="P378" s="222"/>
    </row>
    <row r="379" spans="10:16" s="145" customFormat="1" x14ac:dyDescent="0.2">
      <c r="J379" s="165"/>
      <c r="P379" s="222"/>
    </row>
    <row r="380" spans="10:16" s="145" customFormat="1" x14ac:dyDescent="0.2">
      <c r="J380" s="165"/>
      <c r="P380" s="222"/>
    </row>
    <row r="381" spans="10:16" s="145" customFormat="1" x14ac:dyDescent="0.2">
      <c r="J381" s="165"/>
      <c r="P381" s="222"/>
    </row>
    <row r="382" spans="10:16" s="145" customFormat="1" x14ac:dyDescent="0.2">
      <c r="J382" s="165"/>
      <c r="P382" s="222"/>
    </row>
    <row r="383" spans="10:16" s="145" customFormat="1" x14ac:dyDescent="0.2">
      <c r="J383" s="165"/>
      <c r="P383" s="222"/>
    </row>
    <row r="384" spans="10:16" s="145" customFormat="1" x14ac:dyDescent="0.2">
      <c r="J384" s="165"/>
      <c r="P384" s="222"/>
    </row>
    <row r="385" spans="10:16" s="145" customFormat="1" x14ac:dyDescent="0.2">
      <c r="J385" s="165"/>
      <c r="P385" s="222"/>
    </row>
    <row r="386" spans="10:16" s="145" customFormat="1" x14ac:dyDescent="0.2">
      <c r="J386" s="165"/>
      <c r="P386" s="222"/>
    </row>
    <row r="387" spans="10:16" s="145" customFormat="1" x14ac:dyDescent="0.2">
      <c r="J387" s="165"/>
      <c r="P387" s="222"/>
    </row>
    <row r="388" spans="10:16" s="145" customFormat="1" x14ac:dyDescent="0.2">
      <c r="J388" s="165"/>
      <c r="P388" s="222"/>
    </row>
    <row r="389" spans="10:16" s="145" customFormat="1" x14ac:dyDescent="0.2">
      <c r="J389" s="165"/>
      <c r="P389" s="222"/>
    </row>
    <row r="390" spans="10:16" s="145" customFormat="1" x14ac:dyDescent="0.2">
      <c r="J390" s="165"/>
      <c r="P390" s="222"/>
    </row>
    <row r="391" spans="10:16" s="145" customFormat="1" x14ac:dyDescent="0.2">
      <c r="J391" s="165"/>
      <c r="P391" s="222"/>
    </row>
    <row r="392" spans="10:16" s="145" customFormat="1" x14ac:dyDescent="0.2">
      <c r="J392" s="165"/>
      <c r="P392" s="222"/>
    </row>
    <row r="393" spans="10:16" s="145" customFormat="1" x14ac:dyDescent="0.2">
      <c r="J393" s="165"/>
      <c r="P393" s="222"/>
    </row>
    <row r="394" spans="10:16" s="145" customFormat="1" x14ac:dyDescent="0.2">
      <c r="J394" s="165"/>
      <c r="P394" s="222"/>
    </row>
    <row r="395" spans="10:16" s="145" customFormat="1" x14ac:dyDescent="0.2">
      <c r="J395" s="165"/>
      <c r="P395" s="222"/>
    </row>
    <row r="396" spans="10:16" s="145" customFormat="1" x14ac:dyDescent="0.2">
      <c r="J396" s="165"/>
      <c r="P396" s="222"/>
    </row>
    <row r="397" spans="10:16" s="145" customFormat="1" x14ac:dyDescent="0.2">
      <c r="J397" s="165"/>
      <c r="P397" s="222"/>
    </row>
    <row r="398" spans="10:16" s="145" customFormat="1" x14ac:dyDescent="0.2">
      <c r="J398" s="165"/>
      <c r="P398" s="222"/>
    </row>
    <row r="399" spans="10:16" s="145" customFormat="1" x14ac:dyDescent="0.2">
      <c r="J399" s="165"/>
      <c r="P399" s="222"/>
    </row>
    <row r="400" spans="10:16" s="145" customFormat="1" x14ac:dyDescent="0.2">
      <c r="J400" s="165"/>
      <c r="P400" s="222"/>
    </row>
    <row r="401" spans="10:16" s="145" customFormat="1" x14ac:dyDescent="0.2">
      <c r="J401" s="165"/>
      <c r="P401" s="222"/>
    </row>
    <row r="402" spans="10:16" s="145" customFormat="1" x14ac:dyDescent="0.2">
      <c r="J402" s="165"/>
      <c r="P402" s="222"/>
    </row>
    <row r="403" spans="10:16" s="145" customFormat="1" x14ac:dyDescent="0.2">
      <c r="J403" s="165"/>
      <c r="P403" s="222"/>
    </row>
    <row r="404" spans="10:16" s="145" customFormat="1" x14ac:dyDescent="0.2">
      <c r="J404" s="165"/>
      <c r="P404" s="222"/>
    </row>
    <row r="405" spans="10:16" s="145" customFormat="1" x14ac:dyDescent="0.2">
      <c r="J405" s="165"/>
      <c r="P405" s="222"/>
    </row>
    <row r="406" spans="10:16" s="145" customFormat="1" x14ac:dyDescent="0.2">
      <c r="J406" s="165"/>
      <c r="P406" s="222"/>
    </row>
    <row r="407" spans="10:16" s="145" customFormat="1" x14ac:dyDescent="0.2">
      <c r="J407" s="165"/>
      <c r="P407" s="222"/>
    </row>
    <row r="408" spans="10:16" s="145" customFormat="1" x14ac:dyDescent="0.2">
      <c r="J408" s="165"/>
      <c r="P408" s="222"/>
    </row>
    <row r="409" spans="10:16" s="145" customFormat="1" x14ac:dyDescent="0.2">
      <c r="J409" s="165"/>
      <c r="P409" s="222"/>
    </row>
    <row r="410" spans="10:16" s="145" customFormat="1" x14ac:dyDescent="0.2">
      <c r="J410" s="165"/>
      <c r="P410" s="222"/>
    </row>
    <row r="411" spans="10:16" s="145" customFormat="1" x14ac:dyDescent="0.2">
      <c r="J411" s="165"/>
      <c r="P411" s="222"/>
    </row>
    <row r="412" spans="10:16" s="145" customFormat="1" x14ac:dyDescent="0.2">
      <c r="J412" s="165"/>
      <c r="P412" s="222"/>
    </row>
    <row r="413" spans="10:16" s="145" customFormat="1" x14ac:dyDescent="0.2">
      <c r="J413" s="165"/>
      <c r="P413" s="222"/>
    </row>
    <row r="414" spans="10:16" s="145" customFormat="1" x14ac:dyDescent="0.2">
      <c r="J414" s="165"/>
      <c r="P414" s="222"/>
    </row>
    <row r="415" spans="10:16" s="145" customFormat="1" x14ac:dyDescent="0.2">
      <c r="J415" s="165"/>
      <c r="P415" s="222"/>
    </row>
    <row r="416" spans="10:16" s="145" customFormat="1" x14ac:dyDescent="0.2">
      <c r="J416" s="165"/>
      <c r="P416" s="222"/>
    </row>
    <row r="417" spans="10:16" s="145" customFormat="1" x14ac:dyDescent="0.2">
      <c r="J417" s="165"/>
      <c r="P417" s="222"/>
    </row>
    <row r="418" spans="10:16" s="145" customFormat="1" x14ac:dyDescent="0.2">
      <c r="J418" s="165"/>
      <c r="P418" s="222"/>
    </row>
    <row r="419" spans="10:16" s="145" customFormat="1" x14ac:dyDescent="0.2">
      <c r="J419" s="165"/>
      <c r="P419" s="222"/>
    </row>
    <row r="420" spans="10:16" s="145" customFormat="1" x14ac:dyDescent="0.2">
      <c r="J420" s="165"/>
      <c r="P420" s="222"/>
    </row>
    <row r="421" spans="10:16" s="145" customFormat="1" x14ac:dyDescent="0.2">
      <c r="J421" s="165"/>
      <c r="P421" s="222"/>
    </row>
    <row r="422" spans="10:16" s="145" customFormat="1" x14ac:dyDescent="0.2">
      <c r="J422" s="165"/>
      <c r="P422" s="222"/>
    </row>
    <row r="423" spans="10:16" s="145" customFormat="1" x14ac:dyDescent="0.2">
      <c r="J423" s="165"/>
      <c r="P423" s="222"/>
    </row>
    <row r="424" spans="10:16" s="145" customFormat="1" x14ac:dyDescent="0.2">
      <c r="J424" s="165"/>
      <c r="P424" s="222"/>
    </row>
    <row r="425" spans="10:16" s="145" customFormat="1" x14ac:dyDescent="0.2">
      <c r="J425" s="165"/>
      <c r="P425" s="222"/>
    </row>
    <row r="426" spans="10:16" s="145" customFormat="1" x14ac:dyDescent="0.2">
      <c r="J426" s="165"/>
      <c r="P426" s="222"/>
    </row>
    <row r="427" spans="10:16" s="145" customFormat="1" x14ac:dyDescent="0.2">
      <c r="J427" s="165"/>
      <c r="P427" s="222"/>
    </row>
    <row r="428" spans="10:16" s="145" customFormat="1" x14ac:dyDescent="0.2">
      <c r="J428" s="165"/>
      <c r="P428" s="222"/>
    </row>
    <row r="429" spans="10:16" s="145" customFormat="1" x14ac:dyDescent="0.2">
      <c r="J429" s="165"/>
      <c r="P429" s="222"/>
    </row>
    <row r="430" spans="10:16" s="145" customFormat="1" x14ac:dyDescent="0.2">
      <c r="J430" s="165"/>
      <c r="P430" s="222"/>
    </row>
    <row r="431" spans="10:16" s="145" customFormat="1" x14ac:dyDescent="0.2">
      <c r="J431" s="165"/>
      <c r="P431" s="222"/>
    </row>
    <row r="432" spans="10:16" s="145" customFormat="1" x14ac:dyDescent="0.2">
      <c r="J432" s="165"/>
      <c r="P432" s="222"/>
    </row>
    <row r="433" spans="10:16" s="145" customFormat="1" x14ac:dyDescent="0.2">
      <c r="J433" s="165"/>
      <c r="P433" s="222"/>
    </row>
    <row r="434" spans="10:16" s="145" customFormat="1" x14ac:dyDescent="0.2">
      <c r="J434" s="165"/>
      <c r="P434" s="222"/>
    </row>
    <row r="435" spans="10:16" s="145" customFormat="1" x14ac:dyDescent="0.2">
      <c r="J435" s="165"/>
      <c r="P435" s="222"/>
    </row>
    <row r="436" spans="10:16" s="145" customFormat="1" x14ac:dyDescent="0.2">
      <c r="J436" s="165"/>
      <c r="P436" s="222"/>
    </row>
    <row r="437" spans="10:16" s="145" customFormat="1" x14ac:dyDescent="0.2">
      <c r="J437" s="165"/>
      <c r="P437" s="222"/>
    </row>
    <row r="438" spans="10:16" s="145" customFormat="1" x14ac:dyDescent="0.2">
      <c r="J438" s="165"/>
      <c r="P438" s="222"/>
    </row>
    <row r="439" spans="10:16" s="145" customFormat="1" x14ac:dyDescent="0.2">
      <c r="J439" s="165"/>
      <c r="P439" s="222"/>
    </row>
    <row r="440" spans="10:16" s="145" customFormat="1" x14ac:dyDescent="0.2">
      <c r="J440" s="165"/>
      <c r="P440" s="222"/>
    </row>
    <row r="441" spans="10:16" s="145" customFormat="1" x14ac:dyDescent="0.2">
      <c r="J441" s="165"/>
      <c r="P441" s="222"/>
    </row>
    <row r="442" spans="10:16" s="145" customFormat="1" x14ac:dyDescent="0.2">
      <c r="J442" s="165"/>
      <c r="P442" s="222"/>
    </row>
    <row r="443" spans="10:16" s="145" customFormat="1" x14ac:dyDescent="0.2">
      <c r="J443" s="165"/>
      <c r="P443" s="222"/>
    </row>
    <row r="444" spans="10:16" s="145" customFormat="1" x14ac:dyDescent="0.2">
      <c r="J444" s="165"/>
      <c r="P444" s="222"/>
    </row>
    <row r="445" spans="10:16" s="145" customFormat="1" x14ac:dyDescent="0.2">
      <c r="J445" s="165"/>
      <c r="P445" s="222"/>
    </row>
    <row r="446" spans="10:16" s="145" customFormat="1" x14ac:dyDescent="0.2">
      <c r="J446" s="165"/>
      <c r="P446" s="222"/>
    </row>
    <row r="447" spans="10:16" s="145" customFormat="1" x14ac:dyDescent="0.2">
      <c r="J447" s="165"/>
      <c r="P447" s="222"/>
    </row>
    <row r="448" spans="10:16" s="145" customFormat="1" x14ac:dyDescent="0.2">
      <c r="J448" s="165"/>
      <c r="P448" s="222"/>
    </row>
    <row r="449" spans="10:16" s="145" customFormat="1" x14ac:dyDescent="0.2">
      <c r="J449" s="165"/>
      <c r="P449" s="222"/>
    </row>
    <row r="450" spans="10:16" s="145" customFormat="1" x14ac:dyDescent="0.2">
      <c r="J450" s="165"/>
      <c r="P450" s="222"/>
    </row>
    <row r="451" spans="10:16" s="145" customFormat="1" x14ac:dyDescent="0.2">
      <c r="J451" s="165"/>
      <c r="P451" s="222"/>
    </row>
    <row r="452" spans="10:16" s="145" customFormat="1" x14ac:dyDescent="0.2">
      <c r="J452" s="165"/>
      <c r="P452" s="222"/>
    </row>
    <row r="453" spans="10:16" s="145" customFormat="1" x14ac:dyDescent="0.2">
      <c r="J453" s="165"/>
      <c r="P453" s="222"/>
    </row>
    <row r="454" spans="10:16" s="145" customFormat="1" x14ac:dyDescent="0.2">
      <c r="J454" s="165"/>
      <c r="P454" s="222"/>
    </row>
    <row r="455" spans="10:16" s="145" customFormat="1" x14ac:dyDescent="0.2">
      <c r="J455" s="165"/>
      <c r="P455" s="222"/>
    </row>
    <row r="456" spans="10:16" s="145" customFormat="1" x14ac:dyDescent="0.2">
      <c r="J456" s="165"/>
      <c r="P456" s="222"/>
    </row>
    <row r="457" spans="10:16" s="145" customFormat="1" x14ac:dyDescent="0.2">
      <c r="J457" s="165"/>
      <c r="P457" s="222"/>
    </row>
    <row r="458" spans="10:16" s="145" customFormat="1" x14ac:dyDescent="0.2">
      <c r="J458" s="165"/>
      <c r="P458" s="222"/>
    </row>
    <row r="459" spans="10:16" s="145" customFormat="1" x14ac:dyDescent="0.2">
      <c r="J459" s="165"/>
      <c r="P459" s="222"/>
    </row>
    <row r="460" spans="10:16" s="145" customFormat="1" x14ac:dyDescent="0.2">
      <c r="J460" s="165"/>
      <c r="P460" s="222"/>
    </row>
    <row r="461" spans="10:16" s="145" customFormat="1" x14ac:dyDescent="0.2">
      <c r="J461" s="165"/>
      <c r="P461" s="222"/>
    </row>
    <row r="462" spans="10:16" s="145" customFormat="1" x14ac:dyDescent="0.2">
      <c r="J462" s="165"/>
      <c r="P462" s="222"/>
    </row>
    <row r="463" spans="10:16" s="145" customFormat="1" x14ac:dyDescent="0.2">
      <c r="J463" s="165"/>
      <c r="P463" s="222"/>
    </row>
    <row r="464" spans="10:16" s="145" customFormat="1" x14ac:dyDescent="0.2">
      <c r="J464" s="165"/>
      <c r="P464" s="222"/>
    </row>
    <row r="465" spans="10:16" s="145" customFormat="1" x14ac:dyDescent="0.2">
      <c r="J465" s="165"/>
      <c r="P465" s="222"/>
    </row>
    <row r="466" spans="10:16" s="145" customFormat="1" x14ac:dyDescent="0.2">
      <c r="J466" s="165"/>
      <c r="P466" s="222"/>
    </row>
    <row r="467" spans="10:16" s="145" customFormat="1" x14ac:dyDescent="0.2">
      <c r="J467" s="165"/>
      <c r="P467" s="222"/>
    </row>
    <row r="468" spans="10:16" s="145" customFormat="1" x14ac:dyDescent="0.2">
      <c r="J468" s="165"/>
      <c r="P468" s="222"/>
    </row>
    <row r="469" spans="10:16" s="145" customFormat="1" x14ac:dyDescent="0.2">
      <c r="J469" s="165"/>
      <c r="P469" s="222"/>
    </row>
    <row r="470" spans="10:16" s="145" customFormat="1" x14ac:dyDescent="0.2">
      <c r="J470" s="165"/>
      <c r="P470" s="222"/>
    </row>
    <row r="471" spans="10:16" s="145" customFormat="1" x14ac:dyDescent="0.2">
      <c r="J471" s="165"/>
      <c r="P471" s="222"/>
    </row>
    <row r="472" spans="10:16" s="145" customFormat="1" x14ac:dyDescent="0.2">
      <c r="J472" s="165"/>
      <c r="P472" s="222"/>
    </row>
    <row r="473" spans="10:16" s="145" customFormat="1" x14ac:dyDescent="0.2">
      <c r="J473" s="165"/>
      <c r="P473" s="222"/>
    </row>
    <row r="474" spans="10:16" s="145" customFormat="1" x14ac:dyDescent="0.2">
      <c r="J474" s="165"/>
      <c r="P474" s="222"/>
    </row>
    <row r="475" spans="10:16" s="145" customFormat="1" x14ac:dyDescent="0.2">
      <c r="J475" s="165"/>
      <c r="P475" s="222"/>
    </row>
    <row r="476" spans="10:16" s="145" customFormat="1" x14ac:dyDescent="0.2">
      <c r="J476" s="165"/>
      <c r="P476" s="222"/>
    </row>
    <row r="477" spans="10:16" s="145" customFormat="1" x14ac:dyDescent="0.2">
      <c r="J477" s="165"/>
      <c r="P477" s="222"/>
    </row>
    <row r="478" spans="10:16" s="145" customFormat="1" x14ac:dyDescent="0.2">
      <c r="J478" s="165"/>
      <c r="P478" s="222"/>
    </row>
    <row r="479" spans="10:16" s="145" customFormat="1" x14ac:dyDescent="0.2">
      <c r="J479" s="165"/>
      <c r="P479" s="222"/>
    </row>
    <row r="480" spans="10:16" s="145" customFormat="1" x14ac:dyDescent="0.2">
      <c r="J480" s="165"/>
      <c r="P480" s="222"/>
    </row>
    <row r="481" spans="10:16" s="145" customFormat="1" x14ac:dyDescent="0.2">
      <c r="J481" s="165"/>
      <c r="P481" s="222"/>
    </row>
    <row r="482" spans="10:16" s="145" customFormat="1" x14ac:dyDescent="0.2">
      <c r="J482" s="165"/>
      <c r="P482" s="222"/>
    </row>
    <row r="483" spans="10:16" s="145" customFormat="1" x14ac:dyDescent="0.2">
      <c r="J483" s="165"/>
      <c r="P483" s="222"/>
    </row>
    <row r="484" spans="10:16" s="145" customFormat="1" x14ac:dyDescent="0.2">
      <c r="J484" s="165"/>
      <c r="P484" s="222"/>
    </row>
    <row r="485" spans="10:16" s="145" customFormat="1" x14ac:dyDescent="0.2">
      <c r="J485" s="165"/>
      <c r="P485" s="222"/>
    </row>
    <row r="486" spans="10:16" s="145" customFormat="1" x14ac:dyDescent="0.2">
      <c r="J486" s="165"/>
      <c r="P486" s="222"/>
    </row>
    <row r="487" spans="10:16" s="145" customFormat="1" x14ac:dyDescent="0.2">
      <c r="J487" s="165"/>
      <c r="P487" s="222"/>
    </row>
    <row r="488" spans="10:16" s="145" customFormat="1" x14ac:dyDescent="0.2">
      <c r="J488" s="165"/>
      <c r="P488" s="222"/>
    </row>
    <row r="489" spans="10:16" s="145" customFormat="1" x14ac:dyDescent="0.2">
      <c r="J489" s="165"/>
      <c r="P489" s="222"/>
    </row>
    <row r="490" spans="10:16" s="145" customFormat="1" x14ac:dyDescent="0.2">
      <c r="J490" s="165"/>
      <c r="P490" s="222"/>
    </row>
    <row r="491" spans="10:16" s="145" customFormat="1" x14ac:dyDescent="0.2">
      <c r="J491" s="165"/>
      <c r="P491" s="222"/>
    </row>
    <row r="492" spans="10:16" s="145" customFormat="1" x14ac:dyDescent="0.2">
      <c r="J492" s="165"/>
      <c r="P492" s="222"/>
    </row>
    <row r="493" spans="10:16" s="145" customFormat="1" x14ac:dyDescent="0.2">
      <c r="J493" s="165"/>
      <c r="P493" s="222"/>
    </row>
    <row r="494" spans="10:16" s="145" customFormat="1" x14ac:dyDescent="0.2">
      <c r="J494" s="165"/>
      <c r="P494" s="222"/>
    </row>
    <row r="495" spans="10:16" s="145" customFormat="1" x14ac:dyDescent="0.2">
      <c r="J495" s="165"/>
      <c r="P495" s="222"/>
    </row>
    <row r="496" spans="10:16" s="145" customFormat="1" x14ac:dyDescent="0.2">
      <c r="J496" s="165"/>
      <c r="P496" s="222"/>
    </row>
    <row r="497" spans="10:16" s="145" customFormat="1" x14ac:dyDescent="0.2">
      <c r="J497" s="165"/>
      <c r="P497" s="222"/>
    </row>
    <row r="498" spans="10:16" s="145" customFormat="1" x14ac:dyDescent="0.2">
      <c r="J498" s="165"/>
      <c r="P498" s="222"/>
    </row>
    <row r="499" spans="10:16" s="145" customFormat="1" x14ac:dyDescent="0.2">
      <c r="J499" s="165"/>
      <c r="P499" s="222"/>
    </row>
    <row r="500" spans="10:16" s="145" customFormat="1" x14ac:dyDescent="0.2">
      <c r="J500" s="165"/>
      <c r="P500" s="222"/>
    </row>
    <row r="501" spans="10:16" s="145" customFormat="1" x14ac:dyDescent="0.2">
      <c r="J501" s="165"/>
      <c r="P501" s="222"/>
    </row>
    <row r="502" spans="10:16" s="145" customFormat="1" x14ac:dyDescent="0.2">
      <c r="J502" s="165"/>
      <c r="P502" s="222"/>
    </row>
    <row r="503" spans="10:16" s="145" customFormat="1" x14ac:dyDescent="0.2">
      <c r="J503" s="165"/>
      <c r="P503" s="222"/>
    </row>
    <row r="504" spans="10:16" s="145" customFormat="1" x14ac:dyDescent="0.2">
      <c r="J504" s="165"/>
      <c r="P504" s="222"/>
    </row>
    <row r="505" spans="10:16" s="145" customFormat="1" x14ac:dyDescent="0.2">
      <c r="J505" s="165"/>
      <c r="P505" s="222"/>
    </row>
    <row r="506" spans="10:16" s="145" customFormat="1" x14ac:dyDescent="0.2">
      <c r="J506" s="165"/>
      <c r="P506" s="222"/>
    </row>
    <row r="507" spans="10:16" s="145" customFormat="1" x14ac:dyDescent="0.2">
      <c r="J507" s="165"/>
      <c r="P507" s="222"/>
    </row>
    <row r="508" spans="10:16" s="145" customFormat="1" x14ac:dyDescent="0.2">
      <c r="J508" s="165"/>
      <c r="P508" s="222"/>
    </row>
    <row r="509" spans="10:16" s="145" customFormat="1" x14ac:dyDescent="0.2">
      <c r="J509" s="165"/>
      <c r="P509" s="222"/>
    </row>
    <row r="510" spans="10:16" s="145" customFormat="1" x14ac:dyDescent="0.2">
      <c r="J510" s="165"/>
      <c r="P510" s="222"/>
    </row>
    <row r="511" spans="10:16" s="145" customFormat="1" x14ac:dyDescent="0.2">
      <c r="J511" s="165"/>
      <c r="P511" s="222"/>
    </row>
    <row r="512" spans="10:16" s="145" customFormat="1" x14ac:dyDescent="0.2">
      <c r="J512" s="165"/>
      <c r="P512" s="222"/>
    </row>
    <row r="513" spans="10:16" s="145" customFormat="1" x14ac:dyDescent="0.2">
      <c r="J513" s="165"/>
      <c r="P513" s="222"/>
    </row>
    <row r="514" spans="10:16" s="145" customFormat="1" x14ac:dyDescent="0.2">
      <c r="J514" s="165"/>
      <c r="P514" s="222"/>
    </row>
    <row r="515" spans="10:16" s="145" customFormat="1" x14ac:dyDescent="0.2">
      <c r="J515" s="165"/>
      <c r="P515" s="222"/>
    </row>
    <row r="516" spans="10:16" s="145" customFormat="1" x14ac:dyDescent="0.2">
      <c r="J516" s="165"/>
      <c r="P516" s="222"/>
    </row>
    <row r="517" spans="10:16" s="145" customFormat="1" x14ac:dyDescent="0.2">
      <c r="J517" s="165"/>
      <c r="P517" s="222"/>
    </row>
    <row r="518" spans="10:16" s="145" customFormat="1" x14ac:dyDescent="0.2">
      <c r="J518" s="165"/>
      <c r="P518" s="222"/>
    </row>
    <row r="519" spans="10:16" s="145" customFormat="1" x14ac:dyDescent="0.2">
      <c r="J519" s="165"/>
      <c r="P519" s="222"/>
    </row>
    <row r="520" spans="10:16" s="145" customFormat="1" x14ac:dyDescent="0.2">
      <c r="J520" s="165"/>
      <c r="P520" s="222"/>
    </row>
    <row r="521" spans="10:16" s="145" customFormat="1" x14ac:dyDescent="0.2">
      <c r="J521" s="165"/>
      <c r="P521" s="222"/>
    </row>
    <row r="522" spans="10:16" s="145" customFormat="1" x14ac:dyDescent="0.2">
      <c r="J522" s="165"/>
      <c r="P522" s="222"/>
    </row>
    <row r="523" spans="10:16" s="145" customFormat="1" x14ac:dyDescent="0.2">
      <c r="J523" s="165"/>
      <c r="P523" s="222"/>
    </row>
    <row r="524" spans="10:16" s="145" customFormat="1" x14ac:dyDescent="0.2">
      <c r="J524" s="165"/>
      <c r="P524" s="222"/>
    </row>
    <row r="525" spans="10:16" s="145" customFormat="1" x14ac:dyDescent="0.2">
      <c r="J525" s="165"/>
      <c r="P525" s="222"/>
    </row>
    <row r="526" spans="10:16" s="145" customFormat="1" x14ac:dyDescent="0.2">
      <c r="J526" s="165"/>
      <c r="P526" s="222"/>
    </row>
    <row r="527" spans="10:16" s="145" customFormat="1" x14ac:dyDescent="0.2">
      <c r="J527" s="165"/>
      <c r="P527" s="222"/>
    </row>
    <row r="528" spans="10:16" s="145" customFormat="1" x14ac:dyDescent="0.2">
      <c r="J528" s="165"/>
      <c r="P528" s="222"/>
    </row>
    <row r="529" spans="10:16" s="145" customFormat="1" x14ac:dyDescent="0.2">
      <c r="J529" s="165"/>
      <c r="P529" s="222"/>
    </row>
    <row r="530" spans="10:16" s="145" customFormat="1" x14ac:dyDescent="0.2">
      <c r="J530" s="165"/>
      <c r="P530" s="222"/>
    </row>
    <row r="531" spans="10:16" s="145" customFormat="1" x14ac:dyDescent="0.2">
      <c r="J531" s="165"/>
      <c r="P531" s="222"/>
    </row>
    <row r="532" spans="10:16" s="145" customFormat="1" x14ac:dyDescent="0.2">
      <c r="J532" s="165"/>
      <c r="P532" s="222"/>
    </row>
    <row r="533" spans="10:16" s="145" customFormat="1" x14ac:dyDescent="0.2">
      <c r="J533" s="165"/>
      <c r="P533" s="222"/>
    </row>
    <row r="534" spans="10:16" s="145" customFormat="1" x14ac:dyDescent="0.2">
      <c r="J534" s="165"/>
      <c r="P534" s="222"/>
    </row>
    <row r="535" spans="10:16" s="145" customFormat="1" x14ac:dyDescent="0.2">
      <c r="J535" s="165"/>
      <c r="P535" s="222"/>
    </row>
    <row r="536" spans="10:16" s="145" customFormat="1" x14ac:dyDescent="0.2">
      <c r="J536" s="165"/>
      <c r="P536" s="222"/>
    </row>
    <row r="537" spans="10:16" s="145" customFormat="1" x14ac:dyDescent="0.2">
      <c r="J537" s="165"/>
      <c r="P537" s="222"/>
    </row>
    <row r="538" spans="10:16" s="145" customFormat="1" x14ac:dyDescent="0.2">
      <c r="J538" s="165"/>
      <c r="P538" s="222"/>
    </row>
    <row r="539" spans="10:16" s="145" customFormat="1" x14ac:dyDescent="0.2">
      <c r="J539" s="165"/>
      <c r="P539" s="222"/>
    </row>
    <row r="540" spans="10:16" s="145" customFormat="1" x14ac:dyDescent="0.2">
      <c r="J540" s="165"/>
      <c r="P540" s="222"/>
    </row>
    <row r="541" spans="10:16" s="145" customFormat="1" x14ac:dyDescent="0.2">
      <c r="J541" s="165"/>
      <c r="P541" s="222"/>
    </row>
    <row r="542" spans="10:16" s="145" customFormat="1" x14ac:dyDescent="0.2">
      <c r="J542" s="165"/>
      <c r="P542" s="222"/>
    </row>
    <row r="543" spans="10:16" s="145" customFormat="1" x14ac:dyDescent="0.2">
      <c r="J543" s="165"/>
      <c r="P543" s="222"/>
    </row>
    <row r="544" spans="10:16" s="145" customFormat="1" x14ac:dyDescent="0.2">
      <c r="J544" s="165"/>
      <c r="P544" s="222"/>
    </row>
    <row r="545" spans="10:16" s="145" customFormat="1" x14ac:dyDescent="0.2">
      <c r="J545" s="165"/>
      <c r="P545" s="222"/>
    </row>
    <row r="546" spans="10:16" s="145" customFormat="1" x14ac:dyDescent="0.2">
      <c r="J546" s="165"/>
      <c r="P546" s="222"/>
    </row>
    <row r="547" spans="10:16" s="145" customFormat="1" x14ac:dyDescent="0.2">
      <c r="J547" s="165"/>
      <c r="P547" s="222"/>
    </row>
    <row r="548" spans="10:16" s="145" customFormat="1" x14ac:dyDescent="0.2">
      <c r="J548" s="165"/>
      <c r="P548" s="222"/>
    </row>
    <row r="549" spans="10:16" s="145" customFormat="1" x14ac:dyDescent="0.2">
      <c r="J549" s="165"/>
      <c r="P549" s="222"/>
    </row>
    <row r="550" spans="10:16" s="145" customFormat="1" x14ac:dyDescent="0.2">
      <c r="J550" s="165"/>
      <c r="P550" s="222"/>
    </row>
    <row r="551" spans="10:16" s="145" customFormat="1" x14ac:dyDescent="0.2">
      <c r="J551" s="165"/>
      <c r="P551" s="222"/>
    </row>
    <row r="552" spans="10:16" s="145" customFormat="1" x14ac:dyDescent="0.2">
      <c r="J552" s="165"/>
      <c r="P552" s="222"/>
    </row>
    <row r="553" spans="10:16" s="145" customFormat="1" x14ac:dyDescent="0.2">
      <c r="J553" s="165"/>
      <c r="P553" s="222"/>
    </row>
    <row r="554" spans="10:16" s="145" customFormat="1" x14ac:dyDescent="0.2">
      <c r="J554" s="165"/>
      <c r="P554" s="222"/>
    </row>
    <row r="555" spans="10:16" s="145" customFormat="1" x14ac:dyDescent="0.2">
      <c r="J555" s="165"/>
      <c r="P555" s="222"/>
    </row>
    <row r="556" spans="10:16" s="145" customFormat="1" x14ac:dyDescent="0.2">
      <c r="J556" s="165"/>
      <c r="P556" s="222"/>
    </row>
    <row r="557" spans="10:16" s="145" customFormat="1" x14ac:dyDescent="0.2">
      <c r="J557" s="165"/>
      <c r="P557" s="222"/>
    </row>
    <row r="558" spans="10:16" s="145" customFormat="1" x14ac:dyDescent="0.2">
      <c r="J558" s="165"/>
      <c r="P558" s="222"/>
    </row>
    <row r="559" spans="10:16" s="145" customFormat="1" x14ac:dyDescent="0.2">
      <c r="J559" s="165"/>
      <c r="P559" s="222"/>
    </row>
    <row r="560" spans="10:16" s="145" customFormat="1" x14ac:dyDescent="0.2">
      <c r="J560" s="165"/>
      <c r="P560" s="222"/>
    </row>
    <row r="561" spans="10:16" s="145" customFormat="1" x14ac:dyDescent="0.2">
      <c r="J561" s="165"/>
      <c r="P561" s="222"/>
    </row>
    <row r="562" spans="10:16" s="145" customFormat="1" x14ac:dyDescent="0.2">
      <c r="J562" s="165"/>
      <c r="P562" s="222"/>
    </row>
    <row r="563" spans="10:16" s="145" customFormat="1" x14ac:dyDescent="0.2">
      <c r="J563" s="165"/>
      <c r="P563" s="222"/>
    </row>
    <row r="564" spans="10:16" s="145" customFormat="1" x14ac:dyDescent="0.2">
      <c r="J564" s="165"/>
      <c r="P564" s="222"/>
    </row>
    <row r="565" spans="10:16" s="145" customFormat="1" x14ac:dyDescent="0.2">
      <c r="J565" s="165"/>
      <c r="P565" s="222"/>
    </row>
    <row r="566" spans="10:16" s="145" customFormat="1" x14ac:dyDescent="0.2">
      <c r="J566" s="165"/>
      <c r="P566" s="222"/>
    </row>
    <row r="567" spans="10:16" s="145" customFormat="1" x14ac:dyDescent="0.2">
      <c r="J567" s="165"/>
      <c r="P567" s="222"/>
    </row>
    <row r="568" spans="10:16" s="145" customFormat="1" x14ac:dyDescent="0.2">
      <c r="J568" s="165"/>
      <c r="P568" s="222"/>
    </row>
    <row r="569" spans="10:16" s="145" customFormat="1" x14ac:dyDescent="0.2">
      <c r="J569" s="165"/>
      <c r="P569" s="222"/>
    </row>
    <row r="570" spans="10:16" s="145" customFormat="1" x14ac:dyDescent="0.2">
      <c r="J570" s="165"/>
      <c r="P570" s="222"/>
    </row>
    <row r="571" spans="10:16" s="145" customFormat="1" x14ac:dyDescent="0.2">
      <c r="J571" s="165"/>
      <c r="P571" s="222"/>
    </row>
    <row r="572" spans="10:16" s="145" customFormat="1" x14ac:dyDescent="0.2">
      <c r="J572" s="165"/>
      <c r="P572" s="222"/>
    </row>
    <row r="573" spans="10:16" s="145" customFormat="1" x14ac:dyDescent="0.2">
      <c r="J573" s="165"/>
      <c r="P573" s="222"/>
    </row>
    <row r="574" spans="10:16" s="145" customFormat="1" x14ac:dyDescent="0.2">
      <c r="J574" s="165"/>
      <c r="P574" s="222"/>
    </row>
    <row r="575" spans="10:16" s="145" customFormat="1" x14ac:dyDescent="0.2">
      <c r="J575" s="165"/>
      <c r="P575" s="222"/>
    </row>
    <row r="576" spans="10:16" s="145" customFormat="1" x14ac:dyDescent="0.2">
      <c r="J576" s="165"/>
      <c r="P576" s="222"/>
    </row>
    <row r="577" spans="10:16" s="145" customFormat="1" x14ac:dyDescent="0.2">
      <c r="J577" s="165"/>
      <c r="P577" s="222"/>
    </row>
    <row r="578" spans="10:16" s="145" customFormat="1" x14ac:dyDescent="0.2">
      <c r="J578" s="165"/>
      <c r="P578" s="222"/>
    </row>
    <row r="579" spans="10:16" s="145" customFormat="1" x14ac:dyDescent="0.2">
      <c r="J579" s="165"/>
      <c r="P579" s="222"/>
    </row>
    <row r="580" spans="10:16" s="145" customFormat="1" x14ac:dyDescent="0.2">
      <c r="J580" s="165"/>
      <c r="P580" s="222"/>
    </row>
    <row r="581" spans="10:16" s="145" customFormat="1" x14ac:dyDescent="0.2">
      <c r="J581" s="165"/>
      <c r="P581" s="222"/>
    </row>
    <row r="582" spans="10:16" s="145" customFormat="1" x14ac:dyDescent="0.2">
      <c r="J582" s="165"/>
      <c r="P582" s="222"/>
    </row>
    <row r="583" spans="10:16" s="145" customFormat="1" x14ac:dyDescent="0.2">
      <c r="J583" s="165"/>
      <c r="P583" s="222"/>
    </row>
    <row r="584" spans="10:16" s="145" customFormat="1" x14ac:dyDescent="0.2">
      <c r="J584" s="165"/>
      <c r="P584" s="222"/>
    </row>
    <row r="585" spans="10:16" s="145" customFormat="1" x14ac:dyDescent="0.2">
      <c r="J585" s="165"/>
      <c r="P585" s="222"/>
    </row>
    <row r="586" spans="10:16" s="145" customFormat="1" x14ac:dyDescent="0.2">
      <c r="J586" s="165"/>
      <c r="P586" s="222"/>
    </row>
    <row r="587" spans="10:16" s="145" customFormat="1" x14ac:dyDescent="0.2">
      <c r="J587" s="165"/>
      <c r="P587" s="222"/>
    </row>
    <row r="588" spans="10:16" s="145" customFormat="1" x14ac:dyDescent="0.2">
      <c r="J588" s="165"/>
      <c r="P588" s="222"/>
    </row>
    <row r="589" spans="10:16" s="145" customFormat="1" x14ac:dyDescent="0.2">
      <c r="J589" s="165"/>
      <c r="P589" s="222"/>
    </row>
    <row r="590" spans="10:16" s="145" customFormat="1" x14ac:dyDescent="0.2">
      <c r="J590" s="165"/>
      <c r="P590" s="222"/>
    </row>
    <row r="591" spans="10:16" s="145" customFormat="1" x14ac:dyDescent="0.2">
      <c r="J591" s="165"/>
      <c r="P591" s="222"/>
    </row>
    <row r="592" spans="10:16" s="145" customFormat="1" x14ac:dyDescent="0.2">
      <c r="J592" s="165"/>
      <c r="P592" s="222"/>
    </row>
    <row r="593" spans="10:16" s="145" customFormat="1" x14ac:dyDescent="0.2">
      <c r="J593" s="165"/>
      <c r="P593" s="222"/>
    </row>
    <row r="594" spans="10:16" s="145" customFormat="1" x14ac:dyDescent="0.2">
      <c r="J594" s="165"/>
      <c r="P594" s="222"/>
    </row>
    <row r="595" spans="10:16" s="145" customFormat="1" x14ac:dyDescent="0.2">
      <c r="J595" s="165"/>
      <c r="P595" s="222"/>
    </row>
    <row r="596" spans="10:16" s="145" customFormat="1" x14ac:dyDescent="0.2">
      <c r="J596" s="165"/>
      <c r="P596" s="222"/>
    </row>
    <row r="597" spans="10:16" s="145" customFormat="1" x14ac:dyDescent="0.2">
      <c r="J597" s="165"/>
      <c r="P597" s="222"/>
    </row>
    <row r="598" spans="10:16" s="145" customFormat="1" x14ac:dyDescent="0.2">
      <c r="J598" s="165"/>
      <c r="P598" s="222"/>
    </row>
    <row r="599" spans="10:16" s="145" customFormat="1" x14ac:dyDescent="0.2">
      <c r="J599" s="165"/>
      <c r="P599" s="222"/>
    </row>
    <row r="600" spans="10:16" s="145" customFormat="1" x14ac:dyDescent="0.2">
      <c r="J600" s="165"/>
      <c r="P600" s="222"/>
    </row>
    <row r="601" spans="10:16" s="145" customFormat="1" x14ac:dyDescent="0.2">
      <c r="J601" s="165"/>
      <c r="P601" s="222"/>
    </row>
    <row r="602" spans="10:16" s="145" customFormat="1" x14ac:dyDescent="0.2">
      <c r="J602" s="165"/>
      <c r="P602" s="222"/>
    </row>
    <row r="603" spans="10:16" s="145" customFormat="1" x14ac:dyDescent="0.2">
      <c r="J603" s="165"/>
      <c r="P603" s="222"/>
    </row>
    <row r="604" spans="10:16" s="145" customFormat="1" x14ac:dyDescent="0.2">
      <c r="J604" s="165"/>
      <c r="P604" s="222"/>
    </row>
    <row r="605" spans="10:16" s="145" customFormat="1" x14ac:dyDescent="0.2">
      <c r="J605" s="165"/>
      <c r="P605" s="222"/>
    </row>
    <row r="606" spans="10:16" s="145" customFormat="1" x14ac:dyDescent="0.2">
      <c r="J606" s="165"/>
      <c r="P606" s="222"/>
    </row>
    <row r="607" spans="10:16" s="145" customFormat="1" x14ac:dyDescent="0.2">
      <c r="J607" s="165"/>
      <c r="P607" s="222"/>
    </row>
    <row r="608" spans="10:16" s="145" customFormat="1" x14ac:dyDescent="0.2">
      <c r="J608" s="165"/>
      <c r="P608" s="222"/>
    </row>
    <row r="609" spans="10:16" s="145" customFormat="1" x14ac:dyDescent="0.2">
      <c r="J609" s="165"/>
      <c r="P609" s="222"/>
    </row>
    <row r="610" spans="10:16" s="145" customFormat="1" x14ac:dyDescent="0.2">
      <c r="J610" s="165"/>
      <c r="P610" s="222"/>
    </row>
    <row r="611" spans="10:16" s="145" customFormat="1" x14ac:dyDescent="0.2">
      <c r="J611" s="165"/>
      <c r="P611" s="222"/>
    </row>
    <row r="612" spans="10:16" s="145" customFormat="1" x14ac:dyDescent="0.2">
      <c r="J612" s="165"/>
      <c r="P612" s="222"/>
    </row>
    <row r="613" spans="10:16" s="145" customFormat="1" x14ac:dyDescent="0.2">
      <c r="J613" s="165"/>
      <c r="P613" s="222"/>
    </row>
    <row r="614" spans="10:16" s="145" customFormat="1" x14ac:dyDescent="0.2">
      <c r="J614" s="165"/>
      <c r="P614" s="222"/>
    </row>
    <row r="615" spans="10:16" s="145" customFormat="1" x14ac:dyDescent="0.2">
      <c r="J615" s="165"/>
      <c r="P615" s="222"/>
    </row>
    <row r="616" spans="10:16" s="145" customFormat="1" x14ac:dyDescent="0.2">
      <c r="J616" s="165"/>
      <c r="P616" s="222"/>
    </row>
    <row r="617" spans="10:16" s="145" customFormat="1" x14ac:dyDescent="0.2">
      <c r="J617" s="165"/>
      <c r="P617" s="222"/>
    </row>
    <row r="618" spans="10:16" s="145" customFormat="1" x14ac:dyDescent="0.2">
      <c r="J618" s="165"/>
      <c r="P618" s="222"/>
    </row>
    <row r="619" spans="10:16" s="145" customFormat="1" x14ac:dyDescent="0.2">
      <c r="J619" s="165"/>
      <c r="P619" s="222"/>
    </row>
    <row r="620" spans="10:16" s="145" customFormat="1" x14ac:dyDescent="0.2">
      <c r="J620" s="165"/>
      <c r="P620" s="222"/>
    </row>
    <row r="621" spans="10:16" s="145" customFormat="1" x14ac:dyDescent="0.2">
      <c r="J621" s="165"/>
      <c r="P621" s="222"/>
    </row>
    <row r="622" spans="10:16" s="145" customFormat="1" x14ac:dyDescent="0.2">
      <c r="J622" s="165"/>
      <c r="P622" s="222"/>
    </row>
    <row r="623" spans="10:16" s="145" customFormat="1" x14ac:dyDescent="0.2">
      <c r="J623" s="165"/>
      <c r="P623" s="222"/>
    </row>
    <row r="624" spans="10:16" s="145" customFormat="1" x14ac:dyDescent="0.2">
      <c r="J624" s="165"/>
      <c r="P624" s="222"/>
    </row>
    <row r="625" spans="10:16" s="145" customFormat="1" x14ac:dyDescent="0.2">
      <c r="J625" s="165"/>
      <c r="P625" s="222"/>
    </row>
    <row r="626" spans="10:16" s="145" customFormat="1" x14ac:dyDescent="0.2">
      <c r="J626" s="165"/>
      <c r="P626" s="222"/>
    </row>
    <row r="627" spans="10:16" s="145" customFormat="1" x14ac:dyDescent="0.2">
      <c r="J627" s="165"/>
      <c r="P627" s="222"/>
    </row>
    <row r="628" spans="10:16" s="145" customFormat="1" x14ac:dyDescent="0.2">
      <c r="J628" s="165"/>
      <c r="P628" s="222"/>
    </row>
    <row r="629" spans="10:16" s="145" customFormat="1" x14ac:dyDescent="0.2">
      <c r="J629" s="165"/>
      <c r="P629" s="222"/>
    </row>
    <row r="630" spans="10:16" s="145" customFormat="1" x14ac:dyDescent="0.2">
      <c r="J630" s="165"/>
      <c r="P630" s="222"/>
    </row>
    <row r="631" spans="10:16" s="145" customFormat="1" x14ac:dyDescent="0.2">
      <c r="J631" s="165"/>
      <c r="P631" s="222"/>
    </row>
    <row r="632" spans="10:16" s="145" customFormat="1" x14ac:dyDescent="0.2">
      <c r="J632" s="165"/>
      <c r="P632" s="222"/>
    </row>
    <row r="633" spans="10:16" s="145" customFormat="1" x14ac:dyDescent="0.2">
      <c r="J633" s="165"/>
      <c r="P633" s="222"/>
    </row>
    <row r="634" spans="10:16" s="145" customFormat="1" x14ac:dyDescent="0.2">
      <c r="J634" s="165"/>
      <c r="P634" s="222"/>
    </row>
    <row r="635" spans="10:16" s="145" customFormat="1" x14ac:dyDescent="0.2">
      <c r="J635" s="165"/>
      <c r="P635" s="222"/>
    </row>
    <row r="636" spans="10:16" s="145" customFormat="1" x14ac:dyDescent="0.2">
      <c r="J636" s="165"/>
      <c r="P636" s="222"/>
    </row>
    <row r="637" spans="10:16" s="145" customFormat="1" x14ac:dyDescent="0.2">
      <c r="J637" s="165"/>
      <c r="P637" s="222"/>
    </row>
    <row r="638" spans="10:16" s="145" customFormat="1" x14ac:dyDescent="0.2">
      <c r="J638" s="165"/>
      <c r="P638" s="222"/>
    </row>
    <row r="639" spans="10:16" s="145" customFormat="1" x14ac:dyDescent="0.2">
      <c r="J639" s="165"/>
      <c r="P639" s="222"/>
    </row>
    <row r="640" spans="10:16" s="145" customFormat="1" x14ac:dyDescent="0.2">
      <c r="J640" s="165"/>
      <c r="P640" s="222"/>
    </row>
    <row r="641" spans="10:16" s="145" customFormat="1" x14ac:dyDescent="0.2">
      <c r="J641" s="165"/>
      <c r="P641" s="222"/>
    </row>
    <row r="642" spans="10:16" s="145" customFormat="1" x14ac:dyDescent="0.2">
      <c r="J642" s="165"/>
      <c r="P642" s="222"/>
    </row>
    <row r="643" spans="10:16" s="145" customFormat="1" x14ac:dyDescent="0.2">
      <c r="J643" s="165"/>
      <c r="P643" s="222"/>
    </row>
    <row r="644" spans="10:16" s="145" customFormat="1" x14ac:dyDescent="0.2">
      <c r="J644" s="165"/>
      <c r="P644" s="222"/>
    </row>
    <row r="645" spans="10:16" s="145" customFormat="1" x14ac:dyDescent="0.2">
      <c r="J645" s="165"/>
      <c r="P645" s="222"/>
    </row>
    <row r="646" spans="10:16" s="145" customFormat="1" x14ac:dyDescent="0.2">
      <c r="J646" s="165"/>
      <c r="P646" s="222"/>
    </row>
    <row r="647" spans="10:16" s="145" customFormat="1" x14ac:dyDescent="0.2">
      <c r="J647" s="165"/>
      <c r="P647" s="222"/>
    </row>
    <row r="648" spans="10:16" s="145" customFormat="1" x14ac:dyDescent="0.2">
      <c r="J648" s="165"/>
      <c r="P648" s="222"/>
    </row>
    <row r="649" spans="10:16" s="145" customFormat="1" x14ac:dyDescent="0.2">
      <c r="J649" s="165"/>
      <c r="P649" s="222"/>
    </row>
    <row r="650" spans="10:16" s="145" customFormat="1" x14ac:dyDescent="0.2">
      <c r="J650" s="165"/>
      <c r="P650" s="222"/>
    </row>
    <row r="651" spans="10:16" s="145" customFormat="1" x14ac:dyDescent="0.2">
      <c r="J651" s="165"/>
      <c r="P651" s="222"/>
    </row>
    <row r="652" spans="10:16" s="145" customFormat="1" x14ac:dyDescent="0.2">
      <c r="J652" s="165"/>
      <c r="P652" s="222"/>
    </row>
    <row r="653" spans="10:16" s="145" customFormat="1" x14ac:dyDescent="0.2">
      <c r="J653" s="165"/>
      <c r="P653" s="222"/>
    </row>
    <row r="654" spans="10:16" s="145" customFormat="1" x14ac:dyDescent="0.2">
      <c r="J654" s="165"/>
      <c r="P654" s="222"/>
    </row>
    <row r="655" spans="10:16" s="145" customFormat="1" x14ac:dyDescent="0.2">
      <c r="J655" s="165"/>
      <c r="P655" s="222"/>
    </row>
    <row r="656" spans="10:16" s="145" customFormat="1" x14ac:dyDescent="0.2">
      <c r="J656" s="165"/>
      <c r="P656" s="222"/>
    </row>
    <row r="657" spans="10:16" s="145" customFormat="1" x14ac:dyDescent="0.2">
      <c r="J657" s="165"/>
      <c r="P657" s="222"/>
    </row>
    <row r="658" spans="10:16" s="145" customFormat="1" x14ac:dyDescent="0.2">
      <c r="J658" s="165"/>
      <c r="P658" s="222"/>
    </row>
    <row r="659" spans="10:16" s="145" customFormat="1" x14ac:dyDescent="0.2">
      <c r="J659" s="165"/>
      <c r="P659" s="222"/>
    </row>
    <row r="660" spans="10:16" s="145" customFormat="1" x14ac:dyDescent="0.2">
      <c r="J660" s="165"/>
      <c r="P660" s="222"/>
    </row>
    <row r="661" spans="10:16" s="145" customFormat="1" x14ac:dyDescent="0.2">
      <c r="J661" s="165"/>
      <c r="P661" s="222"/>
    </row>
    <row r="662" spans="10:16" s="145" customFormat="1" x14ac:dyDescent="0.2">
      <c r="J662" s="165"/>
      <c r="P662" s="222"/>
    </row>
    <row r="663" spans="10:16" s="145" customFormat="1" x14ac:dyDescent="0.2">
      <c r="J663" s="165"/>
      <c r="P663" s="222"/>
    </row>
    <row r="664" spans="10:16" s="145" customFormat="1" x14ac:dyDescent="0.2">
      <c r="J664" s="165"/>
      <c r="P664" s="222"/>
    </row>
    <row r="665" spans="10:16" s="145" customFormat="1" x14ac:dyDescent="0.2">
      <c r="J665" s="165"/>
      <c r="P665" s="222"/>
    </row>
    <row r="666" spans="10:16" s="145" customFormat="1" x14ac:dyDescent="0.2">
      <c r="J666" s="165"/>
      <c r="P666" s="222"/>
    </row>
    <row r="667" spans="10:16" s="145" customFormat="1" x14ac:dyDescent="0.2">
      <c r="J667" s="165"/>
      <c r="P667" s="222"/>
    </row>
    <row r="668" spans="10:16" s="145" customFormat="1" x14ac:dyDescent="0.2">
      <c r="J668" s="165"/>
      <c r="P668" s="222"/>
    </row>
    <row r="669" spans="10:16" s="145" customFormat="1" x14ac:dyDescent="0.2">
      <c r="J669" s="165"/>
      <c r="P669" s="222"/>
    </row>
    <row r="670" spans="10:16" s="145" customFormat="1" x14ac:dyDescent="0.2">
      <c r="J670" s="165"/>
      <c r="P670" s="222"/>
    </row>
    <row r="671" spans="10:16" s="145" customFormat="1" x14ac:dyDescent="0.2">
      <c r="J671" s="165"/>
      <c r="P671" s="222"/>
    </row>
    <row r="672" spans="10:16" s="145" customFormat="1" x14ac:dyDescent="0.2">
      <c r="J672" s="165"/>
      <c r="P672" s="222"/>
    </row>
    <row r="673" spans="10:16" s="145" customFormat="1" x14ac:dyDescent="0.2">
      <c r="J673" s="165"/>
      <c r="P673" s="222"/>
    </row>
    <row r="674" spans="10:16" s="145" customFormat="1" x14ac:dyDescent="0.2">
      <c r="J674" s="165"/>
      <c r="P674" s="222"/>
    </row>
    <row r="675" spans="10:16" s="145" customFormat="1" x14ac:dyDescent="0.2">
      <c r="J675" s="165"/>
      <c r="P675" s="222"/>
    </row>
    <row r="676" spans="10:16" s="145" customFormat="1" x14ac:dyDescent="0.2">
      <c r="J676" s="165"/>
      <c r="P676" s="222"/>
    </row>
    <row r="677" spans="10:16" s="145" customFormat="1" x14ac:dyDescent="0.2">
      <c r="J677" s="165"/>
      <c r="P677" s="222"/>
    </row>
    <row r="678" spans="10:16" s="145" customFormat="1" x14ac:dyDescent="0.2">
      <c r="J678" s="165"/>
      <c r="P678" s="222"/>
    </row>
    <row r="679" spans="10:16" s="145" customFormat="1" x14ac:dyDescent="0.2">
      <c r="J679" s="165"/>
      <c r="P679" s="222"/>
    </row>
    <row r="680" spans="10:16" s="145" customFormat="1" x14ac:dyDescent="0.2">
      <c r="J680" s="165"/>
      <c r="P680" s="222"/>
    </row>
    <row r="681" spans="10:16" s="145" customFormat="1" x14ac:dyDescent="0.2">
      <c r="J681" s="165"/>
      <c r="P681" s="222"/>
    </row>
    <row r="682" spans="10:16" s="145" customFormat="1" x14ac:dyDescent="0.2">
      <c r="J682" s="165"/>
      <c r="P682" s="222"/>
    </row>
    <row r="683" spans="10:16" s="145" customFormat="1" x14ac:dyDescent="0.2">
      <c r="J683" s="165"/>
      <c r="P683" s="222"/>
    </row>
    <row r="684" spans="10:16" s="145" customFormat="1" x14ac:dyDescent="0.2">
      <c r="J684" s="165"/>
      <c r="P684" s="222"/>
    </row>
    <row r="685" spans="10:16" s="145" customFormat="1" x14ac:dyDescent="0.2">
      <c r="J685" s="165"/>
      <c r="P685" s="222"/>
    </row>
    <row r="686" spans="10:16" s="145" customFormat="1" x14ac:dyDescent="0.2">
      <c r="J686" s="165"/>
      <c r="P686" s="222"/>
    </row>
    <row r="687" spans="10:16" s="145" customFormat="1" x14ac:dyDescent="0.2">
      <c r="J687" s="165"/>
      <c r="P687" s="222"/>
    </row>
    <row r="688" spans="10:16" s="145" customFormat="1" x14ac:dyDescent="0.2">
      <c r="J688" s="165"/>
      <c r="P688" s="222"/>
    </row>
    <row r="689" spans="10:16" s="145" customFormat="1" x14ac:dyDescent="0.2">
      <c r="J689" s="165"/>
      <c r="P689" s="222"/>
    </row>
    <row r="690" spans="10:16" s="145" customFormat="1" x14ac:dyDescent="0.2">
      <c r="J690" s="165"/>
      <c r="P690" s="222"/>
    </row>
    <row r="691" spans="10:16" s="145" customFormat="1" x14ac:dyDescent="0.2">
      <c r="J691" s="165"/>
      <c r="P691" s="222"/>
    </row>
    <row r="692" spans="10:16" s="145" customFormat="1" x14ac:dyDescent="0.2">
      <c r="J692" s="165"/>
      <c r="P692" s="222"/>
    </row>
    <row r="693" spans="10:16" s="145" customFormat="1" x14ac:dyDescent="0.2">
      <c r="J693" s="165"/>
      <c r="P693" s="222"/>
    </row>
    <row r="694" spans="10:16" s="145" customFormat="1" x14ac:dyDescent="0.2">
      <c r="J694" s="165"/>
      <c r="P694" s="222"/>
    </row>
    <row r="695" spans="10:16" s="145" customFormat="1" x14ac:dyDescent="0.2">
      <c r="J695" s="165"/>
      <c r="P695" s="222"/>
    </row>
    <row r="696" spans="10:16" s="145" customFormat="1" x14ac:dyDescent="0.2">
      <c r="J696" s="165"/>
      <c r="P696" s="222"/>
    </row>
    <row r="697" spans="10:16" s="145" customFormat="1" x14ac:dyDescent="0.2">
      <c r="J697" s="165"/>
      <c r="P697" s="222"/>
    </row>
    <row r="698" spans="10:16" s="145" customFormat="1" x14ac:dyDescent="0.2">
      <c r="J698" s="165"/>
      <c r="P698" s="222"/>
    </row>
    <row r="699" spans="10:16" s="145" customFormat="1" x14ac:dyDescent="0.2">
      <c r="J699" s="165"/>
      <c r="P699" s="222"/>
    </row>
    <row r="700" spans="10:16" s="145" customFormat="1" x14ac:dyDescent="0.2">
      <c r="J700" s="165"/>
      <c r="P700" s="222"/>
    </row>
    <row r="701" spans="10:16" s="145" customFormat="1" x14ac:dyDescent="0.2">
      <c r="J701" s="165"/>
      <c r="P701" s="222"/>
    </row>
    <row r="702" spans="10:16" s="145" customFormat="1" x14ac:dyDescent="0.2">
      <c r="J702" s="165"/>
      <c r="P702" s="222"/>
    </row>
    <row r="703" spans="10:16" s="145" customFormat="1" x14ac:dyDescent="0.2">
      <c r="J703" s="165"/>
      <c r="P703" s="222"/>
    </row>
    <row r="704" spans="10:16" s="145" customFormat="1" x14ac:dyDescent="0.2">
      <c r="J704" s="165"/>
      <c r="P704" s="222"/>
    </row>
    <row r="705" spans="10:16" s="145" customFormat="1" x14ac:dyDescent="0.2">
      <c r="J705" s="165"/>
      <c r="P705" s="222"/>
    </row>
    <row r="706" spans="10:16" s="145" customFormat="1" x14ac:dyDescent="0.2">
      <c r="J706" s="165"/>
      <c r="P706" s="222"/>
    </row>
    <row r="707" spans="10:16" s="145" customFormat="1" x14ac:dyDescent="0.2">
      <c r="J707" s="165"/>
      <c r="P707" s="222"/>
    </row>
    <row r="708" spans="10:16" s="145" customFormat="1" x14ac:dyDescent="0.2">
      <c r="J708" s="165"/>
      <c r="P708" s="222"/>
    </row>
    <row r="709" spans="10:16" s="145" customFormat="1" x14ac:dyDescent="0.2">
      <c r="J709" s="165"/>
      <c r="P709" s="222"/>
    </row>
    <row r="710" spans="10:16" s="145" customFormat="1" x14ac:dyDescent="0.2">
      <c r="J710" s="165"/>
      <c r="P710" s="222"/>
    </row>
    <row r="711" spans="10:16" s="145" customFormat="1" x14ac:dyDescent="0.2">
      <c r="J711" s="165"/>
      <c r="P711" s="222"/>
    </row>
    <row r="712" spans="10:16" s="145" customFormat="1" x14ac:dyDescent="0.2">
      <c r="J712" s="165"/>
      <c r="P712" s="222"/>
    </row>
    <row r="713" spans="10:16" s="145" customFormat="1" x14ac:dyDescent="0.2">
      <c r="J713" s="165"/>
      <c r="P713" s="222"/>
    </row>
    <row r="714" spans="10:16" s="145" customFormat="1" x14ac:dyDescent="0.2">
      <c r="J714" s="165"/>
      <c r="P714" s="222"/>
    </row>
    <row r="715" spans="10:16" s="145" customFormat="1" x14ac:dyDescent="0.2">
      <c r="J715" s="165"/>
      <c r="P715" s="222"/>
    </row>
    <row r="716" spans="10:16" s="145" customFormat="1" x14ac:dyDescent="0.2">
      <c r="J716" s="165"/>
      <c r="P716" s="222"/>
    </row>
    <row r="717" spans="10:16" s="145" customFormat="1" x14ac:dyDescent="0.2">
      <c r="J717" s="165"/>
      <c r="P717" s="222"/>
    </row>
    <row r="718" spans="10:16" s="145" customFormat="1" x14ac:dyDescent="0.2">
      <c r="J718" s="165"/>
      <c r="P718" s="222"/>
    </row>
    <row r="719" spans="10:16" s="145" customFormat="1" x14ac:dyDescent="0.2">
      <c r="J719" s="165"/>
      <c r="P719" s="222"/>
    </row>
    <row r="720" spans="10:16" s="145" customFormat="1" x14ac:dyDescent="0.2">
      <c r="J720" s="165"/>
      <c r="P720" s="222"/>
    </row>
    <row r="721" spans="10:16" s="145" customFormat="1" x14ac:dyDescent="0.2">
      <c r="J721" s="165"/>
      <c r="P721" s="222"/>
    </row>
    <row r="722" spans="10:16" s="145" customFormat="1" x14ac:dyDescent="0.2">
      <c r="J722" s="165"/>
      <c r="P722" s="222"/>
    </row>
    <row r="723" spans="10:16" s="145" customFormat="1" x14ac:dyDescent="0.2">
      <c r="J723" s="165"/>
      <c r="P723" s="222"/>
    </row>
    <row r="724" spans="10:16" s="145" customFormat="1" x14ac:dyDescent="0.2">
      <c r="J724" s="165"/>
      <c r="P724" s="222"/>
    </row>
    <row r="725" spans="10:16" s="145" customFormat="1" x14ac:dyDescent="0.2">
      <c r="J725" s="165"/>
      <c r="P725" s="222"/>
    </row>
    <row r="726" spans="10:16" s="145" customFormat="1" x14ac:dyDescent="0.2">
      <c r="J726" s="165"/>
      <c r="P726" s="222"/>
    </row>
    <row r="727" spans="10:16" s="145" customFormat="1" x14ac:dyDescent="0.2">
      <c r="J727" s="165"/>
      <c r="P727" s="222"/>
    </row>
    <row r="728" spans="10:16" s="145" customFormat="1" x14ac:dyDescent="0.2">
      <c r="J728" s="165"/>
      <c r="P728" s="222"/>
    </row>
    <row r="729" spans="10:16" s="145" customFormat="1" x14ac:dyDescent="0.2">
      <c r="J729" s="165"/>
      <c r="P729" s="222"/>
    </row>
    <row r="730" spans="10:16" s="145" customFormat="1" x14ac:dyDescent="0.2">
      <c r="J730" s="165"/>
      <c r="P730" s="222"/>
    </row>
    <row r="731" spans="10:16" s="145" customFormat="1" x14ac:dyDescent="0.2">
      <c r="J731" s="165"/>
      <c r="P731" s="222"/>
    </row>
    <row r="732" spans="10:16" s="145" customFormat="1" x14ac:dyDescent="0.2">
      <c r="J732" s="165"/>
      <c r="P732" s="222"/>
    </row>
    <row r="733" spans="10:16" s="145" customFormat="1" x14ac:dyDescent="0.2">
      <c r="J733" s="165"/>
      <c r="P733" s="222"/>
    </row>
    <row r="734" spans="10:16" s="145" customFormat="1" x14ac:dyDescent="0.2">
      <c r="J734" s="165"/>
      <c r="P734" s="222"/>
    </row>
    <row r="735" spans="10:16" s="145" customFormat="1" x14ac:dyDescent="0.2">
      <c r="J735" s="165"/>
      <c r="P735" s="222"/>
    </row>
    <row r="736" spans="10:16" s="145" customFormat="1" x14ac:dyDescent="0.2">
      <c r="J736" s="165"/>
      <c r="P736" s="222"/>
    </row>
    <row r="737" spans="10:16" s="145" customFormat="1" x14ac:dyDescent="0.2">
      <c r="J737" s="165"/>
      <c r="P737" s="222"/>
    </row>
    <row r="738" spans="10:16" s="145" customFormat="1" x14ac:dyDescent="0.2">
      <c r="J738" s="165"/>
      <c r="P738" s="222"/>
    </row>
    <row r="739" spans="10:16" s="145" customFormat="1" x14ac:dyDescent="0.2">
      <c r="J739" s="165"/>
      <c r="P739" s="222"/>
    </row>
    <row r="740" spans="10:16" s="145" customFormat="1" x14ac:dyDescent="0.2">
      <c r="J740" s="165"/>
      <c r="P740" s="222"/>
    </row>
    <row r="741" spans="10:16" s="145" customFormat="1" x14ac:dyDescent="0.2">
      <c r="J741" s="165"/>
      <c r="P741" s="222"/>
    </row>
    <row r="742" spans="10:16" s="145" customFormat="1" x14ac:dyDescent="0.2">
      <c r="J742" s="165"/>
      <c r="P742" s="222"/>
    </row>
    <row r="743" spans="10:16" s="145" customFormat="1" x14ac:dyDescent="0.2">
      <c r="J743" s="165"/>
      <c r="P743" s="222"/>
    </row>
    <row r="744" spans="10:16" s="145" customFormat="1" x14ac:dyDescent="0.2">
      <c r="J744" s="165"/>
      <c r="P744" s="222"/>
    </row>
    <row r="745" spans="10:16" s="145" customFormat="1" x14ac:dyDescent="0.2">
      <c r="J745" s="165"/>
      <c r="P745" s="222"/>
    </row>
    <row r="746" spans="10:16" s="145" customFormat="1" x14ac:dyDescent="0.2">
      <c r="J746" s="165"/>
      <c r="P746" s="222"/>
    </row>
    <row r="747" spans="10:16" s="145" customFormat="1" x14ac:dyDescent="0.2">
      <c r="J747" s="165"/>
      <c r="P747" s="222"/>
    </row>
    <row r="748" spans="10:16" s="145" customFormat="1" x14ac:dyDescent="0.2">
      <c r="J748" s="165"/>
      <c r="P748" s="222"/>
    </row>
    <row r="749" spans="10:16" s="145" customFormat="1" x14ac:dyDescent="0.2">
      <c r="J749" s="165"/>
      <c r="P749" s="222"/>
    </row>
    <row r="750" spans="10:16" s="145" customFormat="1" x14ac:dyDescent="0.2">
      <c r="J750" s="165"/>
      <c r="P750" s="222"/>
    </row>
    <row r="751" spans="10:16" s="145" customFormat="1" x14ac:dyDescent="0.2">
      <c r="J751" s="165"/>
      <c r="P751" s="222"/>
    </row>
    <row r="752" spans="10:16" s="145" customFormat="1" x14ac:dyDescent="0.2">
      <c r="J752" s="165"/>
      <c r="P752" s="222"/>
    </row>
    <row r="753" spans="10:16" s="145" customFormat="1" x14ac:dyDescent="0.2">
      <c r="J753" s="165"/>
      <c r="P753" s="222"/>
    </row>
    <row r="754" spans="10:16" s="145" customFormat="1" x14ac:dyDescent="0.2">
      <c r="J754" s="165"/>
      <c r="P754" s="222"/>
    </row>
    <row r="755" spans="10:16" s="145" customFormat="1" x14ac:dyDescent="0.2">
      <c r="J755" s="165"/>
      <c r="P755" s="222"/>
    </row>
    <row r="756" spans="10:16" s="145" customFormat="1" x14ac:dyDescent="0.2">
      <c r="J756" s="165"/>
      <c r="P756" s="222"/>
    </row>
    <row r="757" spans="10:16" s="145" customFormat="1" x14ac:dyDescent="0.2">
      <c r="J757" s="165"/>
      <c r="P757" s="222"/>
    </row>
    <row r="758" spans="10:16" s="145" customFormat="1" x14ac:dyDescent="0.2">
      <c r="J758" s="165"/>
      <c r="P758" s="222"/>
    </row>
    <row r="759" spans="10:16" s="145" customFormat="1" x14ac:dyDescent="0.2">
      <c r="J759" s="165"/>
      <c r="P759" s="222"/>
    </row>
    <row r="760" spans="10:16" s="145" customFormat="1" x14ac:dyDescent="0.2">
      <c r="J760" s="165"/>
      <c r="P760" s="222"/>
    </row>
    <row r="761" spans="10:16" s="145" customFormat="1" x14ac:dyDescent="0.2">
      <c r="J761" s="165"/>
      <c r="P761" s="222"/>
    </row>
    <row r="762" spans="10:16" s="145" customFormat="1" x14ac:dyDescent="0.2">
      <c r="J762" s="165"/>
      <c r="P762" s="222"/>
    </row>
    <row r="763" spans="10:16" s="145" customFormat="1" x14ac:dyDescent="0.2">
      <c r="J763" s="165"/>
      <c r="P763" s="222"/>
    </row>
    <row r="764" spans="10:16" s="145" customFormat="1" x14ac:dyDescent="0.2">
      <c r="J764" s="165"/>
      <c r="P764" s="222"/>
    </row>
    <row r="765" spans="10:16" s="145" customFormat="1" x14ac:dyDescent="0.2">
      <c r="J765" s="165"/>
      <c r="P765" s="222"/>
    </row>
    <row r="766" spans="10:16" s="145" customFormat="1" x14ac:dyDescent="0.2">
      <c r="J766" s="165"/>
      <c r="P766" s="222"/>
    </row>
    <row r="767" spans="10:16" s="145" customFormat="1" x14ac:dyDescent="0.2">
      <c r="J767" s="165"/>
      <c r="P767" s="222"/>
    </row>
    <row r="768" spans="10:16" s="145" customFormat="1" x14ac:dyDescent="0.2">
      <c r="J768" s="165"/>
      <c r="P768" s="222"/>
    </row>
    <row r="769" spans="10:16" s="145" customFormat="1" x14ac:dyDescent="0.2">
      <c r="J769" s="165"/>
      <c r="P769" s="222"/>
    </row>
    <row r="770" spans="10:16" s="145" customFormat="1" x14ac:dyDescent="0.2">
      <c r="J770" s="165"/>
      <c r="P770" s="222"/>
    </row>
    <row r="771" spans="10:16" s="145" customFormat="1" x14ac:dyDescent="0.2">
      <c r="J771" s="165"/>
      <c r="P771" s="222"/>
    </row>
    <row r="772" spans="10:16" s="145" customFormat="1" x14ac:dyDescent="0.2">
      <c r="J772" s="165"/>
      <c r="P772" s="222"/>
    </row>
    <row r="773" spans="10:16" s="145" customFormat="1" x14ac:dyDescent="0.2">
      <c r="J773" s="165"/>
      <c r="P773" s="222"/>
    </row>
    <row r="774" spans="10:16" s="145" customFormat="1" x14ac:dyDescent="0.2">
      <c r="J774" s="165"/>
      <c r="P774" s="222"/>
    </row>
    <row r="775" spans="10:16" s="145" customFormat="1" x14ac:dyDescent="0.2">
      <c r="J775" s="165"/>
      <c r="P775" s="222"/>
    </row>
    <row r="776" spans="10:16" s="145" customFormat="1" x14ac:dyDescent="0.2">
      <c r="J776" s="165"/>
      <c r="P776" s="222"/>
    </row>
    <row r="777" spans="10:16" s="145" customFormat="1" x14ac:dyDescent="0.2">
      <c r="J777" s="165"/>
      <c r="P777" s="222"/>
    </row>
    <row r="778" spans="10:16" s="145" customFormat="1" x14ac:dyDescent="0.2">
      <c r="J778" s="165"/>
      <c r="P778" s="222"/>
    </row>
    <row r="779" spans="10:16" s="145" customFormat="1" x14ac:dyDescent="0.2">
      <c r="J779" s="165"/>
      <c r="P779" s="222"/>
    </row>
    <row r="780" spans="10:16" s="145" customFormat="1" x14ac:dyDescent="0.2">
      <c r="J780" s="165"/>
      <c r="P780" s="222"/>
    </row>
    <row r="781" spans="10:16" s="145" customFormat="1" x14ac:dyDescent="0.2">
      <c r="J781" s="165"/>
      <c r="P781" s="222"/>
    </row>
    <row r="782" spans="10:16" s="145" customFormat="1" x14ac:dyDescent="0.2">
      <c r="J782" s="165"/>
      <c r="P782" s="222"/>
    </row>
    <row r="783" spans="10:16" s="145" customFormat="1" x14ac:dyDescent="0.2">
      <c r="J783" s="165"/>
      <c r="P783" s="222"/>
    </row>
    <row r="784" spans="10:16" s="145" customFormat="1" x14ac:dyDescent="0.2">
      <c r="J784" s="165"/>
      <c r="P784" s="222"/>
    </row>
    <row r="785" spans="10:16" s="145" customFormat="1" x14ac:dyDescent="0.2">
      <c r="J785" s="165"/>
      <c r="P785" s="222"/>
    </row>
    <row r="786" spans="10:16" s="145" customFormat="1" x14ac:dyDescent="0.2">
      <c r="J786" s="165"/>
      <c r="P786" s="222"/>
    </row>
    <row r="787" spans="10:16" s="145" customFormat="1" x14ac:dyDescent="0.2">
      <c r="J787" s="165"/>
      <c r="P787" s="222"/>
    </row>
    <row r="788" spans="10:16" s="145" customFormat="1" x14ac:dyDescent="0.2">
      <c r="J788" s="165"/>
      <c r="P788" s="222"/>
    </row>
    <row r="789" spans="10:16" s="145" customFormat="1" x14ac:dyDescent="0.2">
      <c r="J789" s="165"/>
      <c r="P789" s="222"/>
    </row>
    <row r="790" spans="10:16" s="145" customFormat="1" x14ac:dyDescent="0.2">
      <c r="J790" s="165"/>
      <c r="P790" s="222"/>
    </row>
    <row r="791" spans="10:16" s="145" customFormat="1" x14ac:dyDescent="0.2">
      <c r="J791" s="165"/>
      <c r="P791" s="222"/>
    </row>
    <row r="792" spans="10:16" s="145" customFormat="1" x14ac:dyDescent="0.2">
      <c r="J792" s="165"/>
      <c r="P792" s="222"/>
    </row>
    <row r="793" spans="10:16" s="145" customFormat="1" x14ac:dyDescent="0.2">
      <c r="J793" s="165"/>
      <c r="P793" s="222"/>
    </row>
    <row r="794" spans="10:16" s="145" customFormat="1" x14ac:dyDescent="0.2">
      <c r="J794" s="165"/>
      <c r="P794" s="222"/>
    </row>
    <row r="795" spans="10:16" s="145" customFormat="1" x14ac:dyDescent="0.2">
      <c r="J795" s="165"/>
      <c r="P795" s="222"/>
    </row>
    <row r="796" spans="10:16" s="145" customFormat="1" x14ac:dyDescent="0.2">
      <c r="J796" s="165"/>
      <c r="P796" s="222"/>
    </row>
    <row r="797" spans="10:16" s="145" customFormat="1" x14ac:dyDescent="0.2">
      <c r="J797" s="165"/>
      <c r="P797" s="222"/>
    </row>
    <row r="798" spans="10:16" s="145" customFormat="1" x14ac:dyDescent="0.2">
      <c r="J798" s="165"/>
      <c r="P798" s="222"/>
    </row>
    <row r="799" spans="10:16" s="145" customFormat="1" x14ac:dyDescent="0.2">
      <c r="J799" s="165"/>
      <c r="P799" s="222"/>
    </row>
    <row r="800" spans="10:16" s="145" customFormat="1" x14ac:dyDescent="0.2">
      <c r="J800" s="165"/>
      <c r="P800" s="222"/>
    </row>
    <row r="801" spans="10:16" s="145" customFormat="1" x14ac:dyDescent="0.2">
      <c r="J801" s="165"/>
      <c r="P801" s="222"/>
    </row>
    <row r="802" spans="10:16" s="145" customFormat="1" x14ac:dyDescent="0.2">
      <c r="J802" s="165"/>
      <c r="P802" s="222"/>
    </row>
    <row r="803" spans="10:16" s="145" customFormat="1" x14ac:dyDescent="0.2">
      <c r="J803" s="165"/>
      <c r="P803" s="222"/>
    </row>
    <row r="804" spans="10:16" s="145" customFormat="1" x14ac:dyDescent="0.2">
      <c r="J804" s="165"/>
      <c r="P804" s="222"/>
    </row>
    <row r="805" spans="10:16" s="145" customFormat="1" x14ac:dyDescent="0.2">
      <c r="J805" s="165"/>
      <c r="P805" s="222"/>
    </row>
    <row r="806" spans="10:16" s="145" customFormat="1" x14ac:dyDescent="0.2">
      <c r="J806" s="165"/>
      <c r="P806" s="222"/>
    </row>
    <row r="807" spans="10:16" s="145" customFormat="1" x14ac:dyDescent="0.2">
      <c r="J807" s="165"/>
      <c r="P807" s="222"/>
    </row>
    <row r="808" spans="10:16" s="145" customFormat="1" x14ac:dyDescent="0.2">
      <c r="J808" s="165"/>
      <c r="P808" s="222"/>
    </row>
    <row r="809" spans="10:16" s="145" customFormat="1" x14ac:dyDescent="0.2">
      <c r="J809" s="165"/>
      <c r="P809" s="222"/>
    </row>
    <row r="810" spans="10:16" s="145" customFormat="1" x14ac:dyDescent="0.2">
      <c r="J810" s="165"/>
      <c r="P810" s="222"/>
    </row>
    <row r="811" spans="10:16" s="145" customFormat="1" x14ac:dyDescent="0.2">
      <c r="J811" s="165"/>
      <c r="P811" s="222"/>
    </row>
    <row r="812" spans="10:16" s="145" customFormat="1" x14ac:dyDescent="0.2">
      <c r="J812" s="165"/>
      <c r="P812" s="222"/>
    </row>
    <row r="813" spans="10:16" s="145" customFormat="1" x14ac:dyDescent="0.2">
      <c r="J813" s="165"/>
      <c r="P813" s="222"/>
    </row>
    <row r="814" spans="10:16" s="145" customFormat="1" x14ac:dyDescent="0.2">
      <c r="J814" s="165"/>
      <c r="P814" s="222"/>
    </row>
    <row r="815" spans="10:16" s="145" customFormat="1" x14ac:dyDescent="0.2">
      <c r="J815" s="165"/>
      <c r="P815" s="222"/>
    </row>
    <row r="816" spans="10:16" s="145" customFormat="1" x14ac:dyDescent="0.2">
      <c r="J816" s="165"/>
      <c r="P816" s="222"/>
    </row>
    <row r="817" spans="10:16" s="145" customFormat="1" x14ac:dyDescent="0.2">
      <c r="J817" s="165"/>
      <c r="P817" s="222"/>
    </row>
    <row r="818" spans="10:16" s="145" customFormat="1" x14ac:dyDescent="0.2">
      <c r="J818" s="165"/>
      <c r="P818" s="222"/>
    </row>
    <row r="819" spans="10:16" s="145" customFormat="1" x14ac:dyDescent="0.2">
      <c r="J819" s="165"/>
      <c r="P819" s="222"/>
    </row>
    <row r="820" spans="10:16" s="145" customFormat="1" x14ac:dyDescent="0.2">
      <c r="J820" s="165"/>
      <c r="P820" s="222"/>
    </row>
    <row r="821" spans="10:16" s="145" customFormat="1" x14ac:dyDescent="0.2">
      <c r="J821" s="165"/>
      <c r="P821" s="222"/>
    </row>
    <row r="822" spans="10:16" s="145" customFormat="1" x14ac:dyDescent="0.2">
      <c r="J822" s="165"/>
      <c r="P822" s="222"/>
    </row>
    <row r="823" spans="10:16" s="145" customFormat="1" x14ac:dyDescent="0.2">
      <c r="J823" s="165"/>
      <c r="P823" s="222"/>
    </row>
    <row r="824" spans="10:16" s="145" customFormat="1" x14ac:dyDescent="0.2">
      <c r="J824" s="165"/>
      <c r="P824" s="222"/>
    </row>
    <row r="825" spans="10:16" s="145" customFormat="1" x14ac:dyDescent="0.2">
      <c r="J825" s="165"/>
      <c r="P825" s="222"/>
    </row>
    <row r="826" spans="10:16" s="145" customFormat="1" x14ac:dyDescent="0.2">
      <c r="J826" s="165"/>
      <c r="P826" s="222"/>
    </row>
    <row r="827" spans="10:16" s="145" customFormat="1" x14ac:dyDescent="0.2">
      <c r="J827" s="165"/>
      <c r="P827" s="222"/>
    </row>
    <row r="828" spans="10:16" s="145" customFormat="1" x14ac:dyDescent="0.2">
      <c r="J828" s="165"/>
      <c r="P828" s="222"/>
    </row>
    <row r="829" spans="10:16" s="145" customFormat="1" x14ac:dyDescent="0.2">
      <c r="J829" s="165"/>
      <c r="P829" s="222"/>
    </row>
    <row r="830" spans="10:16" s="145" customFormat="1" x14ac:dyDescent="0.2">
      <c r="J830" s="165"/>
      <c r="P830" s="222"/>
    </row>
    <row r="831" spans="10:16" s="145" customFormat="1" x14ac:dyDescent="0.2">
      <c r="J831" s="165"/>
      <c r="P831" s="222"/>
    </row>
    <row r="832" spans="10:16" s="145" customFormat="1" x14ac:dyDescent="0.2">
      <c r="J832" s="165"/>
      <c r="P832" s="222"/>
    </row>
    <row r="833" spans="10:16" s="145" customFormat="1" x14ac:dyDescent="0.2">
      <c r="J833" s="165"/>
      <c r="P833" s="222"/>
    </row>
    <row r="834" spans="10:16" s="145" customFormat="1" x14ac:dyDescent="0.2">
      <c r="J834" s="165"/>
      <c r="P834" s="222"/>
    </row>
    <row r="835" spans="10:16" s="145" customFormat="1" x14ac:dyDescent="0.2">
      <c r="J835" s="165"/>
      <c r="P835" s="222"/>
    </row>
    <row r="836" spans="10:16" s="145" customFormat="1" x14ac:dyDescent="0.2">
      <c r="J836" s="165"/>
      <c r="P836" s="222"/>
    </row>
    <row r="837" spans="10:16" s="145" customFormat="1" x14ac:dyDescent="0.2">
      <c r="J837" s="165"/>
      <c r="P837" s="222"/>
    </row>
    <row r="838" spans="10:16" s="145" customFormat="1" x14ac:dyDescent="0.2">
      <c r="J838" s="165"/>
      <c r="P838" s="222"/>
    </row>
    <row r="839" spans="10:16" s="145" customFormat="1" x14ac:dyDescent="0.2">
      <c r="J839" s="165"/>
      <c r="P839" s="222"/>
    </row>
    <row r="840" spans="10:16" s="145" customFormat="1" x14ac:dyDescent="0.2">
      <c r="J840" s="165"/>
      <c r="P840" s="222"/>
    </row>
    <row r="841" spans="10:16" s="145" customFormat="1" x14ac:dyDescent="0.2">
      <c r="J841" s="165"/>
      <c r="P841" s="222"/>
    </row>
    <row r="842" spans="10:16" s="145" customFormat="1" x14ac:dyDescent="0.2">
      <c r="J842" s="165"/>
      <c r="P842" s="222"/>
    </row>
    <row r="843" spans="10:16" s="145" customFormat="1" x14ac:dyDescent="0.2">
      <c r="J843" s="165"/>
      <c r="P843" s="222"/>
    </row>
    <row r="844" spans="10:16" s="145" customFormat="1" x14ac:dyDescent="0.2">
      <c r="J844" s="165"/>
      <c r="P844" s="222"/>
    </row>
    <row r="845" spans="10:16" s="145" customFormat="1" x14ac:dyDescent="0.2">
      <c r="J845" s="165"/>
      <c r="P845" s="222"/>
    </row>
    <row r="846" spans="10:16" s="145" customFormat="1" x14ac:dyDescent="0.2">
      <c r="J846" s="165"/>
      <c r="P846" s="222"/>
    </row>
    <row r="847" spans="10:16" s="145" customFormat="1" x14ac:dyDescent="0.2">
      <c r="J847" s="165"/>
      <c r="P847" s="222"/>
    </row>
    <row r="848" spans="10:16" s="145" customFormat="1" x14ac:dyDescent="0.2">
      <c r="J848" s="165"/>
      <c r="P848" s="222"/>
    </row>
    <row r="849" spans="10:16" s="145" customFormat="1" x14ac:dyDescent="0.2">
      <c r="J849" s="165"/>
      <c r="P849" s="222"/>
    </row>
    <row r="850" spans="10:16" s="145" customFormat="1" x14ac:dyDescent="0.2">
      <c r="J850" s="165"/>
      <c r="P850" s="222"/>
    </row>
    <row r="851" spans="10:16" s="145" customFormat="1" x14ac:dyDescent="0.2">
      <c r="J851" s="165"/>
      <c r="P851" s="222"/>
    </row>
    <row r="852" spans="10:16" s="145" customFormat="1" x14ac:dyDescent="0.2">
      <c r="J852" s="165"/>
      <c r="P852" s="222"/>
    </row>
    <row r="853" spans="10:16" s="145" customFormat="1" x14ac:dyDescent="0.2">
      <c r="J853" s="165"/>
      <c r="P853" s="222"/>
    </row>
    <row r="854" spans="10:16" s="145" customFormat="1" x14ac:dyDescent="0.2">
      <c r="J854" s="165"/>
      <c r="P854" s="222"/>
    </row>
    <row r="855" spans="10:16" s="145" customFormat="1" x14ac:dyDescent="0.2">
      <c r="J855" s="165"/>
      <c r="P855" s="222"/>
    </row>
    <row r="856" spans="10:16" s="145" customFormat="1" x14ac:dyDescent="0.2">
      <c r="J856" s="165"/>
      <c r="P856" s="222"/>
    </row>
    <row r="857" spans="10:16" s="145" customFormat="1" x14ac:dyDescent="0.2">
      <c r="J857" s="165"/>
      <c r="P857" s="222"/>
    </row>
    <row r="858" spans="10:16" s="145" customFormat="1" x14ac:dyDescent="0.2">
      <c r="J858" s="165"/>
      <c r="P858" s="222"/>
    </row>
    <row r="859" spans="10:16" s="145" customFormat="1" x14ac:dyDescent="0.2">
      <c r="J859" s="165"/>
      <c r="P859" s="222"/>
    </row>
    <row r="860" spans="10:16" s="145" customFormat="1" x14ac:dyDescent="0.2">
      <c r="J860" s="165"/>
      <c r="P860" s="222"/>
    </row>
    <row r="861" spans="10:16" s="145" customFormat="1" x14ac:dyDescent="0.2">
      <c r="J861" s="165"/>
      <c r="P861" s="222"/>
    </row>
    <row r="862" spans="10:16" s="145" customFormat="1" x14ac:dyDescent="0.2">
      <c r="J862" s="165"/>
      <c r="P862" s="222"/>
    </row>
    <row r="863" spans="10:16" s="145" customFormat="1" x14ac:dyDescent="0.2">
      <c r="J863" s="165"/>
      <c r="P863" s="222"/>
    </row>
    <row r="864" spans="10:16" s="145" customFormat="1" x14ac:dyDescent="0.2">
      <c r="J864" s="165"/>
      <c r="P864" s="222"/>
    </row>
    <row r="865" spans="10:16" s="145" customFormat="1" x14ac:dyDescent="0.2">
      <c r="J865" s="165"/>
      <c r="P865" s="222"/>
    </row>
    <row r="866" spans="10:16" s="145" customFormat="1" x14ac:dyDescent="0.2">
      <c r="J866" s="165"/>
      <c r="P866" s="222"/>
    </row>
    <row r="867" spans="10:16" s="145" customFormat="1" x14ac:dyDescent="0.2">
      <c r="J867" s="165"/>
      <c r="P867" s="222"/>
    </row>
    <row r="868" spans="10:16" s="145" customFormat="1" x14ac:dyDescent="0.2">
      <c r="J868" s="165"/>
      <c r="P868" s="222"/>
    </row>
    <row r="869" spans="10:16" s="145" customFormat="1" x14ac:dyDescent="0.2">
      <c r="J869" s="165"/>
      <c r="P869" s="222"/>
    </row>
    <row r="870" spans="10:16" s="145" customFormat="1" x14ac:dyDescent="0.2">
      <c r="J870" s="165"/>
      <c r="P870" s="222"/>
    </row>
    <row r="871" spans="10:16" s="145" customFormat="1" x14ac:dyDescent="0.2">
      <c r="J871" s="165"/>
      <c r="P871" s="222"/>
    </row>
    <row r="872" spans="10:16" s="145" customFormat="1" x14ac:dyDescent="0.2">
      <c r="J872" s="165"/>
      <c r="P872" s="222"/>
    </row>
    <row r="873" spans="10:16" s="145" customFormat="1" x14ac:dyDescent="0.2">
      <c r="J873" s="165"/>
      <c r="P873" s="222"/>
    </row>
    <row r="874" spans="10:16" s="145" customFormat="1" x14ac:dyDescent="0.2">
      <c r="J874" s="165"/>
      <c r="P874" s="222"/>
    </row>
    <row r="875" spans="10:16" s="145" customFormat="1" x14ac:dyDescent="0.2">
      <c r="J875" s="165"/>
      <c r="P875" s="222"/>
    </row>
    <row r="876" spans="10:16" s="145" customFormat="1" x14ac:dyDescent="0.2">
      <c r="J876" s="165"/>
      <c r="P876" s="222"/>
    </row>
    <row r="877" spans="10:16" s="145" customFormat="1" x14ac:dyDescent="0.2">
      <c r="J877" s="165"/>
      <c r="P877" s="222"/>
    </row>
    <row r="878" spans="10:16" s="145" customFormat="1" x14ac:dyDescent="0.2">
      <c r="J878" s="165"/>
      <c r="P878" s="222"/>
    </row>
    <row r="879" spans="10:16" s="145" customFormat="1" x14ac:dyDescent="0.2">
      <c r="J879" s="165"/>
      <c r="P879" s="222"/>
    </row>
    <row r="880" spans="10:16" s="145" customFormat="1" x14ac:dyDescent="0.2">
      <c r="J880" s="165"/>
      <c r="P880" s="222"/>
    </row>
    <row r="881" spans="10:16" s="145" customFormat="1" x14ac:dyDescent="0.2">
      <c r="J881" s="165"/>
      <c r="P881" s="222"/>
    </row>
    <row r="882" spans="10:16" s="145" customFormat="1" x14ac:dyDescent="0.2">
      <c r="J882" s="165"/>
      <c r="P882" s="222"/>
    </row>
    <row r="883" spans="10:16" s="145" customFormat="1" x14ac:dyDescent="0.2">
      <c r="J883" s="165"/>
      <c r="P883" s="222"/>
    </row>
    <row r="884" spans="10:16" s="145" customFormat="1" x14ac:dyDescent="0.2">
      <c r="J884" s="165"/>
      <c r="P884" s="222"/>
    </row>
    <row r="885" spans="10:16" s="145" customFormat="1" x14ac:dyDescent="0.2">
      <c r="J885" s="165"/>
      <c r="P885" s="222"/>
    </row>
    <row r="886" spans="10:16" s="145" customFormat="1" x14ac:dyDescent="0.2">
      <c r="J886" s="165"/>
      <c r="P886" s="222"/>
    </row>
    <row r="887" spans="10:16" s="145" customFormat="1" x14ac:dyDescent="0.2">
      <c r="J887" s="165"/>
      <c r="P887" s="222"/>
    </row>
    <row r="888" spans="10:16" s="145" customFormat="1" x14ac:dyDescent="0.2">
      <c r="J888" s="165"/>
      <c r="P888" s="222"/>
    </row>
    <row r="889" spans="10:16" s="145" customFormat="1" x14ac:dyDescent="0.2">
      <c r="J889" s="165"/>
      <c r="P889" s="222"/>
    </row>
    <row r="890" spans="10:16" s="145" customFormat="1" x14ac:dyDescent="0.2">
      <c r="J890" s="165"/>
      <c r="P890" s="222"/>
    </row>
    <row r="891" spans="10:16" s="145" customFormat="1" x14ac:dyDescent="0.2">
      <c r="J891" s="165"/>
      <c r="P891" s="222"/>
    </row>
    <row r="892" spans="10:16" s="145" customFormat="1" x14ac:dyDescent="0.2">
      <c r="J892" s="165"/>
      <c r="P892" s="222"/>
    </row>
    <row r="893" spans="10:16" s="145" customFormat="1" x14ac:dyDescent="0.2">
      <c r="J893" s="165"/>
      <c r="P893" s="222"/>
    </row>
    <row r="894" spans="10:16" s="145" customFormat="1" x14ac:dyDescent="0.2">
      <c r="J894" s="165"/>
      <c r="P894" s="222"/>
    </row>
    <row r="895" spans="10:16" s="145" customFormat="1" x14ac:dyDescent="0.2">
      <c r="J895" s="165"/>
      <c r="P895" s="222"/>
    </row>
    <row r="896" spans="10:16" s="145" customFormat="1" x14ac:dyDescent="0.2">
      <c r="J896" s="165"/>
      <c r="P896" s="222"/>
    </row>
    <row r="897" spans="10:16" s="145" customFormat="1" x14ac:dyDescent="0.2">
      <c r="J897" s="165"/>
      <c r="P897" s="222"/>
    </row>
    <row r="898" spans="10:16" s="145" customFormat="1" x14ac:dyDescent="0.2">
      <c r="J898" s="165"/>
      <c r="P898" s="222"/>
    </row>
    <row r="899" spans="10:16" s="145" customFormat="1" x14ac:dyDescent="0.2">
      <c r="J899" s="165"/>
      <c r="P899" s="222"/>
    </row>
    <row r="900" spans="10:16" s="145" customFormat="1" x14ac:dyDescent="0.2">
      <c r="J900" s="165"/>
      <c r="P900" s="222"/>
    </row>
    <row r="901" spans="10:16" s="145" customFormat="1" x14ac:dyDescent="0.2">
      <c r="J901" s="165"/>
      <c r="P901" s="222"/>
    </row>
    <row r="902" spans="10:16" s="145" customFormat="1" x14ac:dyDescent="0.2">
      <c r="J902" s="165"/>
      <c r="P902" s="222"/>
    </row>
    <row r="903" spans="10:16" s="145" customFormat="1" x14ac:dyDescent="0.2">
      <c r="J903" s="165"/>
      <c r="P903" s="222"/>
    </row>
    <row r="904" spans="10:16" s="145" customFormat="1" x14ac:dyDescent="0.2">
      <c r="J904" s="165"/>
      <c r="P904" s="222"/>
    </row>
    <row r="905" spans="10:16" s="145" customFormat="1" x14ac:dyDescent="0.2">
      <c r="J905" s="165"/>
      <c r="P905" s="222"/>
    </row>
    <row r="906" spans="10:16" s="145" customFormat="1" x14ac:dyDescent="0.2">
      <c r="J906" s="165"/>
      <c r="P906" s="222"/>
    </row>
    <row r="907" spans="10:16" s="145" customFormat="1" x14ac:dyDescent="0.2">
      <c r="J907" s="165"/>
      <c r="P907" s="222"/>
    </row>
    <row r="908" spans="10:16" s="145" customFormat="1" x14ac:dyDescent="0.2">
      <c r="J908" s="165"/>
      <c r="P908" s="222"/>
    </row>
    <row r="909" spans="10:16" s="145" customFormat="1" x14ac:dyDescent="0.2">
      <c r="J909" s="165"/>
      <c r="P909" s="222"/>
    </row>
    <row r="910" spans="10:16" s="145" customFormat="1" x14ac:dyDescent="0.2">
      <c r="J910" s="165"/>
      <c r="P910" s="222"/>
    </row>
    <row r="911" spans="10:16" s="145" customFormat="1" x14ac:dyDescent="0.2">
      <c r="J911" s="165"/>
      <c r="P911" s="222"/>
    </row>
    <row r="912" spans="10:16" s="145" customFormat="1" x14ac:dyDescent="0.2">
      <c r="J912" s="165"/>
      <c r="P912" s="222"/>
    </row>
    <row r="913" spans="10:16" s="145" customFormat="1" x14ac:dyDescent="0.2">
      <c r="J913" s="165"/>
      <c r="P913" s="222"/>
    </row>
    <row r="914" spans="10:16" s="145" customFormat="1" x14ac:dyDescent="0.2">
      <c r="J914" s="165"/>
      <c r="P914" s="222"/>
    </row>
    <row r="915" spans="10:16" s="145" customFormat="1" x14ac:dyDescent="0.2">
      <c r="J915" s="165"/>
      <c r="P915" s="222"/>
    </row>
    <row r="916" spans="10:16" s="145" customFormat="1" x14ac:dyDescent="0.2">
      <c r="J916" s="165"/>
      <c r="P916" s="222"/>
    </row>
    <row r="917" spans="10:16" s="145" customFormat="1" x14ac:dyDescent="0.2">
      <c r="J917" s="165"/>
      <c r="P917" s="222"/>
    </row>
    <row r="918" spans="10:16" s="145" customFormat="1" x14ac:dyDescent="0.2">
      <c r="J918" s="165"/>
      <c r="P918" s="222"/>
    </row>
    <row r="919" spans="10:16" s="145" customFormat="1" x14ac:dyDescent="0.2">
      <c r="J919" s="165"/>
      <c r="P919" s="222"/>
    </row>
    <row r="920" spans="10:16" s="145" customFormat="1" x14ac:dyDescent="0.2">
      <c r="J920" s="165"/>
      <c r="P920" s="222"/>
    </row>
    <row r="921" spans="10:16" s="145" customFormat="1" x14ac:dyDescent="0.2">
      <c r="J921" s="165"/>
      <c r="P921" s="222"/>
    </row>
    <row r="922" spans="10:16" s="145" customFormat="1" x14ac:dyDescent="0.2">
      <c r="J922" s="165"/>
      <c r="P922" s="222"/>
    </row>
    <row r="923" spans="10:16" s="145" customFormat="1" x14ac:dyDescent="0.2">
      <c r="J923" s="165"/>
      <c r="P923" s="222"/>
    </row>
    <row r="924" spans="10:16" s="145" customFormat="1" x14ac:dyDescent="0.2">
      <c r="J924" s="165"/>
      <c r="P924" s="222"/>
    </row>
    <row r="925" spans="10:16" s="145" customFormat="1" x14ac:dyDescent="0.2">
      <c r="J925" s="165"/>
      <c r="P925" s="222"/>
    </row>
    <row r="926" spans="10:16" s="145" customFormat="1" x14ac:dyDescent="0.2">
      <c r="J926" s="165"/>
      <c r="P926" s="222"/>
    </row>
    <row r="927" spans="10:16" s="145" customFormat="1" x14ac:dyDescent="0.2">
      <c r="J927" s="165"/>
      <c r="P927" s="222"/>
    </row>
    <row r="928" spans="10:16" s="145" customFormat="1" x14ac:dyDescent="0.2">
      <c r="J928" s="165"/>
      <c r="P928" s="222"/>
    </row>
    <row r="929" spans="10:16" s="145" customFormat="1" x14ac:dyDescent="0.2">
      <c r="J929" s="165"/>
      <c r="P929" s="222"/>
    </row>
    <row r="930" spans="10:16" s="145" customFormat="1" x14ac:dyDescent="0.2">
      <c r="J930" s="165"/>
      <c r="P930" s="222"/>
    </row>
    <row r="931" spans="10:16" s="145" customFormat="1" x14ac:dyDescent="0.2">
      <c r="J931" s="165"/>
      <c r="P931" s="222"/>
    </row>
    <row r="932" spans="10:16" s="145" customFormat="1" x14ac:dyDescent="0.2">
      <c r="J932" s="165"/>
      <c r="P932" s="222"/>
    </row>
    <row r="933" spans="10:16" s="145" customFormat="1" x14ac:dyDescent="0.2">
      <c r="J933" s="165"/>
      <c r="P933" s="222"/>
    </row>
    <row r="934" spans="10:16" s="145" customFormat="1" x14ac:dyDescent="0.2">
      <c r="J934" s="165"/>
      <c r="P934" s="222"/>
    </row>
    <row r="935" spans="10:16" s="145" customFormat="1" x14ac:dyDescent="0.2">
      <c r="J935" s="165"/>
      <c r="P935" s="222"/>
    </row>
    <row r="936" spans="10:16" s="145" customFormat="1" x14ac:dyDescent="0.2">
      <c r="J936" s="165"/>
      <c r="P936" s="222"/>
    </row>
    <row r="937" spans="10:16" s="145" customFormat="1" x14ac:dyDescent="0.2">
      <c r="J937" s="165"/>
      <c r="P937" s="222"/>
    </row>
    <row r="938" spans="10:16" s="145" customFormat="1" x14ac:dyDescent="0.2">
      <c r="J938" s="165"/>
      <c r="P938" s="222"/>
    </row>
    <row r="939" spans="10:16" s="145" customFormat="1" x14ac:dyDescent="0.2">
      <c r="J939" s="165"/>
      <c r="P939" s="222"/>
    </row>
    <row r="940" spans="10:16" s="145" customFormat="1" x14ac:dyDescent="0.2">
      <c r="J940" s="165"/>
      <c r="P940" s="222"/>
    </row>
    <row r="941" spans="10:16" s="145" customFormat="1" x14ac:dyDescent="0.2">
      <c r="J941" s="165"/>
      <c r="P941" s="222"/>
    </row>
    <row r="942" spans="10:16" s="145" customFormat="1" x14ac:dyDescent="0.2">
      <c r="J942" s="165"/>
      <c r="P942" s="222"/>
    </row>
    <row r="943" spans="10:16" s="145" customFormat="1" x14ac:dyDescent="0.2">
      <c r="J943" s="165"/>
      <c r="P943" s="222"/>
    </row>
    <row r="944" spans="10:16" s="145" customFormat="1" x14ac:dyDescent="0.2">
      <c r="J944" s="165"/>
      <c r="P944" s="222"/>
    </row>
    <row r="945" spans="10:16" s="145" customFormat="1" x14ac:dyDescent="0.2">
      <c r="J945" s="165"/>
      <c r="P945" s="222"/>
    </row>
    <row r="946" spans="10:16" s="145" customFormat="1" x14ac:dyDescent="0.2">
      <c r="J946" s="165"/>
      <c r="P946" s="222"/>
    </row>
    <row r="947" spans="10:16" s="145" customFormat="1" x14ac:dyDescent="0.2">
      <c r="J947" s="165"/>
      <c r="P947" s="222"/>
    </row>
    <row r="948" spans="10:16" s="145" customFormat="1" x14ac:dyDescent="0.2">
      <c r="J948" s="165"/>
      <c r="P948" s="222"/>
    </row>
    <row r="949" spans="10:16" s="145" customFormat="1" x14ac:dyDescent="0.2">
      <c r="J949" s="165"/>
      <c r="P949" s="222"/>
    </row>
    <row r="950" spans="10:16" s="145" customFormat="1" x14ac:dyDescent="0.2">
      <c r="J950" s="165"/>
      <c r="P950" s="222"/>
    </row>
    <row r="951" spans="10:16" s="145" customFormat="1" x14ac:dyDescent="0.2">
      <c r="J951" s="165"/>
      <c r="P951" s="222"/>
    </row>
    <row r="952" spans="10:16" s="145" customFormat="1" x14ac:dyDescent="0.2">
      <c r="J952" s="165"/>
      <c r="P952" s="222"/>
    </row>
    <row r="953" spans="10:16" s="145" customFormat="1" x14ac:dyDescent="0.2">
      <c r="J953" s="165"/>
      <c r="P953" s="222"/>
    </row>
    <row r="954" spans="10:16" s="145" customFormat="1" x14ac:dyDescent="0.2">
      <c r="J954" s="165"/>
      <c r="P954" s="222"/>
    </row>
    <row r="955" spans="10:16" s="145" customFormat="1" x14ac:dyDescent="0.2">
      <c r="J955" s="165"/>
      <c r="P955" s="222"/>
    </row>
    <row r="956" spans="10:16" s="145" customFormat="1" x14ac:dyDescent="0.2">
      <c r="J956" s="165"/>
      <c r="P956" s="222"/>
    </row>
    <row r="957" spans="10:16" s="145" customFormat="1" x14ac:dyDescent="0.2">
      <c r="J957" s="165"/>
      <c r="P957" s="222"/>
    </row>
    <row r="958" spans="10:16" s="145" customFormat="1" x14ac:dyDescent="0.2">
      <c r="J958" s="165"/>
      <c r="P958" s="222"/>
    </row>
    <row r="959" spans="10:16" s="145" customFormat="1" x14ac:dyDescent="0.2">
      <c r="J959" s="165"/>
      <c r="P959" s="222"/>
    </row>
    <row r="960" spans="10:16" s="145" customFormat="1" x14ac:dyDescent="0.2">
      <c r="J960" s="165"/>
      <c r="P960" s="222"/>
    </row>
    <row r="961" spans="10:16" s="145" customFormat="1" x14ac:dyDescent="0.2">
      <c r="J961" s="165"/>
      <c r="P961" s="222"/>
    </row>
    <row r="962" spans="10:16" s="145" customFormat="1" x14ac:dyDescent="0.2">
      <c r="J962" s="165"/>
      <c r="P962" s="222"/>
    </row>
    <row r="963" spans="10:16" s="145" customFormat="1" x14ac:dyDescent="0.2">
      <c r="J963" s="165"/>
      <c r="P963" s="222"/>
    </row>
    <row r="964" spans="10:16" s="145" customFormat="1" x14ac:dyDescent="0.2">
      <c r="J964" s="165"/>
      <c r="P964" s="222"/>
    </row>
    <row r="965" spans="10:16" s="145" customFormat="1" x14ac:dyDescent="0.2">
      <c r="J965" s="165"/>
      <c r="P965" s="222"/>
    </row>
    <row r="966" spans="10:16" s="145" customFormat="1" x14ac:dyDescent="0.2">
      <c r="J966" s="165"/>
      <c r="P966" s="222"/>
    </row>
    <row r="967" spans="10:16" s="145" customFormat="1" x14ac:dyDescent="0.2">
      <c r="J967" s="165"/>
      <c r="P967" s="222"/>
    </row>
    <row r="968" spans="10:16" s="145" customFormat="1" x14ac:dyDescent="0.2">
      <c r="J968" s="165"/>
      <c r="P968" s="222"/>
    </row>
    <row r="969" spans="10:16" s="145" customFormat="1" x14ac:dyDescent="0.2">
      <c r="J969" s="165"/>
      <c r="P969" s="222"/>
    </row>
    <row r="970" spans="10:16" s="145" customFormat="1" x14ac:dyDescent="0.2">
      <c r="J970" s="165"/>
      <c r="P970" s="222"/>
    </row>
    <row r="971" spans="10:16" s="145" customFormat="1" x14ac:dyDescent="0.2">
      <c r="J971" s="165"/>
      <c r="P971" s="222"/>
    </row>
    <row r="972" spans="10:16" s="145" customFormat="1" x14ac:dyDescent="0.2">
      <c r="J972" s="165"/>
      <c r="P972" s="222"/>
    </row>
    <row r="973" spans="10:16" s="145" customFormat="1" x14ac:dyDescent="0.2">
      <c r="J973" s="165"/>
      <c r="P973" s="222"/>
    </row>
    <row r="974" spans="10:16" s="145" customFormat="1" x14ac:dyDescent="0.2">
      <c r="J974" s="165"/>
      <c r="P974" s="222"/>
    </row>
    <row r="975" spans="10:16" s="145" customFormat="1" x14ac:dyDescent="0.2">
      <c r="J975" s="165"/>
      <c r="P975" s="222"/>
    </row>
    <row r="976" spans="10:16" s="145" customFormat="1" x14ac:dyDescent="0.2">
      <c r="J976" s="165"/>
      <c r="P976" s="222"/>
    </row>
    <row r="977" spans="10:16" s="145" customFormat="1" x14ac:dyDescent="0.2">
      <c r="J977" s="165"/>
      <c r="P977" s="222"/>
    </row>
    <row r="978" spans="10:16" s="145" customFormat="1" x14ac:dyDescent="0.2">
      <c r="J978" s="165"/>
      <c r="P978" s="222"/>
    </row>
    <row r="979" spans="10:16" s="145" customFormat="1" x14ac:dyDescent="0.2">
      <c r="J979" s="165"/>
      <c r="P979" s="222"/>
    </row>
    <row r="980" spans="10:16" s="145" customFormat="1" x14ac:dyDescent="0.2">
      <c r="J980" s="165"/>
      <c r="P980" s="222"/>
    </row>
    <row r="981" spans="10:16" s="145" customFormat="1" x14ac:dyDescent="0.2">
      <c r="J981" s="165"/>
      <c r="P981" s="222"/>
    </row>
    <row r="982" spans="10:16" s="145" customFormat="1" x14ac:dyDescent="0.2">
      <c r="J982" s="165"/>
      <c r="P982" s="222"/>
    </row>
    <row r="983" spans="10:16" s="145" customFormat="1" x14ac:dyDescent="0.2">
      <c r="J983" s="165"/>
      <c r="P983" s="222"/>
    </row>
    <row r="984" spans="10:16" s="145" customFormat="1" x14ac:dyDescent="0.2">
      <c r="J984" s="165"/>
      <c r="P984" s="222"/>
    </row>
    <row r="985" spans="10:16" s="145" customFormat="1" x14ac:dyDescent="0.2">
      <c r="J985" s="165"/>
      <c r="P985" s="222"/>
    </row>
    <row r="986" spans="10:16" s="145" customFormat="1" x14ac:dyDescent="0.2">
      <c r="J986" s="165"/>
      <c r="P986" s="222"/>
    </row>
    <row r="987" spans="10:16" s="145" customFormat="1" x14ac:dyDescent="0.2">
      <c r="J987" s="165"/>
      <c r="P987" s="222"/>
    </row>
    <row r="988" spans="10:16" s="145" customFormat="1" x14ac:dyDescent="0.2">
      <c r="J988" s="165"/>
      <c r="P988" s="222"/>
    </row>
    <row r="989" spans="10:16" s="145" customFormat="1" x14ac:dyDescent="0.2">
      <c r="J989" s="165"/>
      <c r="P989" s="222"/>
    </row>
    <row r="990" spans="10:16" s="145" customFormat="1" x14ac:dyDescent="0.2">
      <c r="J990" s="165"/>
      <c r="P990" s="222"/>
    </row>
    <row r="991" spans="10:16" s="145" customFormat="1" x14ac:dyDescent="0.2">
      <c r="J991" s="165"/>
      <c r="P991" s="222"/>
    </row>
    <row r="992" spans="10:16" s="145" customFormat="1" x14ac:dyDescent="0.2">
      <c r="J992" s="165"/>
      <c r="P992" s="222"/>
    </row>
    <row r="993" spans="10:16" s="145" customFormat="1" x14ac:dyDescent="0.2">
      <c r="J993" s="165"/>
      <c r="P993" s="222"/>
    </row>
    <row r="994" spans="10:16" s="145" customFormat="1" x14ac:dyDescent="0.2">
      <c r="J994" s="165"/>
      <c r="P994" s="222"/>
    </row>
    <row r="995" spans="10:16" s="145" customFormat="1" x14ac:dyDescent="0.2">
      <c r="J995" s="165"/>
      <c r="P995" s="222"/>
    </row>
    <row r="996" spans="10:16" s="145" customFormat="1" x14ac:dyDescent="0.2">
      <c r="J996" s="165"/>
      <c r="P996" s="222"/>
    </row>
    <row r="997" spans="10:16" s="145" customFormat="1" x14ac:dyDescent="0.2">
      <c r="J997" s="165"/>
      <c r="P997" s="222"/>
    </row>
    <row r="998" spans="10:16" s="145" customFormat="1" x14ac:dyDescent="0.2">
      <c r="J998" s="165"/>
      <c r="P998" s="222"/>
    </row>
    <row r="999" spans="10:16" s="145" customFormat="1" x14ac:dyDescent="0.2">
      <c r="J999" s="165"/>
      <c r="P999" s="222"/>
    </row>
    <row r="1000" spans="10:16" s="145" customFormat="1" x14ac:dyDescent="0.2">
      <c r="J1000" s="165"/>
      <c r="P1000" s="222"/>
    </row>
    <row r="1001" spans="10:16" s="145" customFormat="1" x14ac:dyDescent="0.2">
      <c r="J1001" s="165"/>
      <c r="P1001" s="222"/>
    </row>
    <row r="1002" spans="10:16" s="145" customFormat="1" x14ac:dyDescent="0.2">
      <c r="J1002" s="165"/>
      <c r="P1002" s="222"/>
    </row>
    <row r="1003" spans="10:16" s="145" customFormat="1" x14ac:dyDescent="0.2">
      <c r="J1003" s="165"/>
      <c r="P1003" s="222"/>
    </row>
    <row r="1004" spans="10:16" s="145" customFormat="1" x14ac:dyDescent="0.2">
      <c r="J1004" s="165"/>
      <c r="P1004" s="222"/>
    </row>
    <row r="1005" spans="10:16" s="145" customFormat="1" x14ac:dyDescent="0.2">
      <c r="J1005" s="165"/>
      <c r="P1005" s="222"/>
    </row>
    <row r="1006" spans="10:16" s="145" customFormat="1" x14ac:dyDescent="0.2">
      <c r="J1006" s="165"/>
      <c r="P1006" s="222"/>
    </row>
    <row r="1007" spans="10:16" s="145" customFormat="1" x14ac:dyDescent="0.2">
      <c r="J1007" s="165"/>
      <c r="P1007" s="222"/>
    </row>
    <row r="1008" spans="10:16" s="145" customFormat="1" x14ac:dyDescent="0.2">
      <c r="J1008" s="165"/>
      <c r="P1008" s="222"/>
    </row>
    <row r="1009" spans="10:16" s="145" customFormat="1" x14ac:dyDescent="0.2">
      <c r="J1009" s="165"/>
      <c r="P1009" s="222"/>
    </row>
    <row r="1010" spans="10:16" s="145" customFormat="1" x14ac:dyDescent="0.2">
      <c r="J1010" s="165"/>
      <c r="P1010" s="222"/>
    </row>
    <row r="1011" spans="10:16" s="145" customFormat="1" x14ac:dyDescent="0.2">
      <c r="J1011" s="165"/>
      <c r="P1011" s="222"/>
    </row>
    <row r="1012" spans="10:16" s="145" customFormat="1" x14ac:dyDescent="0.2">
      <c r="J1012" s="165"/>
      <c r="P1012" s="222"/>
    </row>
    <row r="1013" spans="10:16" s="145" customFormat="1" x14ac:dyDescent="0.2">
      <c r="J1013" s="165"/>
      <c r="P1013" s="222"/>
    </row>
    <row r="1014" spans="10:16" s="145" customFormat="1" x14ac:dyDescent="0.2">
      <c r="J1014" s="165"/>
      <c r="P1014" s="222"/>
    </row>
    <row r="1015" spans="10:16" s="145" customFormat="1" x14ac:dyDescent="0.2">
      <c r="J1015" s="165"/>
      <c r="P1015" s="222"/>
    </row>
    <row r="1016" spans="10:16" s="145" customFormat="1" x14ac:dyDescent="0.2">
      <c r="J1016" s="165"/>
      <c r="P1016" s="222"/>
    </row>
    <row r="1017" spans="10:16" s="145" customFormat="1" x14ac:dyDescent="0.2">
      <c r="J1017" s="165"/>
      <c r="P1017" s="222"/>
    </row>
    <row r="1018" spans="10:16" s="145" customFormat="1" x14ac:dyDescent="0.2">
      <c r="J1018" s="165"/>
      <c r="P1018" s="222"/>
    </row>
    <row r="1019" spans="10:16" s="145" customFormat="1" x14ac:dyDescent="0.2">
      <c r="J1019" s="165"/>
      <c r="P1019" s="222"/>
    </row>
    <row r="1020" spans="10:16" s="145" customFormat="1" x14ac:dyDescent="0.2">
      <c r="J1020" s="165"/>
      <c r="P1020" s="222"/>
    </row>
    <row r="1021" spans="10:16" s="145" customFormat="1" x14ac:dyDescent="0.2">
      <c r="J1021" s="165"/>
      <c r="P1021" s="222"/>
    </row>
    <row r="1022" spans="10:16" s="145" customFormat="1" x14ac:dyDescent="0.2">
      <c r="J1022" s="165"/>
      <c r="P1022" s="222"/>
    </row>
    <row r="1023" spans="10:16" s="145" customFormat="1" x14ac:dyDescent="0.2">
      <c r="J1023" s="165"/>
      <c r="P1023" s="222"/>
    </row>
    <row r="1024" spans="10:16" s="145" customFormat="1" x14ac:dyDescent="0.2">
      <c r="J1024" s="165"/>
      <c r="P1024" s="222"/>
    </row>
    <row r="1025" spans="10:16" s="145" customFormat="1" x14ac:dyDescent="0.2">
      <c r="J1025" s="165"/>
      <c r="P1025" s="222"/>
    </row>
    <row r="1026" spans="10:16" s="145" customFormat="1" x14ac:dyDescent="0.2">
      <c r="J1026" s="165"/>
      <c r="P1026" s="222"/>
    </row>
    <row r="1027" spans="10:16" s="145" customFormat="1" x14ac:dyDescent="0.2">
      <c r="J1027" s="165"/>
      <c r="P1027" s="222"/>
    </row>
    <row r="1028" spans="10:16" s="145" customFormat="1" x14ac:dyDescent="0.2">
      <c r="J1028" s="165"/>
      <c r="P1028" s="222"/>
    </row>
    <row r="1029" spans="10:16" s="145" customFormat="1" x14ac:dyDescent="0.2">
      <c r="J1029" s="165"/>
      <c r="P1029" s="222"/>
    </row>
    <row r="1030" spans="10:16" s="145" customFormat="1" x14ac:dyDescent="0.2">
      <c r="J1030" s="165"/>
      <c r="P1030" s="222"/>
    </row>
    <row r="1031" spans="10:16" s="145" customFormat="1" x14ac:dyDescent="0.2">
      <c r="J1031" s="165"/>
      <c r="P1031" s="222"/>
    </row>
    <row r="1032" spans="10:16" s="145" customFormat="1" x14ac:dyDescent="0.2">
      <c r="J1032" s="165"/>
      <c r="P1032" s="222"/>
    </row>
    <row r="1033" spans="10:16" s="145" customFormat="1" x14ac:dyDescent="0.2">
      <c r="J1033" s="165"/>
      <c r="P1033" s="222"/>
    </row>
    <row r="1034" spans="10:16" s="145" customFormat="1" x14ac:dyDescent="0.2">
      <c r="J1034" s="165"/>
      <c r="P1034" s="222"/>
    </row>
    <row r="1035" spans="10:16" s="145" customFormat="1" x14ac:dyDescent="0.2">
      <c r="J1035" s="165"/>
      <c r="P1035" s="222"/>
    </row>
    <row r="1036" spans="10:16" s="145" customFormat="1" x14ac:dyDescent="0.2">
      <c r="J1036" s="165"/>
      <c r="P1036" s="222"/>
    </row>
    <row r="1037" spans="10:16" s="145" customFormat="1" x14ac:dyDescent="0.2">
      <c r="J1037" s="165"/>
      <c r="P1037" s="222"/>
    </row>
    <row r="1038" spans="10:16" s="145" customFormat="1" x14ac:dyDescent="0.2">
      <c r="J1038" s="165"/>
      <c r="P1038" s="222"/>
    </row>
    <row r="1039" spans="10:16" s="145" customFormat="1" x14ac:dyDescent="0.2">
      <c r="J1039" s="165"/>
      <c r="P1039" s="222"/>
    </row>
    <row r="1040" spans="10:16" s="145" customFormat="1" x14ac:dyDescent="0.2">
      <c r="J1040" s="165"/>
      <c r="P1040" s="222"/>
    </row>
    <row r="1041" spans="10:16" s="145" customFormat="1" x14ac:dyDescent="0.2">
      <c r="J1041" s="165"/>
      <c r="P1041" s="222"/>
    </row>
    <row r="1042" spans="10:16" s="145" customFormat="1" x14ac:dyDescent="0.2">
      <c r="J1042" s="165"/>
      <c r="P1042" s="222"/>
    </row>
    <row r="1043" spans="10:16" s="145" customFormat="1" x14ac:dyDescent="0.2">
      <c r="J1043" s="165"/>
      <c r="P1043" s="222"/>
    </row>
    <row r="1044" spans="10:16" s="145" customFormat="1" x14ac:dyDescent="0.2">
      <c r="J1044" s="165"/>
      <c r="P1044" s="222"/>
    </row>
    <row r="1045" spans="10:16" s="145" customFormat="1" x14ac:dyDescent="0.2">
      <c r="J1045" s="165"/>
      <c r="P1045" s="222"/>
    </row>
    <row r="1046" spans="10:16" s="145" customFormat="1" x14ac:dyDescent="0.2">
      <c r="J1046" s="165"/>
      <c r="P1046" s="222"/>
    </row>
    <row r="1047" spans="10:16" s="145" customFormat="1" x14ac:dyDescent="0.2">
      <c r="J1047" s="165"/>
      <c r="P1047" s="222"/>
    </row>
    <row r="1048" spans="10:16" s="145" customFormat="1" x14ac:dyDescent="0.2">
      <c r="J1048" s="165"/>
      <c r="P1048" s="222"/>
    </row>
    <row r="1049" spans="10:16" s="145" customFormat="1" x14ac:dyDescent="0.2">
      <c r="J1049" s="165"/>
      <c r="P1049" s="222"/>
    </row>
    <row r="1050" spans="10:16" s="145" customFormat="1" x14ac:dyDescent="0.2">
      <c r="J1050" s="165"/>
      <c r="P1050" s="222"/>
    </row>
    <row r="1051" spans="10:16" s="145" customFormat="1" x14ac:dyDescent="0.2">
      <c r="J1051" s="165"/>
      <c r="P1051" s="222"/>
    </row>
    <row r="1052" spans="10:16" s="145" customFormat="1" x14ac:dyDescent="0.2">
      <c r="J1052" s="165"/>
      <c r="P1052" s="222"/>
    </row>
    <row r="1053" spans="10:16" s="145" customFormat="1" x14ac:dyDescent="0.2">
      <c r="J1053" s="165"/>
      <c r="P1053" s="222"/>
    </row>
    <row r="1054" spans="10:16" s="145" customFormat="1" x14ac:dyDescent="0.2">
      <c r="J1054" s="165"/>
      <c r="P1054" s="222"/>
    </row>
    <row r="1055" spans="10:16" s="145" customFormat="1" x14ac:dyDescent="0.2">
      <c r="J1055" s="165"/>
      <c r="P1055" s="222"/>
    </row>
    <row r="1056" spans="10:16" s="145" customFormat="1" x14ac:dyDescent="0.2">
      <c r="J1056" s="165"/>
      <c r="P1056" s="222"/>
    </row>
    <row r="1057" spans="10:16" s="145" customFormat="1" x14ac:dyDescent="0.2">
      <c r="J1057" s="165"/>
      <c r="P1057" s="222"/>
    </row>
    <row r="1058" spans="10:16" s="145" customFormat="1" x14ac:dyDescent="0.2">
      <c r="J1058" s="165"/>
      <c r="P1058" s="222"/>
    </row>
    <row r="1059" spans="10:16" s="145" customFormat="1" x14ac:dyDescent="0.2">
      <c r="J1059" s="165"/>
      <c r="P1059" s="222"/>
    </row>
    <row r="1060" spans="10:16" s="145" customFormat="1" x14ac:dyDescent="0.2">
      <c r="J1060" s="165"/>
      <c r="P1060" s="222"/>
    </row>
    <row r="1061" spans="10:16" s="145" customFormat="1" x14ac:dyDescent="0.2">
      <c r="J1061" s="165"/>
      <c r="P1061" s="222"/>
    </row>
    <row r="1062" spans="10:16" s="145" customFormat="1" x14ac:dyDescent="0.2">
      <c r="J1062" s="165"/>
      <c r="P1062" s="222"/>
    </row>
    <row r="1063" spans="10:16" s="145" customFormat="1" x14ac:dyDescent="0.2">
      <c r="J1063" s="165"/>
      <c r="P1063" s="222"/>
    </row>
    <row r="1064" spans="10:16" s="145" customFormat="1" x14ac:dyDescent="0.2">
      <c r="J1064" s="165"/>
      <c r="P1064" s="222"/>
    </row>
    <row r="1065" spans="10:16" s="145" customFormat="1" x14ac:dyDescent="0.2">
      <c r="J1065" s="165"/>
      <c r="P1065" s="222"/>
    </row>
    <row r="1066" spans="10:16" s="145" customFormat="1" x14ac:dyDescent="0.2">
      <c r="J1066" s="165"/>
      <c r="P1066" s="222"/>
    </row>
    <row r="1067" spans="10:16" s="145" customFormat="1" x14ac:dyDescent="0.2">
      <c r="J1067" s="165"/>
      <c r="P1067" s="222"/>
    </row>
    <row r="1068" spans="10:16" s="145" customFormat="1" x14ac:dyDescent="0.2">
      <c r="J1068" s="165"/>
      <c r="P1068" s="222"/>
    </row>
    <row r="1069" spans="10:16" s="145" customFormat="1" x14ac:dyDescent="0.2">
      <c r="J1069" s="165"/>
      <c r="P1069" s="222"/>
    </row>
    <row r="1070" spans="10:16" s="145" customFormat="1" x14ac:dyDescent="0.2">
      <c r="J1070" s="165"/>
      <c r="P1070" s="222"/>
    </row>
    <row r="1071" spans="10:16" s="145" customFormat="1" x14ac:dyDescent="0.2">
      <c r="J1071" s="165"/>
      <c r="P1071" s="222"/>
    </row>
    <row r="1072" spans="10:16" s="145" customFormat="1" x14ac:dyDescent="0.2">
      <c r="J1072" s="165"/>
      <c r="P1072" s="222"/>
    </row>
    <row r="1073" spans="10:16" s="145" customFormat="1" x14ac:dyDescent="0.2">
      <c r="J1073" s="165"/>
      <c r="P1073" s="222"/>
    </row>
    <row r="1074" spans="10:16" s="145" customFormat="1" x14ac:dyDescent="0.2">
      <c r="J1074" s="165"/>
      <c r="P1074" s="222"/>
    </row>
    <row r="1075" spans="10:16" s="145" customFormat="1" x14ac:dyDescent="0.2">
      <c r="J1075" s="165"/>
      <c r="P1075" s="222"/>
    </row>
    <row r="1076" spans="10:16" s="145" customFormat="1" x14ac:dyDescent="0.2">
      <c r="J1076" s="165"/>
      <c r="P1076" s="222"/>
    </row>
    <row r="1077" spans="10:16" s="145" customFormat="1" x14ac:dyDescent="0.2">
      <c r="J1077" s="165"/>
      <c r="P1077" s="222"/>
    </row>
    <row r="1078" spans="10:16" s="145" customFormat="1" x14ac:dyDescent="0.2">
      <c r="J1078" s="165"/>
      <c r="P1078" s="222"/>
    </row>
    <row r="1079" spans="10:16" s="145" customFormat="1" x14ac:dyDescent="0.2">
      <c r="J1079" s="165"/>
      <c r="P1079" s="222"/>
    </row>
    <row r="1080" spans="10:16" s="145" customFormat="1" x14ac:dyDescent="0.2">
      <c r="J1080" s="165"/>
      <c r="P1080" s="222"/>
    </row>
    <row r="1081" spans="10:16" s="145" customFormat="1" x14ac:dyDescent="0.2">
      <c r="J1081" s="165"/>
      <c r="P1081" s="222"/>
    </row>
    <row r="1082" spans="10:16" s="145" customFormat="1" x14ac:dyDescent="0.2">
      <c r="J1082" s="165"/>
      <c r="P1082" s="222"/>
    </row>
    <row r="1083" spans="10:16" s="145" customFormat="1" x14ac:dyDescent="0.2">
      <c r="J1083" s="165"/>
      <c r="P1083" s="222"/>
    </row>
    <row r="1084" spans="10:16" s="145" customFormat="1" x14ac:dyDescent="0.2">
      <c r="J1084" s="165"/>
      <c r="P1084" s="222"/>
    </row>
    <row r="1085" spans="10:16" s="145" customFormat="1" x14ac:dyDescent="0.2">
      <c r="J1085" s="165"/>
      <c r="P1085" s="222"/>
    </row>
    <row r="1086" spans="10:16" s="145" customFormat="1" x14ac:dyDescent="0.2">
      <c r="J1086" s="165"/>
      <c r="P1086" s="222"/>
    </row>
    <row r="1087" spans="10:16" s="145" customFormat="1" x14ac:dyDescent="0.2">
      <c r="J1087" s="165"/>
      <c r="P1087" s="222"/>
    </row>
    <row r="1088" spans="10:16" s="145" customFormat="1" x14ac:dyDescent="0.2">
      <c r="J1088" s="165"/>
      <c r="P1088" s="222"/>
    </row>
    <row r="1089" spans="10:16" s="145" customFormat="1" x14ac:dyDescent="0.2">
      <c r="J1089" s="165"/>
      <c r="P1089" s="222"/>
    </row>
    <row r="1090" spans="10:16" s="145" customFormat="1" x14ac:dyDescent="0.2">
      <c r="J1090" s="165"/>
      <c r="P1090" s="222"/>
    </row>
    <row r="1091" spans="10:16" s="145" customFormat="1" x14ac:dyDescent="0.2">
      <c r="J1091" s="165"/>
      <c r="P1091" s="222"/>
    </row>
    <row r="1092" spans="10:16" s="145" customFormat="1" x14ac:dyDescent="0.2">
      <c r="J1092" s="165"/>
      <c r="P1092" s="222"/>
    </row>
    <row r="1093" spans="10:16" s="145" customFormat="1" x14ac:dyDescent="0.2">
      <c r="J1093" s="165"/>
      <c r="P1093" s="222"/>
    </row>
    <row r="1094" spans="10:16" s="145" customFormat="1" x14ac:dyDescent="0.2">
      <c r="J1094" s="165"/>
      <c r="P1094" s="222"/>
    </row>
    <row r="1095" spans="10:16" s="145" customFormat="1" x14ac:dyDescent="0.2">
      <c r="J1095" s="165"/>
      <c r="P1095" s="222"/>
    </row>
    <row r="1096" spans="10:16" s="145" customFormat="1" x14ac:dyDescent="0.2">
      <c r="J1096" s="165"/>
      <c r="P1096" s="222"/>
    </row>
    <row r="1097" spans="10:16" s="145" customFormat="1" x14ac:dyDescent="0.2">
      <c r="J1097" s="165"/>
      <c r="P1097" s="222"/>
    </row>
    <row r="1098" spans="10:16" s="145" customFormat="1" x14ac:dyDescent="0.2">
      <c r="J1098" s="165"/>
      <c r="P1098" s="222"/>
    </row>
    <row r="1099" spans="10:16" s="145" customFormat="1" x14ac:dyDescent="0.2">
      <c r="J1099" s="165"/>
      <c r="P1099" s="222"/>
    </row>
    <row r="1100" spans="10:16" s="145" customFormat="1" x14ac:dyDescent="0.2">
      <c r="J1100" s="165"/>
      <c r="P1100" s="222"/>
    </row>
    <row r="1101" spans="10:16" s="145" customFormat="1" x14ac:dyDescent="0.2">
      <c r="J1101" s="165"/>
      <c r="P1101" s="222"/>
    </row>
    <row r="1102" spans="10:16" s="145" customFormat="1" x14ac:dyDescent="0.2">
      <c r="J1102" s="165"/>
      <c r="P1102" s="222"/>
    </row>
    <row r="1103" spans="10:16" s="145" customFormat="1" x14ac:dyDescent="0.2">
      <c r="J1103" s="165"/>
      <c r="P1103" s="222"/>
    </row>
    <row r="1104" spans="10:16" s="145" customFormat="1" x14ac:dyDescent="0.2">
      <c r="J1104" s="165"/>
      <c r="P1104" s="222"/>
    </row>
    <row r="1105" spans="10:16" s="145" customFormat="1" x14ac:dyDescent="0.2">
      <c r="J1105" s="165"/>
      <c r="P1105" s="222"/>
    </row>
    <row r="1106" spans="10:16" s="145" customFormat="1" x14ac:dyDescent="0.2">
      <c r="J1106" s="165"/>
      <c r="P1106" s="222"/>
    </row>
    <row r="1107" spans="10:16" s="145" customFormat="1" x14ac:dyDescent="0.2">
      <c r="J1107" s="165"/>
      <c r="P1107" s="222"/>
    </row>
    <row r="1108" spans="10:16" s="145" customFormat="1" x14ac:dyDescent="0.2">
      <c r="J1108" s="165"/>
      <c r="P1108" s="222"/>
    </row>
    <row r="1109" spans="10:16" s="145" customFormat="1" x14ac:dyDescent="0.2">
      <c r="J1109" s="165"/>
      <c r="P1109" s="222"/>
    </row>
    <row r="1110" spans="10:16" s="145" customFormat="1" x14ac:dyDescent="0.2">
      <c r="J1110" s="165"/>
      <c r="P1110" s="222"/>
    </row>
    <row r="1111" spans="10:16" s="145" customFormat="1" x14ac:dyDescent="0.2">
      <c r="J1111" s="165"/>
      <c r="P1111" s="222"/>
    </row>
    <row r="1112" spans="10:16" s="145" customFormat="1" x14ac:dyDescent="0.2">
      <c r="J1112" s="165"/>
      <c r="P1112" s="222"/>
    </row>
    <row r="1113" spans="10:16" s="145" customFormat="1" x14ac:dyDescent="0.2">
      <c r="J1113" s="165"/>
      <c r="P1113" s="222"/>
    </row>
    <row r="1114" spans="10:16" s="145" customFormat="1" x14ac:dyDescent="0.2">
      <c r="J1114" s="165"/>
      <c r="P1114" s="222"/>
    </row>
    <row r="1115" spans="10:16" s="145" customFormat="1" x14ac:dyDescent="0.2">
      <c r="J1115" s="165"/>
      <c r="P1115" s="222"/>
    </row>
    <row r="1116" spans="10:16" s="145" customFormat="1" x14ac:dyDescent="0.2">
      <c r="J1116" s="165"/>
      <c r="P1116" s="222"/>
    </row>
    <row r="1117" spans="10:16" s="145" customFormat="1" x14ac:dyDescent="0.2">
      <c r="J1117" s="165"/>
      <c r="P1117" s="222"/>
    </row>
    <row r="1118" spans="10:16" s="145" customFormat="1" x14ac:dyDescent="0.2">
      <c r="J1118" s="165"/>
      <c r="P1118" s="222"/>
    </row>
    <row r="1119" spans="10:16" s="145" customFormat="1" x14ac:dyDescent="0.2">
      <c r="J1119" s="165"/>
      <c r="P1119" s="222"/>
    </row>
    <row r="1120" spans="10:16" s="145" customFormat="1" x14ac:dyDescent="0.2">
      <c r="J1120" s="165"/>
      <c r="P1120" s="222"/>
    </row>
    <row r="1121" spans="10:16" s="145" customFormat="1" x14ac:dyDescent="0.2">
      <c r="J1121" s="165"/>
      <c r="P1121" s="222"/>
    </row>
    <row r="1122" spans="10:16" s="145" customFormat="1" x14ac:dyDescent="0.2">
      <c r="J1122" s="165"/>
      <c r="P1122" s="222"/>
    </row>
    <row r="1123" spans="10:16" s="145" customFormat="1" x14ac:dyDescent="0.2">
      <c r="J1123" s="165"/>
      <c r="P1123" s="222"/>
    </row>
    <row r="1124" spans="10:16" s="145" customFormat="1" x14ac:dyDescent="0.2">
      <c r="J1124" s="165"/>
      <c r="P1124" s="222"/>
    </row>
    <row r="1125" spans="10:16" s="145" customFormat="1" x14ac:dyDescent="0.2">
      <c r="J1125" s="165"/>
      <c r="P1125" s="222"/>
    </row>
    <row r="1126" spans="10:16" s="145" customFormat="1" x14ac:dyDescent="0.2">
      <c r="J1126" s="165"/>
      <c r="P1126" s="222"/>
    </row>
    <row r="1127" spans="10:16" s="145" customFormat="1" x14ac:dyDescent="0.2">
      <c r="J1127" s="165"/>
      <c r="P1127" s="222"/>
    </row>
    <row r="1128" spans="10:16" s="145" customFormat="1" x14ac:dyDescent="0.2">
      <c r="J1128" s="165"/>
      <c r="P1128" s="222"/>
    </row>
    <row r="1129" spans="10:16" s="145" customFormat="1" x14ac:dyDescent="0.2">
      <c r="J1129" s="165"/>
      <c r="P1129" s="222"/>
    </row>
    <row r="1130" spans="10:16" s="145" customFormat="1" x14ac:dyDescent="0.2">
      <c r="J1130" s="165"/>
      <c r="P1130" s="222"/>
    </row>
    <row r="1131" spans="10:16" s="145" customFormat="1" x14ac:dyDescent="0.2">
      <c r="J1131" s="165"/>
      <c r="P1131" s="222"/>
    </row>
    <row r="1132" spans="10:16" s="145" customFormat="1" x14ac:dyDescent="0.2">
      <c r="J1132" s="165"/>
      <c r="P1132" s="222"/>
    </row>
    <row r="1133" spans="10:16" s="145" customFormat="1" x14ac:dyDescent="0.2">
      <c r="J1133" s="165"/>
      <c r="P1133" s="222"/>
    </row>
    <row r="1134" spans="10:16" s="145" customFormat="1" x14ac:dyDescent="0.2">
      <c r="J1134" s="165"/>
      <c r="P1134" s="222"/>
    </row>
    <row r="1135" spans="10:16" s="145" customFormat="1" x14ac:dyDescent="0.2">
      <c r="J1135" s="165"/>
      <c r="P1135" s="222"/>
    </row>
    <row r="1136" spans="10:16" s="145" customFormat="1" x14ac:dyDescent="0.2">
      <c r="J1136" s="165"/>
      <c r="P1136" s="222"/>
    </row>
    <row r="1137" spans="10:16" s="145" customFormat="1" x14ac:dyDescent="0.2">
      <c r="J1137" s="165"/>
      <c r="P1137" s="222"/>
    </row>
    <row r="1138" spans="10:16" s="145" customFormat="1" x14ac:dyDescent="0.2">
      <c r="J1138" s="165"/>
      <c r="P1138" s="222"/>
    </row>
    <row r="1139" spans="10:16" s="145" customFormat="1" x14ac:dyDescent="0.2">
      <c r="J1139" s="165"/>
      <c r="P1139" s="222"/>
    </row>
    <row r="1140" spans="10:16" s="145" customFormat="1" x14ac:dyDescent="0.2">
      <c r="J1140" s="165"/>
      <c r="P1140" s="222"/>
    </row>
    <row r="1141" spans="10:16" s="145" customFormat="1" x14ac:dyDescent="0.2">
      <c r="J1141" s="165"/>
      <c r="P1141" s="222"/>
    </row>
    <row r="1142" spans="10:16" s="145" customFormat="1" x14ac:dyDescent="0.2">
      <c r="J1142" s="165"/>
      <c r="P1142" s="222"/>
    </row>
    <row r="1143" spans="10:16" s="145" customFormat="1" x14ac:dyDescent="0.2">
      <c r="J1143" s="165"/>
      <c r="P1143" s="222"/>
    </row>
    <row r="1144" spans="10:16" s="145" customFormat="1" x14ac:dyDescent="0.2">
      <c r="J1144" s="165"/>
      <c r="P1144" s="222"/>
    </row>
    <row r="1145" spans="10:16" s="145" customFormat="1" x14ac:dyDescent="0.2">
      <c r="J1145" s="165"/>
      <c r="P1145" s="222"/>
    </row>
    <row r="1146" spans="10:16" s="145" customFormat="1" x14ac:dyDescent="0.2">
      <c r="J1146" s="165"/>
      <c r="P1146" s="222"/>
    </row>
    <row r="1147" spans="10:16" s="145" customFormat="1" x14ac:dyDescent="0.2">
      <c r="J1147" s="165"/>
      <c r="P1147" s="222"/>
    </row>
    <row r="1148" spans="10:16" s="145" customFormat="1" x14ac:dyDescent="0.2">
      <c r="J1148" s="165"/>
      <c r="P1148" s="222"/>
    </row>
    <row r="1149" spans="10:16" s="145" customFormat="1" x14ac:dyDescent="0.2">
      <c r="J1149" s="165"/>
      <c r="P1149" s="222"/>
    </row>
    <row r="1150" spans="10:16" s="145" customFormat="1" x14ac:dyDescent="0.2">
      <c r="J1150" s="165"/>
      <c r="P1150" s="222"/>
    </row>
    <row r="1151" spans="10:16" s="145" customFormat="1" x14ac:dyDescent="0.2">
      <c r="J1151" s="165"/>
      <c r="P1151" s="222"/>
    </row>
    <row r="1152" spans="10:16" s="145" customFormat="1" x14ac:dyDescent="0.2">
      <c r="J1152" s="165"/>
      <c r="P1152" s="222"/>
    </row>
    <row r="1153" spans="10:16" s="145" customFormat="1" x14ac:dyDescent="0.2">
      <c r="J1153" s="165"/>
      <c r="P1153" s="222"/>
    </row>
    <row r="1154" spans="10:16" s="145" customFormat="1" x14ac:dyDescent="0.2">
      <c r="J1154" s="165"/>
      <c r="P1154" s="222"/>
    </row>
    <row r="1155" spans="10:16" s="145" customFormat="1" x14ac:dyDescent="0.2">
      <c r="J1155" s="165"/>
      <c r="P1155" s="222"/>
    </row>
    <row r="1156" spans="10:16" s="145" customFormat="1" x14ac:dyDescent="0.2">
      <c r="J1156" s="165"/>
      <c r="P1156" s="222"/>
    </row>
    <row r="1157" spans="10:16" s="145" customFormat="1" x14ac:dyDescent="0.2">
      <c r="J1157" s="165"/>
      <c r="P1157" s="222"/>
    </row>
    <row r="1158" spans="10:16" s="145" customFormat="1" x14ac:dyDescent="0.2">
      <c r="J1158" s="165"/>
      <c r="P1158" s="222"/>
    </row>
    <row r="1159" spans="10:16" s="145" customFormat="1" x14ac:dyDescent="0.2">
      <c r="J1159" s="165"/>
      <c r="P1159" s="222"/>
    </row>
    <row r="1160" spans="10:16" s="145" customFormat="1" x14ac:dyDescent="0.2">
      <c r="J1160" s="165"/>
      <c r="P1160" s="222"/>
    </row>
    <row r="1161" spans="10:16" s="145" customFormat="1" x14ac:dyDescent="0.2">
      <c r="J1161" s="165"/>
      <c r="P1161" s="222"/>
    </row>
    <row r="1162" spans="10:16" s="145" customFormat="1" x14ac:dyDescent="0.2">
      <c r="J1162" s="165"/>
      <c r="P1162" s="222"/>
    </row>
    <row r="1163" spans="10:16" s="145" customFormat="1" x14ac:dyDescent="0.2">
      <c r="J1163" s="165"/>
      <c r="P1163" s="222"/>
    </row>
    <row r="1164" spans="10:16" s="145" customFormat="1" x14ac:dyDescent="0.2">
      <c r="J1164" s="165"/>
      <c r="P1164" s="222"/>
    </row>
    <row r="1165" spans="10:16" s="145" customFormat="1" x14ac:dyDescent="0.2">
      <c r="J1165" s="165"/>
      <c r="P1165" s="222"/>
    </row>
    <row r="1166" spans="10:16" s="145" customFormat="1" x14ac:dyDescent="0.2">
      <c r="J1166" s="165"/>
      <c r="P1166" s="222"/>
    </row>
    <row r="1167" spans="10:16" s="145" customFormat="1" x14ac:dyDescent="0.2">
      <c r="J1167" s="165"/>
      <c r="P1167" s="222"/>
    </row>
    <row r="1168" spans="10:16" s="145" customFormat="1" x14ac:dyDescent="0.2">
      <c r="J1168" s="165"/>
      <c r="P1168" s="222"/>
    </row>
    <row r="1169" spans="10:16" s="145" customFormat="1" x14ac:dyDescent="0.2">
      <c r="J1169" s="165"/>
      <c r="P1169" s="222"/>
    </row>
    <row r="1170" spans="10:16" s="145" customFormat="1" x14ac:dyDescent="0.2">
      <c r="J1170" s="165"/>
      <c r="P1170" s="222"/>
    </row>
    <row r="1171" spans="10:16" s="145" customFormat="1" x14ac:dyDescent="0.2">
      <c r="J1171" s="165"/>
      <c r="P1171" s="222"/>
    </row>
    <row r="1172" spans="10:16" s="145" customFormat="1" x14ac:dyDescent="0.2">
      <c r="J1172" s="165"/>
      <c r="P1172" s="222"/>
    </row>
    <row r="1173" spans="10:16" s="145" customFormat="1" x14ac:dyDescent="0.2">
      <c r="J1173" s="165"/>
      <c r="P1173" s="222"/>
    </row>
    <row r="1174" spans="10:16" s="145" customFormat="1" x14ac:dyDescent="0.2">
      <c r="J1174" s="165"/>
      <c r="P1174" s="222"/>
    </row>
    <row r="1175" spans="10:16" s="145" customFormat="1" x14ac:dyDescent="0.2">
      <c r="J1175" s="165"/>
      <c r="P1175" s="222"/>
    </row>
    <row r="1176" spans="10:16" s="145" customFormat="1" x14ac:dyDescent="0.2">
      <c r="J1176" s="165"/>
      <c r="P1176" s="222"/>
    </row>
    <row r="1177" spans="10:16" s="145" customFormat="1" x14ac:dyDescent="0.2">
      <c r="J1177" s="165"/>
      <c r="P1177" s="222"/>
    </row>
    <row r="1178" spans="10:16" s="145" customFormat="1" x14ac:dyDescent="0.2">
      <c r="J1178" s="165"/>
      <c r="P1178" s="222"/>
    </row>
    <row r="1179" spans="10:16" s="145" customFormat="1" x14ac:dyDescent="0.2">
      <c r="J1179" s="165"/>
      <c r="P1179" s="222"/>
    </row>
    <row r="1180" spans="10:16" s="145" customFormat="1" x14ac:dyDescent="0.2">
      <c r="J1180" s="165"/>
      <c r="P1180" s="222"/>
    </row>
    <row r="1181" spans="10:16" s="145" customFormat="1" x14ac:dyDescent="0.2">
      <c r="J1181" s="165"/>
      <c r="P1181" s="222"/>
    </row>
    <row r="1182" spans="10:16" s="145" customFormat="1" x14ac:dyDescent="0.2">
      <c r="J1182" s="165"/>
      <c r="P1182" s="222"/>
    </row>
    <row r="1183" spans="10:16" s="145" customFormat="1" x14ac:dyDescent="0.2">
      <c r="J1183" s="165"/>
      <c r="P1183" s="222"/>
    </row>
    <row r="1184" spans="10:16" s="145" customFormat="1" x14ac:dyDescent="0.2">
      <c r="J1184" s="165"/>
      <c r="P1184" s="222"/>
    </row>
    <row r="1185" spans="10:16" s="145" customFormat="1" x14ac:dyDescent="0.2">
      <c r="J1185" s="165"/>
      <c r="P1185" s="222"/>
    </row>
    <row r="1186" spans="10:16" s="145" customFormat="1" x14ac:dyDescent="0.2">
      <c r="J1186" s="165"/>
      <c r="P1186" s="222"/>
    </row>
    <row r="1187" spans="10:16" s="145" customFormat="1" x14ac:dyDescent="0.2">
      <c r="J1187" s="165"/>
      <c r="P1187" s="222"/>
    </row>
    <row r="1188" spans="10:16" s="145" customFormat="1" x14ac:dyDescent="0.2">
      <c r="J1188" s="165"/>
      <c r="P1188" s="222"/>
    </row>
    <row r="1189" spans="10:16" s="145" customFormat="1" x14ac:dyDescent="0.2">
      <c r="J1189" s="165"/>
      <c r="P1189" s="222"/>
    </row>
    <row r="1190" spans="10:16" s="145" customFormat="1" x14ac:dyDescent="0.2">
      <c r="J1190" s="165"/>
      <c r="P1190" s="222"/>
    </row>
    <row r="1191" spans="10:16" s="145" customFormat="1" x14ac:dyDescent="0.2">
      <c r="J1191" s="165"/>
      <c r="P1191" s="222"/>
    </row>
    <row r="1192" spans="10:16" s="145" customFormat="1" x14ac:dyDescent="0.2">
      <c r="J1192" s="165"/>
      <c r="P1192" s="222"/>
    </row>
    <row r="1193" spans="10:16" s="145" customFormat="1" x14ac:dyDescent="0.2">
      <c r="J1193" s="165"/>
      <c r="P1193" s="222"/>
    </row>
    <row r="1194" spans="10:16" s="145" customFormat="1" x14ac:dyDescent="0.2">
      <c r="J1194" s="165"/>
      <c r="P1194" s="222"/>
    </row>
    <row r="1195" spans="10:16" s="145" customFormat="1" x14ac:dyDescent="0.2">
      <c r="J1195" s="165"/>
      <c r="P1195" s="222"/>
    </row>
    <row r="1196" spans="10:16" s="145" customFormat="1" x14ac:dyDescent="0.2">
      <c r="J1196" s="165"/>
      <c r="P1196" s="222"/>
    </row>
    <row r="1197" spans="10:16" s="145" customFormat="1" x14ac:dyDescent="0.2">
      <c r="J1197" s="165"/>
      <c r="P1197" s="222"/>
    </row>
    <row r="1198" spans="10:16" s="145" customFormat="1" x14ac:dyDescent="0.2">
      <c r="J1198" s="165"/>
      <c r="P1198" s="222"/>
    </row>
    <row r="1199" spans="10:16" s="145" customFormat="1" x14ac:dyDescent="0.2">
      <c r="J1199" s="165"/>
      <c r="P1199" s="222"/>
    </row>
    <row r="1200" spans="10:16" s="145" customFormat="1" x14ac:dyDescent="0.2">
      <c r="J1200" s="165"/>
      <c r="P1200" s="222"/>
    </row>
    <row r="1201" spans="10:16" s="145" customFormat="1" x14ac:dyDescent="0.2">
      <c r="J1201" s="165"/>
      <c r="P1201" s="222"/>
    </row>
    <row r="1202" spans="10:16" s="145" customFormat="1" x14ac:dyDescent="0.2">
      <c r="J1202" s="165"/>
      <c r="P1202" s="222"/>
    </row>
    <row r="1203" spans="10:16" s="145" customFormat="1" x14ac:dyDescent="0.2">
      <c r="J1203" s="165"/>
      <c r="P1203" s="222"/>
    </row>
    <row r="1204" spans="10:16" s="145" customFormat="1" x14ac:dyDescent="0.2">
      <c r="J1204" s="165"/>
      <c r="P1204" s="222"/>
    </row>
    <row r="1205" spans="10:16" s="145" customFormat="1" x14ac:dyDescent="0.2">
      <c r="J1205" s="165"/>
      <c r="P1205" s="222"/>
    </row>
    <row r="1206" spans="10:16" s="145" customFormat="1" x14ac:dyDescent="0.2">
      <c r="J1206" s="165"/>
      <c r="P1206" s="222"/>
    </row>
    <row r="1207" spans="10:16" s="145" customFormat="1" x14ac:dyDescent="0.2">
      <c r="J1207" s="165"/>
      <c r="P1207" s="222"/>
    </row>
    <row r="1208" spans="10:16" s="145" customFormat="1" x14ac:dyDescent="0.2">
      <c r="J1208" s="165"/>
      <c r="P1208" s="222"/>
    </row>
    <row r="1209" spans="10:16" s="145" customFormat="1" x14ac:dyDescent="0.2">
      <c r="J1209" s="165"/>
      <c r="P1209" s="222"/>
    </row>
    <row r="1210" spans="10:16" s="145" customFormat="1" x14ac:dyDescent="0.2">
      <c r="J1210" s="165"/>
      <c r="P1210" s="222"/>
    </row>
    <row r="1211" spans="10:16" s="145" customFormat="1" x14ac:dyDescent="0.2">
      <c r="J1211" s="165"/>
      <c r="P1211" s="222"/>
    </row>
    <row r="1212" spans="10:16" s="145" customFormat="1" x14ac:dyDescent="0.2">
      <c r="J1212" s="165"/>
      <c r="P1212" s="222"/>
    </row>
    <row r="1213" spans="10:16" s="145" customFormat="1" x14ac:dyDescent="0.2">
      <c r="J1213" s="165"/>
      <c r="P1213" s="222"/>
    </row>
    <row r="1214" spans="10:16" s="145" customFormat="1" x14ac:dyDescent="0.2">
      <c r="J1214" s="165"/>
      <c r="P1214" s="222"/>
    </row>
    <row r="1215" spans="10:16" s="145" customFormat="1" x14ac:dyDescent="0.2">
      <c r="J1215" s="165"/>
      <c r="P1215" s="222"/>
    </row>
    <row r="1216" spans="10:16" s="145" customFormat="1" x14ac:dyDescent="0.2">
      <c r="J1216" s="165"/>
      <c r="P1216" s="222"/>
    </row>
    <row r="1217" spans="10:16" s="145" customFormat="1" x14ac:dyDescent="0.2">
      <c r="J1217" s="165"/>
      <c r="P1217" s="222"/>
    </row>
    <row r="1218" spans="10:16" s="145" customFormat="1" x14ac:dyDescent="0.2">
      <c r="J1218" s="165"/>
      <c r="P1218" s="222"/>
    </row>
    <row r="1219" spans="10:16" s="145" customFormat="1" x14ac:dyDescent="0.2">
      <c r="J1219" s="165"/>
      <c r="P1219" s="222"/>
    </row>
    <row r="1220" spans="10:16" s="145" customFormat="1" x14ac:dyDescent="0.2">
      <c r="J1220" s="165"/>
      <c r="P1220" s="222"/>
    </row>
    <row r="1221" spans="10:16" s="145" customFormat="1" x14ac:dyDescent="0.2">
      <c r="J1221" s="165"/>
      <c r="P1221" s="222"/>
    </row>
    <row r="1222" spans="10:16" s="145" customFormat="1" x14ac:dyDescent="0.2">
      <c r="J1222" s="165"/>
      <c r="P1222" s="222"/>
    </row>
    <row r="1223" spans="10:16" s="145" customFormat="1" x14ac:dyDescent="0.2">
      <c r="J1223" s="165"/>
      <c r="P1223" s="222"/>
    </row>
    <row r="1224" spans="10:16" s="145" customFormat="1" x14ac:dyDescent="0.2">
      <c r="J1224" s="165"/>
      <c r="P1224" s="222"/>
    </row>
    <row r="1225" spans="10:16" s="145" customFormat="1" x14ac:dyDescent="0.2">
      <c r="J1225" s="165"/>
      <c r="P1225" s="222"/>
    </row>
    <row r="1226" spans="10:16" s="145" customFormat="1" x14ac:dyDescent="0.2">
      <c r="J1226" s="165"/>
      <c r="P1226" s="222"/>
    </row>
    <row r="1227" spans="10:16" s="145" customFormat="1" x14ac:dyDescent="0.2">
      <c r="J1227" s="165"/>
      <c r="P1227" s="222"/>
    </row>
    <row r="1228" spans="10:16" s="145" customFormat="1" x14ac:dyDescent="0.2">
      <c r="J1228" s="165"/>
      <c r="P1228" s="222"/>
    </row>
    <row r="1229" spans="10:16" s="145" customFormat="1" x14ac:dyDescent="0.2">
      <c r="J1229" s="165"/>
      <c r="P1229" s="222"/>
    </row>
    <row r="1230" spans="10:16" s="145" customFormat="1" x14ac:dyDescent="0.2">
      <c r="J1230" s="165"/>
      <c r="P1230" s="222"/>
    </row>
    <row r="1231" spans="10:16" s="145" customFormat="1" x14ac:dyDescent="0.2">
      <c r="J1231" s="165"/>
      <c r="P1231" s="222"/>
    </row>
    <row r="1232" spans="10:16" s="145" customFormat="1" x14ac:dyDescent="0.2">
      <c r="J1232" s="165"/>
      <c r="P1232" s="222"/>
    </row>
    <row r="1233" spans="10:16" s="145" customFormat="1" x14ac:dyDescent="0.2">
      <c r="J1233" s="165"/>
      <c r="P1233" s="222"/>
    </row>
    <row r="1234" spans="10:16" s="145" customFormat="1" x14ac:dyDescent="0.2">
      <c r="J1234" s="165"/>
      <c r="P1234" s="222"/>
    </row>
    <row r="1235" spans="10:16" s="145" customFormat="1" x14ac:dyDescent="0.2">
      <c r="J1235" s="165"/>
      <c r="P1235" s="222"/>
    </row>
    <row r="1236" spans="10:16" s="145" customFormat="1" x14ac:dyDescent="0.2">
      <c r="J1236" s="165"/>
      <c r="P1236" s="222"/>
    </row>
    <row r="1237" spans="10:16" s="145" customFormat="1" x14ac:dyDescent="0.2">
      <c r="J1237" s="165"/>
      <c r="P1237" s="222"/>
    </row>
    <row r="1238" spans="10:16" s="145" customFormat="1" x14ac:dyDescent="0.2">
      <c r="J1238" s="165"/>
      <c r="P1238" s="222"/>
    </row>
    <row r="1239" spans="10:16" s="145" customFormat="1" x14ac:dyDescent="0.2">
      <c r="J1239" s="165"/>
      <c r="P1239" s="222"/>
    </row>
    <row r="1240" spans="10:16" s="145" customFormat="1" x14ac:dyDescent="0.2">
      <c r="J1240" s="165"/>
      <c r="P1240" s="222"/>
    </row>
    <row r="1241" spans="10:16" s="145" customFormat="1" x14ac:dyDescent="0.2">
      <c r="J1241" s="165"/>
      <c r="P1241" s="222"/>
    </row>
    <row r="1242" spans="10:16" s="145" customFormat="1" x14ac:dyDescent="0.2">
      <c r="J1242" s="165"/>
      <c r="P1242" s="222"/>
    </row>
    <row r="1243" spans="10:16" s="145" customFormat="1" x14ac:dyDescent="0.2">
      <c r="J1243" s="165"/>
      <c r="P1243" s="222"/>
    </row>
    <row r="1244" spans="10:16" s="145" customFormat="1" x14ac:dyDescent="0.2">
      <c r="J1244" s="165"/>
      <c r="P1244" s="222"/>
    </row>
    <row r="1245" spans="10:16" s="145" customFormat="1" x14ac:dyDescent="0.2">
      <c r="J1245" s="165"/>
      <c r="P1245" s="222"/>
    </row>
    <row r="1246" spans="10:16" s="145" customFormat="1" x14ac:dyDescent="0.2">
      <c r="J1246" s="165"/>
      <c r="P1246" s="222"/>
    </row>
    <row r="1247" spans="10:16" s="145" customFormat="1" x14ac:dyDescent="0.2">
      <c r="J1247" s="165"/>
      <c r="P1247" s="222"/>
    </row>
    <row r="1248" spans="10:16" s="145" customFormat="1" x14ac:dyDescent="0.2">
      <c r="J1248" s="165"/>
      <c r="P1248" s="222"/>
    </row>
    <row r="1249" spans="10:16" s="145" customFormat="1" x14ac:dyDescent="0.2">
      <c r="J1249" s="165"/>
      <c r="P1249" s="222"/>
    </row>
    <row r="1250" spans="10:16" s="145" customFormat="1" x14ac:dyDescent="0.2">
      <c r="J1250" s="165"/>
      <c r="P1250" s="222"/>
    </row>
    <row r="1251" spans="10:16" s="145" customFormat="1" x14ac:dyDescent="0.2">
      <c r="J1251" s="165"/>
      <c r="P1251" s="222"/>
    </row>
    <row r="1252" spans="10:16" s="145" customFormat="1" x14ac:dyDescent="0.2">
      <c r="J1252" s="165"/>
      <c r="P1252" s="222"/>
    </row>
    <row r="1253" spans="10:16" s="145" customFormat="1" x14ac:dyDescent="0.2">
      <c r="J1253" s="165"/>
      <c r="P1253" s="222"/>
    </row>
    <row r="1254" spans="10:16" s="145" customFormat="1" x14ac:dyDescent="0.2">
      <c r="J1254" s="165"/>
      <c r="P1254" s="222"/>
    </row>
    <row r="1255" spans="10:16" s="145" customFormat="1" x14ac:dyDescent="0.2">
      <c r="J1255" s="165"/>
      <c r="P1255" s="222"/>
    </row>
    <row r="1256" spans="10:16" s="145" customFormat="1" x14ac:dyDescent="0.2">
      <c r="J1256" s="165"/>
      <c r="P1256" s="222"/>
    </row>
    <row r="1257" spans="10:16" s="145" customFormat="1" x14ac:dyDescent="0.2">
      <c r="J1257" s="165"/>
      <c r="P1257" s="222"/>
    </row>
    <row r="1258" spans="10:16" s="145" customFormat="1" x14ac:dyDescent="0.2">
      <c r="J1258" s="165"/>
      <c r="P1258" s="222"/>
    </row>
    <row r="1259" spans="10:16" s="145" customFormat="1" x14ac:dyDescent="0.2">
      <c r="J1259" s="165"/>
      <c r="P1259" s="222"/>
    </row>
    <row r="1260" spans="10:16" s="145" customFormat="1" x14ac:dyDescent="0.2">
      <c r="J1260" s="165"/>
      <c r="P1260" s="222"/>
    </row>
    <row r="1261" spans="10:16" s="145" customFormat="1" x14ac:dyDescent="0.2">
      <c r="J1261" s="165"/>
      <c r="P1261" s="222"/>
    </row>
    <row r="1262" spans="10:16" s="145" customFormat="1" x14ac:dyDescent="0.2">
      <c r="J1262" s="165"/>
      <c r="P1262" s="222"/>
    </row>
    <row r="1263" spans="10:16" s="145" customFormat="1" x14ac:dyDescent="0.2">
      <c r="J1263" s="165"/>
      <c r="P1263" s="222"/>
    </row>
    <row r="1264" spans="10:16" s="145" customFormat="1" x14ac:dyDescent="0.2">
      <c r="J1264" s="165"/>
      <c r="P1264" s="222"/>
    </row>
    <row r="1265" spans="10:16" s="145" customFormat="1" x14ac:dyDescent="0.2">
      <c r="J1265" s="165"/>
      <c r="P1265" s="222"/>
    </row>
    <row r="1266" spans="10:16" s="145" customFormat="1" x14ac:dyDescent="0.2">
      <c r="J1266" s="165"/>
      <c r="P1266" s="222"/>
    </row>
    <row r="1267" spans="10:16" s="145" customFormat="1" x14ac:dyDescent="0.2">
      <c r="J1267" s="165"/>
      <c r="P1267" s="222"/>
    </row>
    <row r="1268" spans="10:16" s="145" customFormat="1" x14ac:dyDescent="0.2">
      <c r="J1268" s="165"/>
      <c r="P1268" s="222"/>
    </row>
    <row r="1269" spans="10:16" s="145" customFormat="1" x14ac:dyDescent="0.2">
      <c r="J1269" s="165"/>
      <c r="P1269" s="222"/>
    </row>
    <row r="1270" spans="10:16" s="145" customFormat="1" x14ac:dyDescent="0.2">
      <c r="J1270" s="165"/>
      <c r="P1270" s="222"/>
    </row>
    <row r="1271" spans="10:16" s="145" customFormat="1" x14ac:dyDescent="0.2">
      <c r="J1271" s="165"/>
      <c r="P1271" s="222"/>
    </row>
    <row r="1272" spans="10:16" s="145" customFormat="1" x14ac:dyDescent="0.2">
      <c r="J1272" s="165"/>
      <c r="P1272" s="222"/>
    </row>
    <row r="1273" spans="10:16" s="145" customFormat="1" x14ac:dyDescent="0.2">
      <c r="J1273" s="165"/>
      <c r="P1273" s="222"/>
    </row>
    <row r="1274" spans="10:16" s="145" customFormat="1" x14ac:dyDescent="0.2">
      <c r="J1274" s="165"/>
      <c r="P1274" s="222"/>
    </row>
    <row r="1275" spans="10:16" s="145" customFormat="1" x14ac:dyDescent="0.2">
      <c r="J1275" s="165"/>
      <c r="P1275" s="222"/>
    </row>
    <row r="1276" spans="10:16" s="145" customFormat="1" x14ac:dyDescent="0.2">
      <c r="J1276" s="165"/>
      <c r="P1276" s="222"/>
    </row>
    <row r="1277" spans="10:16" s="145" customFormat="1" x14ac:dyDescent="0.2">
      <c r="J1277" s="165"/>
      <c r="P1277" s="222"/>
    </row>
    <row r="1278" spans="10:16" s="145" customFormat="1" x14ac:dyDescent="0.2">
      <c r="J1278" s="165"/>
      <c r="P1278" s="222"/>
    </row>
    <row r="1279" spans="10:16" s="145" customFormat="1" x14ac:dyDescent="0.2">
      <c r="J1279" s="165"/>
      <c r="P1279" s="222"/>
    </row>
    <row r="1280" spans="10:16" s="145" customFormat="1" x14ac:dyDescent="0.2">
      <c r="J1280" s="165"/>
      <c r="P1280" s="222"/>
    </row>
    <row r="1281" spans="10:16" s="145" customFormat="1" x14ac:dyDescent="0.2">
      <c r="J1281" s="165"/>
      <c r="P1281" s="222"/>
    </row>
    <row r="1282" spans="10:16" s="145" customFormat="1" x14ac:dyDescent="0.2">
      <c r="J1282" s="165"/>
      <c r="P1282" s="222"/>
    </row>
    <row r="1283" spans="10:16" s="145" customFormat="1" x14ac:dyDescent="0.2">
      <c r="J1283" s="165"/>
      <c r="P1283" s="222"/>
    </row>
    <row r="1284" spans="10:16" s="145" customFormat="1" x14ac:dyDescent="0.2">
      <c r="J1284" s="165"/>
      <c r="P1284" s="222"/>
    </row>
    <row r="1285" spans="10:16" s="145" customFormat="1" x14ac:dyDescent="0.2">
      <c r="J1285" s="165"/>
      <c r="P1285" s="222"/>
    </row>
    <row r="1286" spans="10:16" s="145" customFormat="1" x14ac:dyDescent="0.2">
      <c r="J1286" s="165"/>
      <c r="P1286" s="222"/>
    </row>
    <row r="1287" spans="10:16" s="145" customFormat="1" x14ac:dyDescent="0.2">
      <c r="J1287" s="165"/>
      <c r="P1287" s="222"/>
    </row>
    <row r="1288" spans="10:16" s="145" customFormat="1" x14ac:dyDescent="0.2">
      <c r="J1288" s="165"/>
      <c r="P1288" s="222"/>
    </row>
    <row r="1289" spans="10:16" s="145" customFormat="1" x14ac:dyDescent="0.2">
      <c r="J1289" s="165"/>
      <c r="P1289" s="222"/>
    </row>
    <row r="1290" spans="10:16" s="145" customFormat="1" x14ac:dyDescent="0.2">
      <c r="J1290" s="165"/>
      <c r="P1290" s="222"/>
    </row>
    <row r="1291" spans="10:16" s="145" customFormat="1" x14ac:dyDescent="0.2">
      <c r="J1291" s="165"/>
      <c r="P1291" s="222"/>
    </row>
    <row r="1292" spans="10:16" s="145" customFormat="1" x14ac:dyDescent="0.2">
      <c r="J1292" s="165"/>
      <c r="P1292" s="222"/>
    </row>
    <row r="1293" spans="10:16" s="145" customFormat="1" x14ac:dyDescent="0.2">
      <c r="J1293" s="165"/>
      <c r="P1293" s="222"/>
    </row>
    <row r="1294" spans="10:16" s="145" customFormat="1" x14ac:dyDescent="0.2">
      <c r="J1294" s="165"/>
      <c r="P1294" s="222"/>
    </row>
    <row r="1295" spans="10:16" s="145" customFormat="1" x14ac:dyDescent="0.2">
      <c r="J1295" s="165"/>
      <c r="P1295" s="222"/>
    </row>
    <row r="1296" spans="10:16" s="145" customFormat="1" x14ac:dyDescent="0.2">
      <c r="J1296" s="165"/>
      <c r="P1296" s="222"/>
    </row>
    <row r="1297" spans="10:16" s="145" customFormat="1" x14ac:dyDescent="0.2">
      <c r="J1297" s="165"/>
      <c r="P1297" s="222"/>
    </row>
    <row r="1298" spans="10:16" s="145" customFormat="1" x14ac:dyDescent="0.2">
      <c r="J1298" s="165"/>
      <c r="P1298" s="222"/>
    </row>
    <row r="1299" spans="10:16" s="145" customFormat="1" x14ac:dyDescent="0.2">
      <c r="J1299" s="165"/>
      <c r="P1299" s="222"/>
    </row>
    <row r="1300" spans="10:16" s="145" customFormat="1" x14ac:dyDescent="0.2">
      <c r="J1300" s="165"/>
      <c r="P1300" s="222"/>
    </row>
    <row r="1301" spans="10:16" s="145" customFormat="1" x14ac:dyDescent="0.2">
      <c r="J1301" s="165"/>
      <c r="P1301" s="222"/>
    </row>
    <row r="1302" spans="10:16" s="145" customFormat="1" x14ac:dyDescent="0.2">
      <c r="J1302" s="165"/>
      <c r="P1302" s="222"/>
    </row>
    <row r="1303" spans="10:16" s="145" customFormat="1" x14ac:dyDescent="0.2">
      <c r="J1303" s="165"/>
      <c r="P1303" s="222"/>
    </row>
    <row r="1304" spans="10:16" s="145" customFormat="1" x14ac:dyDescent="0.2">
      <c r="J1304" s="165"/>
      <c r="P1304" s="222"/>
    </row>
    <row r="1305" spans="10:16" s="145" customFormat="1" x14ac:dyDescent="0.2">
      <c r="J1305" s="165"/>
      <c r="P1305" s="222"/>
    </row>
    <row r="1306" spans="10:16" s="145" customFormat="1" x14ac:dyDescent="0.2">
      <c r="J1306" s="165"/>
      <c r="P1306" s="222"/>
    </row>
    <row r="1307" spans="10:16" s="145" customFormat="1" x14ac:dyDescent="0.2">
      <c r="J1307" s="165"/>
      <c r="P1307" s="222"/>
    </row>
    <row r="1308" spans="10:16" s="145" customFormat="1" x14ac:dyDescent="0.2">
      <c r="J1308" s="165"/>
      <c r="P1308" s="222"/>
    </row>
    <row r="1309" spans="10:16" s="145" customFormat="1" x14ac:dyDescent="0.2">
      <c r="J1309" s="165"/>
      <c r="P1309" s="222"/>
    </row>
    <row r="1310" spans="10:16" s="145" customFormat="1" x14ac:dyDescent="0.2">
      <c r="J1310" s="165"/>
      <c r="P1310" s="222"/>
    </row>
    <row r="1311" spans="10:16" s="145" customFormat="1" x14ac:dyDescent="0.2">
      <c r="J1311" s="165"/>
      <c r="P1311" s="222"/>
    </row>
    <row r="1312" spans="10:16" s="145" customFormat="1" x14ac:dyDescent="0.2">
      <c r="J1312" s="165"/>
      <c r="P1312" s="222"/>
    </row>
    <row r="1313" spans="10:16" s="145" customFormat="1" x14ac:dyDescent="0.2">
      <c r="J1313" s="165"/>
      <c r="P1313" s="222"/>
    </row>
    <row r="1314" spans="10:16" s="145" customFormat="1" x14ac:dyDescent="0.2">
      <c r="J1314" s="165"/>
      <c r="P1314" s="222"/>
    </row>
    <row r="1315" spans="10:16" s="145" customFormat="1" x14ac:dyDescent="0.2">
      <c r="J1315" s="165"/>
      <c r="P1315" s="222"/>
    </row>
    <row r="1316" spans="10:16" s="145" customFormat="1" x14ac:dyDescent="0.2">
      <c r="J1316" s="165"/>
      <c r="P1316" s="222"/>
    </row>
    <row r="1317" spans="10:16" s="145" customFormat="1" x14ac:dyDescent="0.2">
      <c r="J1317" s="165"/>
      <c r="P1317" s="222"/>
    </row>
    <row r="1318" spans="10:16" s="145" customFormat="1" x14ac:dyDescent="0.2">
      <c r="J1318" s="165"/>
      <c r="P1318" s="222"/>
    </row>
    <row r="1319" spans="10:16" s="145" customFormat="1" x14ac:dyDescent="0.2">
      <c r="J1319" s="165"/>
      <c r="P1319" s="222"/>
    </row>
    <row r="1320" spans="10:16" s="145" customFormat="1" x14ac:dyDescent="0.2">
      <c r="J1320" s="165"/>
      <c r="P1320" s="222"/>
    </row>
    <row r="1321" spans="10:16" s="145" customFormat="1" x14ac:dyDescent="0.2">
      <c r="J1321" s="165"/>
      <c r="P1321" s="222"/>
    </row>
    <row r="1322" spans="10:16" s="145" customFormat="1" x14ac:dyDescent="0.2">
      <c r="J1322" s="165"/>
      <c r="P1322" s="222"/>
    </row>
    <row r="1323" spans="10:16" s="145" customFormat="1" x14ac:dyDescent="0.2">
      <c r="J1323" s="165"/>
      <c r="P1323" s="222"/>
    </row>
    <row r="1324" spans="10:16" s="145" customFormat="1" x14ac:dyDescent="0.2">
      <c r="J1324" s="165"/>
      <c r="P1324" s="222"/>
    </row>
    <row r="1325" spans="10:16" s="145" customFormat="1" x14ac:dyDescent="0.2">
      <c r="J1325" s="165"/>
      <c r="P1325" s="222"/>
    </row>
    <row r="1326" spans="10:16" s="145" customFormat="1" x14ac:dyDescent="0.2">
      <c r="J1326" s="165"/>
      <c r="P1326" s="222"/>
    </row>
    <row r="1327" spans="10:16" s="145" customFormat="1" x14ac:dyDescent="0.2">
      <c r="J1327" s="165"/>
      <c r="P1327" s="222"/>
    </row>
    <row r="1328" spans="10:16" s="145" customFormat="1" x14ac:dyDescent="0.2">
      <c r="J1328" s="165"/>
      <c r="P1328" s="222"/>
    </row>
    <row r="1329" spans="10:16" s="145" customFormat="1" x14ac:dyDescent="0.2">
      <c r="J1329" s="165"/>
      <c r="P1329" s="222"/>
    </row>
    <row r="1330" spans="10:16" s="145" customFormat="1" x14ac:dyDescent="0.2">
      <c r="J1330" s="165"/>
      <c r="P1330" s="222"/>
    </row>
    <row r="1331" spans="10:16" s="145" customFormat="1" x14ac:dyDescent="0.2">
      <c r="J1331" s="165"/>
      <c r="P1331" s="222"/>
    </row>
    <row r="1332" spans="10:16" s="145" customFormat="1" x14ac:dyDescent="0.2">
      <c r="J1332" s="165"/>
      <c r="P1332" s="222"/>
    </row>
    <row r="1333" spans="10:16" s="145" customFormat="1" x14ac:dyDescent="0.2">
      <c r="J1333" s="165"/>
      <c r="P1333" s="222"/>
    </row>
    <row r="1334" spans="10:16" s="145" customFormat="1" x14ac:dyDescent="0.2">
      <c r="J1334" s="165"/>
      <c r="P1334" s="222"/>
    </row>
    <row r="1335" spans="10:16" s="145" customFormat="1" x14ac:dyDescent="0.2">
      <c r="J1335" s="165"/>
      <c r="P1335" s="222"/>
    </row>
    <row r="1336" spans="10:16" s="145" customFormat="1" x14ac:dyDescent="0.2">
      <c r="J1336" s="165"/>
      <c r="P1336" s="222"/>
    </row>
    <row r="1337" spans="10:16" s="145" customFormat="1" x14ac:dyDescent="0.2">
      <c r="J1337" s="165"/>
      <c r="P1337" s="222"/>
    </row>
    <row r="1338" spans="10:16" s="145" customFormat="1" x14ac:dyDescent="0.2">
      <c r="J1338" s="165"/>
      <c r="P1338" s="222"/>
    </row>
    <row r="1339" spans="10:16" s="145" customFormat="1" x14ac:dyDescent="0.2">
      <c r="J1339" s="165"/>
      <c r="P1339" s="222"/>
    </row>
    <row r="1340" spans="10:16" s="145" customFormat="1" x14ac:dyDescent="0.2">
      <c r="J1340" s="165"/>
      <c r="P1340" s="222"/>
    </row>
    <row r="1341" spans="10:16" s="145" customFormat="1" x14ac:dyDescent="0.2">
      <c r="J1341" s="165"/>
      <c r="P1341" s="222"/>
    </row>
    <row r="1342" spans="10:16" s="145" customFormat="1" x14ac:dyDescent="0.2">
      <c r="J1342" s="165"/>
      <c r="P1342" s="222"/>
    </row>
    <row r="1343" spans="10:16" s="145" customFormat="1" x14ac:dyDescent="0.2">
      <c r="J1343" s="165"/>
      <c r="P1343" s="222"/>
    </row>
    <row r="1344" spans="10:16" s="145" customFormat="1" x14ac:dyDescent="0.2">
      <c r="J1344" s="165"/>
      <c r="P1344" s="222"/>
    </row>
    <row r="1345" spans="10:16" s="145" customFormat="1" x14ac:dyDescent="0.2">
      <c r="J1345" s="165"/>
      <c r="P1345" s="222"/>
    </row>
    <row r="1346" spans="10:16" s="145" customFormat="1" x14ac:dyDescent="0.2">
      <c r="J1346" s="165"/>
      <c r="P1346" s="222"/>
    </row>
    <row r="1347" spans="10:16" s="145" customFormat="1" x14ac:dyDescent="0.2">
      <c r="J1347" s="165"/>
      <c r="P1347" s="222"/>
    </row>
    <row r="1348" spans="10:16" s="145" customFormat="1" x14ac:dyDescent="0.2">
      <c r="J1348" s="165"/>
      <c r="P1348" s="222"/>
    </row>
    <row r="1349" spans="10:16" s="145" customFormat="1" x14ac:dyDescent="0.2">
      <c r="J1349" s="165"/>
      <c r="P1349" s="222"/>
    </row>
    <row r="1350" spans="10:16" s="145" customFormat="1" x14ac:dyDescent="0.2">
      <c r="J1350" s="165"/>
      <c r="P1350" s="222"/>
    </row>
    <row r="1351" spans="10:16" s="145" customFormat="1" x14ac:dyDescent="0.2">
      <c r="J1351" s="165"/>
      <c r="P1351" s="222"/>
    </row>
    <row r="1352" spans="10:16" s="145" customFormat="1" x14ac:dyDescent="0.2">
      <c r="J1352" s="165"/>
      <c r="P1352" s="222"/>
    </row>
    <row r="1353" spans="10:16" s="145" customFormat="1" x14ac:dyDescent="0.2">
      <c r="J1353" s="165"/>
      <c r="P1353" s="222"/>
    </row>
    <row r="1354" spans="10:16" s="145" customFormat="1" x14ac:dyDescent="0.2">
      <c r="J1354" s="165"/>
      <c r="P1354" s="222"/>
    </row>
    <row r="1355" spans="10:16" s="145" customFormat="1" x14ac:dyDescent="0.2">
      <c r="J1355" s="165"/>
      <c r="P1355" s="222"/>
    </row>
    <row r="1356" spans="10:16" s="145" customFormat="1" x14ac:dyDescent="0.2">
      <c r="J1356" s="165"/>
      <c r="P1356" s="222"/>
    </row>
    <row r="1357" spans="10:16" s="145" customFormat="1" x14ac:dyDescent="0.2">
      <c r="J1357" s="165"/>
      <c r="P1357" s="222"/>
    </row>
    <row r="1358" spans="10:16" s="145" customFormat="1" x14ac:dyDescent="0.2">
      <c r="J1358" s="165"/>
      <c r="P1358" s="222"/>
    </row>
    <row r="1359" spans="10:16" s="145" customFormat="1" x14ac:dyDescent="0.2">
      <c r="J1359" s="165"/>
      <c r="P1359" s="222"/>
    </row>
    <row r="1360" spans="10:16" s="145" customFormat="1" x14ac:dyDescent="0.2">
      <c r="J1360" s="165"/>
      <c r="P1360" s="222"/>
    </row>
    <row r="1361" spans="10:16" s="145" customFormat="1" x14ac:dyDescent="0.2">
      <c r="J1361" s="165"/>
      <c r="P1361" s="222"/>
    </row>
    <row r="1362" spans="10:16" s="145" customFormat="1" x14ac:dyDescent="0.2">
      <c r="J1362" s="165"/>
      <c r="P1362" s="222"/>
    </row>
    <row r="1363" spans="10:16" s="145" customFormat="1" x14ac:dyDescent="0.2">
      <c r="J1363" s="165"/>
      <c r="P1363" s="222"/>
    </row>
    <row r="1364" spans="10:16" s="145" customFormat="1" x14ac:dyDescent="0.2">
      <c r="J1364" s="165"/>
      <c r="P1364" s="222"/>
    </row>
    <row r="1365" spans="10:16" s="145" customFormat="1" x14ac:dyDescent="0.2">
      <c r="J1365" s="165"/>
      <c r="P1365" s="222"/>
    </row>
    <row r="1366" spans="10:16" s="145" customFormat="1" x14ac:dyDescent="0.2">
      <c r="J1366" s="165"/>
      <c r="P1366" s="222"/>
    </row>
    <row r="1367" spans="10:16" s="145" customFormat="1" x14ac:dyDescent="0.2">
      <c r="J1367" s="165"/>
      <c r="P1367" s="222"/>
    </row>
    <row r="1368" spans="10:16" s="145" customFormat="1" x14ac:dyDescent="0.2">
      <c r="J1368" s="165"/>
      <c r="P1368" s="222"/>
    </row>
    <row r="1369" spans="10:16" s="145" customFormat="1" x14ac:dyDescent="0.2">
      <c r="J1369" s="165"/>
      <c r="P1369" s="222"/>
    </row>
    <row r="1370" spans="10:16" s="145" customFormat="1" x14ac:dyDescent="0.2">
      <c r="J1370" s="165"/>
      <c r="P1370" s="222"/>
    </row>
    <row r="1371" spans="10:16" s="145" customFormat="1" x14ac:dyDescent="0.2">
      <c r="J1371" s="165"/>
      <c r="P1371" s="222"/>
    </row>
    <row r="1372" spans="10:16" s="145" customFormat="1" x14ac:dyDescent="0.2">
      <c r="J1372" s="165"/>
      <c r="P1372" s="222"/>
    </row>
    <row r="1373" spans="10:16" s="145" customFormat="1" x14ac:dyDescent="0.2">
      <c r="J1373" s="165"/>
      <c r="P1373" s="222"/>
    </row>
    <row r="1374" spans="10:16" s="145" customFormat="1" x14ac:dyDescent="0.2">
      <c r="J1374" s="165"/>
      <c r="P1374" s="222"/>
    </row>
    <row r="1375" spans="10:16" s="145" customFormat="1" x14ac:dyDescent="0.2">
      <c r="J1375" s="165"/>
      <c r="P1375" s="222"/>
    </row>
    <row r="1376" spans="10:16" s="145" customFormat="1" x14ac:dyDescent="0.2">
      <c r="J1376" s="165"/>
      <c r="P1376" s="222"/>
    </row>
    <row r="1377" spans="10:16" s="145" customFormat="1" x14ac:dyDescent="0.2">
      <c r="J1377" s="165"/>
      <c r="P1377" s="222"/>
    </row>
    <row r="1378" spans="10:16" s="145" customFormat="1" x14ac:dyDescent="0.2">
      <c r="J1378" s="165"/>
      <c r="P1378" s="222"/>
    </row>
    <row r="1379" spans="10:16" s="145" customFormat="1" x14ac:dyDescent="0.2">
      <c r="J1379" s="165"/>
      <c r="P1379" s="222"/>
    </row>
    <row r="1380" spans="10:16" s="145" customFormat="1" x14ac:dyDescent="0.2">
      <c r="J1380" s="165"/>
      <c r="P1380" s="222"/>
    </row>
    <row r="1381" spans="10:16" s="145" customFormat="1" x14ac:dyDescent="0.2">
      <c r="J1381" s="165"/>
      <c r="P1381" s="222"/>
    </row>
    <row r="1382" spans="10:16" s="145" customFormat="1" x14ac:dyDescent="0.2">
      <c r="J1382" s="165"/>
      <c r="P1382" s="222"/>
    </row>
    <row r="1383" spans="10:16" s="145" customFormat="1" x14ac:dyDescent="0.2">
      <c r="J1383" s="165"/>
      <c r="P1383" s="222"/>
    </row>
    <row r="1384" spans="10:16" s="145" customFormat="1" x14ac:dyDescent="0.2">
      <c r="J1384" s="165"/>
      <c r="P1384" s="222"/>
    </row>
    <row r="1385" spans="10:16" s="145" customFormat="1" x14ac:dyDescent="0.2">
      <c r="J1385" s="165"/>
      <c r="P1385" s="222"/>
    </row>
    <row r="1386" spans="10:16" s="145" customFormat="1" x14ac:dyDescent="0.2">
      <c r="J1386" s="165"/>
      <c r="P1386" s="222"/>
    </row>
    <row r="1387" spans="10:16" s="145" customFormat="1" x14ac:dyDescent="0.2">
      <c r="J1387" s="165"/>
      <c r="P1387" s="222"/>
    </row>
    <row r="1388" spans="10:16" s="145" customFormat="1" x14ac:dyDescent="0.2">
      <c r="J1388" s="165"/>
      <c r="P1388" s="222"/>
    </row>
    <row r="1389" spans="10:16" s="145" customFormat="1" x14ac:dyDescent="0.2">
      <c r="J1389" s="165"/>
      <c r="P1389" s="222"/>
    </row>
    <row r="1390" spans="10:16" s="145" customFormat="1" x14ac:dyDescent="0.2">
      <c r="J1390" s="165"/>
      <c r="P1390" s="222"/>
    </row>
    <row r="1391" spans="10:16" s="145" customFormat="1" x14ac:dyDescent="0.2">
      <c r="J1391" s="165"/>
      <c r="P1391" s="222"/>
    </row>
    <row r="1392" spans="10:16" s="145" customFormat="1" x14ac:dyDescent="0.2">
      <c r="J1392" s="165"/>
      <c r="P1392" s="222"/>
    </row>
    <row r="1393" spans="10:16" s="145" customFormat="1" x14ac:dyDescent="0.2">
      <c r="J1393" s="165"/>
      <c r="P1393" s="222"/>
    </row>
    <row r="1394" spans="10:16" s="145" customFormat="1" x14ac:dyDescent="0.2">
      <c r="J1394" s="165"/>
      <c r="P1394" s="222"/>
    </row>
    <row r="1395" spans="10:16" s="145" customFormat="1" x14ac:dyDescent="0.2">
      <c r="J1395" s="165"/>
      <c r="P1395" s="222"/>
    </row>
    <row r="1396" spans="10:16" s="145" customFormat="1" x14ac:dyDescent="0.2">
      <c r="J1396" s="165"/>
      <c r="P1396" s="222"/>
    </row>
    <row r="1397" spans="10:16" s="145" customFormat="1" x14ac:dyDescent="0.2">
      <c r="J1397" s="165"/>
      <c r="P1397" s="222"/>
    </row>
    <row r="1398" spans="10:16" s="145" customFormat="1" x14ac:dyDescent="0.2">
      <c r="J1398" s="165"/>
      <c r="P1398" s="222"/>
    </row>
    <row r="1399" spans="10:16" s="145" customFormat="1" x14ac:dyDescent="0.2">
      <c r="J1399" s="165"/>
      <c r="P1399" s="222"/>
    </row>
    <row r="1400" spans="10:16" s="145" customFormat="1" x14ac:dyDescent="0.2">
      <c r="J1400" s="165"/>
      <c r="P1400" s="222"/>
    </row>
    <row r="1401" spans="10:16" s="145" customFormat="1" x14ac:dyDescent="0.2">
      <c r="J1401" s="165"/>
      <c r="P1401" s="222"/>
    </row>
    <row r="1402" spans="10:16" s="145" customFormat="1" x14ac:dyDescent="0.2">
      <c r="J1402" s="165"/>
      <c r="P1402" s="222"/>
    </row>
    <row r="1403" spans="10:16" s="145" customFormat="1" x14ac:dyDescent="0.2">
      <c r="J1403" s="165"/>
      <c r="P1403" s="222"/>
    </row>
    <row r="1404" spans="10:16" s="145" customFormat="1" x14ac:dyDescent="0.2">
      <c r="J1404" s="165"/>
      <c r="P1404" s="222"/>
    </row>
    <row r="1405" spans="10:16" s="145" customFormat="1" x14ac:dyDescent="0.2">
      <c r="J1405" s="165"/>
      <c r="P1405" s="222"/>
    </row>
    <row r="1406" spans="10:16" s="145" customFormat="1" x14ac:dyDescent="0.2">
      <c r="J1406" s="165"/>
      <c r="P1406" s="222"/>
    </row>
    <row r="1407" spans="10:16" s="145" customFormat="1" x14ac:dyDescent="0.2">
      <c r="J1407" s="165"/>
      <c r="P1407" s="222"/>
    </row>
    <row r="1408" spans="10:16" s="145" customFormat="1" x14ac:dyDescent="0.2">
      <c r="J1408" s="165"/>
      <c r="P1408" s="222"/>
    </row>
    <row r="1409" spans="10:16" s="145" customFormat="1" x14ac:dyDescent="0.2">
      <c r="J1409" s="165"/>
      <c r="P1409" s="222"/>
    </row>
    <row r="1410" spans="10:16" s="145" customFormat="1" x14ac:dyDescent="0.2">
      <c r="J1410" s="165"/>
      <c r="P1410" s="222"/>
    </row>
    <row r="1411" spans="10:16" s="145" customFormat="1" x14ac:dyDescent="0.2">
      <c r="J1411" s="165"/>
      <c r="P1411" s="222"/>
    </row>
    <row r="1412" spans="10:16" s="145" customFormat="1" x14ac:dyDescent="0.2">
      <c r="J1412" s="165"/>
      <c r="P1412" s="222"/>
    </row>
    <row r="1413" spans="10:16" s="145" customFormat="1" x14ac:dyDescent="0.2">
      <c r="J1413" s="165"/>
      <c r="P1413" s="222"/>
    </row>
    <row r="1414" spans="10:16" s="145" customFormat="1" x14ac:dyDescent="0.2">
      <c r="J1414" s="165"/>
      <c r="P1414" s="222"/>
    </row>
    <row r="1415" spans="10:16" s="145" customFormat="1" x14ac:dyDescent="0.2">
      <c r="J1415" s="165"/>
      <c r="P1415" s="222"/>
    </row>
    <row r="1416" spans="10:16" s="145" customFormat="1" x14ac:dyDescent="0.2">
      <c r="J1416" s="165"/>
      <c r="P1416" s="222"/>
    </row>
    <row r="1417" spans="10:16" s="145" customFormat="1" x14ac:dyDescent="0.2">
      <c r="J1417" s="165"/>
      <c r="P1417" s="222"/>
    </row>
    <row r="1418" spans="10:16" s="145" customFormat="1" x14ac:dyDescent="0.2">
      <c r="J1418" s="165"/>
      <c r="P1418" s="222"/>
    </row>
    <row r="1419" spans="10:16" s="145" customFormat="1" x14ac:dyDescent="0.2">
      <c r="J1419" s="165"/>
      <c r="P1419" s="222"/>
    </row>
    <row r="1420" spans="10:16" s="145" customFormat="1" x14ac:dyDescent="0.2">
      <c r="J1420" s="165"/>
      <c r="P1420" s="222"/>
    </row>
    <row r="1421" spans="10:16" s="145" customFormat="1" x14ac:dyDescent="0.2">
      <c r="J1421" s="165"/>
      <c r="P1421" s="222"/>
    </row>
    <row r="1422" spans="10:16" s="145" customFormat="1" x14ac:dyDescent="0.2">
      <c r="J1422" s="165"/>
      <c r="P1422" s="222"/>
    </row>
    <row r="1423" spans="10:16" s="145" customFormat="1" x14ac:dyDescent="0.2">
      <c r="J1423" s="165"/>
      <c r="P1423" s="222"/>
    </row>
    <row r="1424" spans="10:16" s="145" customFormat="1" x14ac:dyDescent="0.2">
      <c r="J1424" s="165"/>
      <c r="P1424" s="222"/>
    </row>
    <row r="1425" spans="10:16" s="145" customFormat="1" x14ac:dyDescent="0.2">
      <c r="J1425" s="165"/>
      <c r="P1425" s="222"/>
    </row>
    <row r="1426" spans="10:16" s="145" customFormat="1" x14ac:dyDescent="0.2">
      <c r="J1426" s="165"/>
      <c r="P1426" s="222"/>
    </row>
    <row r="1427" spans="10:16" s="145" customFormat="1" x14ac:dyDescent="0.2">
      <c r="J1427" s="165"/>
      <c r="P1427" s="222"/>
    </row>
    <row r="1428" spans="10:16" s="145" customFormat="1" x14ac:dyDescent="0.2">
      <c r="J1428" s="165"/>
      <c r="P1428" s="222"/>
    </row>
    <row r="1429" spans="10:16" s="145" customFormat="1" x14ac:dyDescent="0.2">
      <c r="J1429" s="165"/>
      <c r="P1429" s="222"/>
    </row>
    <row r="1430" spans="10:16" s="145" customFormat="1" x14ac:dyDescent="0.2">
      <c r="J1430" s="165"/>
      <c r="P1430" s="222"/>
    </row>
    <row r="1431" spans="10:16" s="145" customFormat="1" x14ac:dyDescent="0.2">
      <c r="J1431" s="165"/>
      <c r="P1431" s="222"/>
    </row>
    <row r="1432" spans="10:16" s="145" customFormat="1" x14ac:dyDescent="0.2">
      <c r="J1432" s="165"/>
      <c r="P1432" s="222"/>
    </row>
    <row r="1433" spans="10:16" s="145" customFormat="1" x14ac:dyDescent="0.2">
      <c r="J1433" s="165"/>
      <c r="P1433" s="222"/>
    </row>
    <row r="1434" spans="10:16" s="145" customFormat="1" x14ac:dyDescent="0.2">
      <c r="J1434" s="165"/>
      <c r="P1434" s="222"/>
    </row>
    <row r="1435" spans="10:16" s="145" customFormat="1" x14ac:dyDescent="0.2">
      <c r="J1435" s="165"/>
      <c r="P1435" s="222"/>
    </row>
    <row r="1436" spans="10:16" s="145" customFormat="1" x14ac:dyDescent="0.2">
      <c r="J1436" s="165"/>
      <c r="P1436" s="222"/>
    </row>
    <row r="1437" spans="10:16" s="145" customFormat="1" x14ac:dyDescent="0.2">
      <c r="J1437" s="165"/>
      <c r="P1437" s="222"/>
    </row>
    <row r="1438" spans="10:16" s="145" customFormat="1" x14ac:dyDescent="0.2">
      <c r="J1438" s="165"/>
      <c r="P1438" s="222"/>
    </row>
    <row r="1439" spans="10:16" s="145" customFormat="1" x14ac:dyDescent="0.2">
      <c r="J1439" s="165"/>
      <c r="P1439" s="222"/>
    </row>
    <row r="1440" spans="10:16" s="145" customFormat="1" x14ac:dyDescent="0.2">
      <c r="J1440" s="165"/>
      <c r="P1440" s="222"/>
    </row>
    <row r="1441" spans="10:16" s="145" customFormat="1" x14ac:dyDescent="0.2">
      <c r="J1441" s="165"/>
      <c r="P1441" s="222"/>
    </row>
    <row r="1442" spans="10:16" s="145" customFormat="1" x14ac:dyDescent="0.2">
      <c r="J1442" s="165"/>
      <c r="P1442" s="222"/>
    </row>
    <row r="1443" spans="10:16" s="145" customFormat="1" x14ac:dyDescent="0.2">
      <c r="J1443" s="165"/>
      <c r="P1443" s="222"/>
    </row>
    <row r="1444" spans="10:16" s="145" customFormat="1" x14ac:dyDescent="0.2">
      <c r="J1444" s="165"/>
      <c r="P1444" s="222"/>
    </row>
    <row r="1445" spans="10:16" s="145" customFormat="1" x14ac:dyDescent="0.2">
      <c r="J1445" s="165"/>
      <c r="P1445" s="222"/>
    </row>
    <row r="1446" spans="10:16" s="145" customFormat="1" x14ac:dyDescent="0.2">
      <c r="J1446" s="165"/>
      <c r="P1446" s="222"/>
    </row>
    <row r="1447" spans="10:16" s="145" customFormat="1" x14ac:dyDescent="0.2">
      <c r="J1447" s="165"/>
      <c r="P1447" s="222"/>
    </row>
    <row r="1448" spans="10:16" s="145" customFormat="1" x14ac:dyDescent="0.2">
      <c r="J1448" s="165"/>
      <c r="P1448" s="222"/>
    </row>
    <row r="1449" spans="10:16" s="145" customFormat="1" x14ac:dyDescent="0.2">
      <c r="J1449" s="165"/>
      <c r="P1449" s="222"/>
    </row>
    <row r="1450" spans="10:16" s="145" customFormat="1" x14ac:dyDescent="0.2">
      <c r="J1450" s="165"/>
      <c r="P1450" s="222"/>
    </row>
    <row r="1451" spans="10:16" s="145" customFormat="1" x14ac:dyDescent="0.2">
      <c r="J1451" s="165"/>
      <c r="P1451" s="222"/>
    </row>
    <row r="1452" spans="10:16" s="145" customFormat="1" x14ac:dyDescent="0.2">
      <c r="J1452" s="165"/>
      <c r="P1452" s="222"/>
    </row>
    <row r="1453" spans="10:16" s="145" customFormat="1" x14ac:dyDescent="0.2">
      <c r="J1453" s="165"/>
      <c r="P1453" s="222"/>
    </row>
    <row r="1454" spans="10:16" s="145" customFormat="1" x14ac:dyDescent="0.2">
      <c r="J1454" s="165"/>
      <c r="P1454" s="222"/>
    </row>
    <row r="1455" spans="10:16" s="145" customFormat="1" x14ac:dyDescent="0.2">
      <c r="J1455" s="165"/>
      <c r="P1455" s="222"/>
    </row>
    <row r="1456" spans="10:16" s="145" customFormat="1" x14ac:dyDescent="0.2">
      <c r="J1456" s="165"/>
      <c r="P1456" s="222"/>
    </row>
    <row r="1457" spans="10:16" s="145" customFormat="1" x14ac:dyDescent="0.2">
      <c r="J1457" s="165"/>
      <c r="P1457" s="222"/>
    </row>
    <row r="1458" spans="10:16" s="145" customFormat="1" x14ac:dyDescent="0.2">
      <c r="J1458" s="165"/>
      <c r="P1458" s="222"/>
    </row>
    <row r="1459" spans="10:16" s="145" customFormat="1" x14ac:dyDescent="0.2">
      <c r="J1459" s="165"/>
      <c r="P1459" s="222"/>
    </row>
    <row r="1460" spans="10:16" s="145" customFormat="1" x14ac:dyDescent="0.2">
      <c r="J1460" s="165"/>
      <c r="P1460" s="222"/>
    </row>
    <row r="1461" spans="10:16" s="145" customFormat="1" x14ac:dyDescent="0.2">
      <c r="J1461" s="165"/>
      <c r="P1461" s="222"/>
    </row>
    <row r="1462" spans="10:16" s="145" customFormat="1" x14ac:dyDescent="0.2">
      <c r="J1462" s="165"/>
      <c r="P1462" s="222"/>
    </row>
    <row r="1463" spans="10:16" s="145" customFormat="1" x14ac:dyDescent="0.2">
      <c r="J1463" s="165"/>
      <c r="P1463" s="222"/>
    </row>
    <row r="1464" spans="10:16" s="145" customFormat="1" x14ac:dyDescent="0.2">
      <c r="J1464" s="165"/>
      <c r="P1464" s="222"/>
    </row>
    <row r="1465" spans="10:16" s="145" customFormat="1" x14ac:dyDescent="0.2">
      <c r="J1465" s="165"/>
      <c r="P1465" s="222"/>
    </row>
    <row r="1466" spans="10:16" s="145" customFormat="1" x14ac:dyDescent="0.2">
      <c r="J1466" s="165"/>
      <c r="P1466" s="222"/>
    </row>
    <row r="1467" spans="10:16" s="145" customFormat="1" x14ac:dyDescent="0.2">
      <c r="J1467" s="165"/>
      <c r="P1467" s="222"/>
    </row>
    <row r="1468" spans="10:16" s="145" customFormat="1" x14ac:dyDescent="0.2">
      <c r="J1468" s="165"/>
      <c r="P1468" s="222"/>
    </row>
    <row r="1469" spans="10:16" s="145" customFormat="1" x14ac:dyDescent="0.2">
      <c r="J1469" s="165"/>
      <c r="P1469" s="222"/>
    </row>
    <row r="1470" spans="10:16" s="145" customFormat="1" x14ac:dyDescent="0.2">
      <c r="J1470" s="165"/>
      <c r="P1470" s="222"/>
    </row>
    <row r="1471" spans="10:16" s="145" customFormat="1" x14ac:dyDescent="0.2">
      <c r="J1471" s="165"/>
      <c r="P1471" s="222"/>
    </row>
    <row r="1472" spans="10:16" s="145" customFormat="1" x14ac:dyDescent="0.2">
      <c r="J1472" s="165"/>
      <c r="P1472" s="222"/>
    </row>
    <row r="1473" spans="10:16" s="145" customFormat="1" x14ac:dyDescent="0.2">
      <c r="J1473" s="165"/>
      <c r="P1473" s="222"/>
    </row>
    <row r="1474" spans="10:16" s="145" customFormat="1" x14ac:dyDescent="0.2">
      <c r="J1474" s="165"/>
      <c r="P1474" s="222"/>
    </row>
    <row r="1475" spans="10:16" s="145" customFormat="1" x14ac:dyDescent="0.2">
      <c r="J1475" s="165"/>
      <c r="P1475" s="222"/>
    </row>
    <row r="1476" spans="10:16" s="145" customFormat="1" x14ac:dyDescent="0.2">
      <c r="J1476" s="165"/>
      <c r="P1476" s="222"/>
    </row>
    <row r="1477" spans="10:16" s="145" customFormat="1" x14ac:dyDescent="0.2">
      <c r="J1477" s="165"/>
      <c r="P1477" s="222"/>
    </row>
    <row r="1478" spans="10:16" s="145" customFormat="1" x14ac:dyDescent="0.2">
      <c r="J1478" s="165"/>
      <c r="P1478" s="222"/>
    </row>
    <row r="1479" spans="10:16" s="145" customFormat="1" x14ac:dyDescent="0.2">
      <c r="J1479" s="165"/>
      <c r="P1479" s="222"/>
    </row>
    <row r="1480" spans="10:16" s="145" customFormat="1" x14ac:dyDescent="0.2">
      <c r="J1480" s="165"/>
      <c r="P1480" s="222"/>
    </row>
    <row r="1481" spans="10:16" s="145" customFormat="1" x14ac:dyDescent="0.2">
      <c r="J1481" s="165"/>
      <c r="P1481" s="222"/>
    </row>
    <row r="1482" spans="10:16" s="145" customFormat="1" x14ac:dyDescent="0.2">
      <c r="J1482" s="165"/>
      <c r="P1482" s="222"/>
    </row>
    <row r="1483" spans="10:16" s="145" customFormat="1" x14ac:dyDescent="0.2">
      <c r="J1483" s="165"/>
      <c r="P1483" s="222"/>
    </row>
    <row r="1484" spans="10:16" s="145" customFormat="1" x14ac:dyDescent="0.2">
      <c r="J1484" s="165"/>
      <c r="P1484" s="222"/>
    </row>
    <row r="1485" spans="10:16" s="145" customFormat="1" x14ac:dyDescent="0.2">
      <c r="J1485" s="165"/>
      <c r="P1485" s="222"/>
    </row>
    <row r="1486" spans="10:16" s="145" customFormat="1" x14ac:dyDescent="0.2">
      <c r="J1486" s="165"/>
      <c r="P1486" s="222"/>
    </row>
    <row r="1487" spans="10:16" s="145" customFormat="1" x14ac:dyDescent="0.2">
      <c r="J1487" s="165"/>
      <c r="P1487" s="222"/>
    </row>
    <row r="1488" spans="10:16" s="145" customFormat="1" x14ac:dyDescent="0.2">
      <c r="J1488" s="165"/>
      <c r="P1488" s="222"/>
    </row>
    <row r="1489" spans="10:16" s="145" customFormat="1" x14ac:dyDescent="0.2">
      <c r="J1489" s="165"/>
      <c r="P1489" s="222"/>
    </row>
    <row r="1490" spans="10:16" s="145" customFormat="1" x14ac:dyDescent="0.2">
      <c r="J1490" s="165"/>
      <c r="P1490" s="222"/>
    </row>
    <row r="1491" spans="10:16" s="145" customFormat="1" x14ac:dyDescent="0.2">
      <c r="J1491" s="165"/>
      <c r="P1491" s="222"/>
    </row>
    <row r="1492" spans="10:16" s="145" customFormat="1" x14ac:dyDescent="0.2">
      <c r="J1492" s="165"/>
      <c r="P1492" s="222"/>
    </row>
    <row r="1493" spans="10:16" s="145" customFormat="1" x14ac:dyDescent="0.2">
      <c r="J1493" s="165"/>
      <c r="P1493" s="222"/>
    </row>
    <row r="1494" spans="10:16" s="145" customFormat="1" x14ac:dyDescent="0.2">
      <c r="J1494" s="165"/>
      <c r="P1494" s="222"/>
    </row>
    <row r="1495" spans="10:16" s="145" customFormat="1" x14ac:dyDescent="0.2">
      <c r="J1495" s="165"/>
      <c r="P1495" s="222"/>
    </row>
    <row r="1496" spans="10:16" s="145" customFormat="1" x14ac:dyDescent="0.2">
      <c r="J1496" s="165"/>
      <c r="P1496" s="222"/>
    </row>
    <row r="1497" spans="10:16" s="145" customFormat="1" x14ac:dyDescent="0.2">
      <c r="J1497" s="165"/>
      <c r="P1497" s="222"/>
    </row>
    <row r="1498" spans="10:16" s="145" customFormat="1" x14ac:dyDescent="0.2">
      <c r="J1498" s="165"/>
      <c r="P1498" s="222"/>
    </row>
    <row r="1499" spans="10:16" s="145" customFormat="1" x14ac:dyDescent="0.2">
      <c r="J1499" s="165"/>
      <c r="P1499" s="222"/>
    </row>
    <row r="1500" spans="10:16" s="145" customFormat="1" x14ac:dyDescent="0.2">
      <c r="J1500" s="165"/>
      <c r="P1500" s="222"/>
    </row>
    <row r="1501" spans="10:16" s="145" customFormat="1" x14ac:dyDescent="0.2">
      <c r="J1501" s="165"/>
      <c r="P1501" s="222"/>
    </row>
    <row r="1502" spans="10:16" s="145" customFormat="1" x14ac:dyDescent="0.2">
      <c r="J1502" s="165"/>
      <c r="P1502" s="222"/>
    </row>
    <row r="1503" spans="10:16" s="145" customFormat="1" x14ac:dyDescent="0.2">
      <c r="J1503" s="165"/>
      <c r="P1503" s="222"/>
    </row>
    <row r="1504" spans="10:16" s="145" customFormat="1" x14ac:dyDescent="0.2">
      <c r="J1504" s="165"/>
      <c r="P1504" s="222"/>
    </row>
    <row r="1505" spans="10:16" s="145" customFormat="1" x14ac:dyDescent="0.2">
      <c r="J1505" s="165"/>
      <c r="P1505" s="222"/>
    </row>
    <row r="1506" spans="10:16" s="145" customFormat="1" x14ac:dyDescent="0.2">
      <c r="J1506" s="165"/>
      <c r="P1506" s="222"/>
    </row>
    <row r="1507" spans="10:16" s="145" customFormat="1" x14ac:dyDescent="0.2">
      <c r="J1507" s="165"/>
      <c r="P1507" s="222"/>
    </row>
    <row r="1508" spans="10:16" s="145" customFormat="1" x14ac:dyDescent="0.2">
      <c r="J1508" s="165"/>
      <c r="P1508" s="222"/>
    </row>
    <row r="1509" spans="10:16" s="145" customFormat="1" x14ac:dyDescent="0.2">
      <c r="J1509" s="165"/>
      <c r="P1509" s="222"/>
    </row>
    <row r="1510" spans="10:16" s="145" customFormat="1" x14ac:dyDescent="0.2">
      <c r="J1510" s="165"/>
      <c r="P1510" s="222"/>
    </row>
    <row r="1511" spans="10:16" s="145" customFormat="1" x14ac:dyDescent="0.2">
      <c r="J1511" s="165"/>
      <c r="P1511" s="222"/>
    </row>
    <row r="1512" spans="10:16" s="145" customFormat="1" x14ac:dyDescent="0.2">
      <c r="J1512" s="165"/>
      <c r="P1512" s="222"/>
    </row>
    <row r="1513" spans="10:16" s="145" customFormat="1" x14ac:dyDescent="0.2">
      <c r="J1513" s="165"/>
      <c r="P1513" s="222"/>
    </row>
    <row r="1514" spans="10:16" s="145" customFormat="1" x14ac:dyDescent="0.2">
      <c r="J1514" s="165"/>
      <c r="P1514" s="222"/>
    </row>
    <row r="1515" spans="10:16" s="145" customFormat="1" x14ac:dyDescent="0.2">
      <c r="J1515" s="165"/>
      <c r="P1515" s="222"/>
    </row>
    <row r="1516" spans="10:16" s="145" customFormat="1" x14ac:dyDescent="0.2">
      <c r="J1516" s="165"/>
      <c r="P1516" s="222"/>
    </row>
    <row r="1517" spans="10:16" s="145" customFormat="1" x14ac:dyDescent="0.2">
      <c r="J1517" s="165"/>
      <c r="P1517" s="222"/>
    </row>
    <row r="1518" spans="10:16" s="145" customFormat="1" x14ac:dyDescent="0.2">
      <c r="J1518" s="165"/>
      <c r="P1518" s="222"/>
    </row>
    <row r="1519" spans="10:16" s="145" customFormat="1" x14ac:dyDescent="0.2">
      <c r="J1519" s="165"/>
      <c r="P1519" s="222"/>
    </row>
    <row r="1520" spans="10:16" s="145" customFormat="1" x14ac:dyDescent="0.2">
      <c r="J1520" s="165"/>
      <c r="P1520" s="222"/>
    </row>
    <row r="1521" spans="10:16" s="145" customFormat="1" x14ac:dyDescent="0.2">
      <c r="J1521" s="165"/>
      <c r="P1521" s="222"/>
    </row>
    <row r="1522" spans="10:16" s="145" customFormat="1" x14ac:dyDescent="0.2">
      <c r="J1522" s="165"/>
      <c r="P1522" s="222"/>
    </row>
    <row r="1523" spans="10:16" s="145" customFormat="1" x14ac:dyDescent="0.2">
      <c r="J1523" s="165"/>
      <c r="P1523" s="222"/>
    </row>
    <row r="1524" spans="10:16" s="145" customFormat="1" x14ac:dyDescent="0.2">
      <c r="J1524" s="165"/>
      <c r="P1524" s="222"/>
    </row>
    <row r="1525" spans="10:16" s="145" customFormat="1" x14ac:dyDescent="0.2">
      <c r="J1525" s="165"/>
      <c r="P1525" s="222"/>
    </row>
    <row r="1526" spans="10:16" s="145" customFormat="1" x14ac:dyDescent="0.2">
      <c r="J1526" s="165"/>
      <c r="P1526" s="222"/>
    </row>
    <row r="1527" spans="10:16" s="145" customFormat="1" x14ac:dyDescent="0.2">
      <c r="J1527" s="165"/>
      <c r="P1527" s="222"/>
    </row>
    <row r="1528" spans="10:16" s="145" customFormat="1" x14ac:dyDescent="0.2">
      <c r="J1528" s="165"/>
      <c r="P1528" s="222"/>
    </row>
    <row r="1529" spans="10:16" s="145" customFormat="1" x14ac:dyDescent="0.2">
      <c r="J1529" s="165"/>
      <c r="P1529" s="222"/>
    </row>
    <row r="1530" spans="10:16" s="145" customFormat="1" x14ac:dyDescent="0.2">
      <c r="J1530" s="165"/>
      <c r="P1530" s="222"/>
    </row>
    <row r="1531" spans="10:16" s="145" customFormat="1" x14ac:dyDescent="0.2">
      <c r="J1531" s="165"/>
      <c r="P1531" s="222"/>
    </row>
    <row r="1532" spans="10:16" s="145" customFormat="1" x14ac:dyDescent="0.2">
      <c r="J1532" s="165"/>
      <c r="P1532" s="222"/>
    </row>
    <row r="1533" spans="10:16" s="145" customFormat="1" x14ac:dyDescent="0.2">
      <c r="J1533" s="165"/>
      <c r="P1533" s="222"/>
    </row>
    <row r="1534" spans="10:16" s="145" customFormat="1" x14ac:dyDescent="0.2">
      <c r="J1534" s="165"/>
      <c r="P1534" s="222"/>
    </row>
    <row r="1535" spans="10:16" s="145" customFormat="1" x14ac:dyDescent="0.2">
      <c r="J1535" s="165"/>
      <c r="P1535" s="222"/>
    </row>
    <row r="1536" spans="10:16" s="145" customFormat="1" x14ac:dyDescent="0.2">
      <c r="J1536" s="165"/>
      <c r="P1536" s="222"/>
    </row>
    <row r="1537" spans="10:16" s="145" customFormat="1" x14ac:dyDescent="0.2">
      <c r="J1537" s="165"/>
      <c r="P1537" s="222"/>
    </row>
    <row r="1538" spans="10:16" s="145" customFormat="1" x14ac:dyDescent="0.2">
      <c r="J1538" s="165"/>
      <c r="P1538" s="222"/>
    </row>
    <row r="1539" spans="10:16" s="145" customFormat="1" x14ac:dyDescent="0.2">
      <c r="J1539" s="165"/>
      <c r="P1539" s="222"/>
    </row>
    <row r="1540" spans="10:16" s="145" customFormat="1" x14ac:dyDescent="0.2">
      <c r="J1540" s="165"/>
      <c r="P1540" s="222"/>
    </row>
    <row r="1541" spans="10:16" s="145" customFormat="1" x14ac:dyDescent="0.2">
      <c r="J1541" s="165"/>
      <c r="P1541" s="222"/>
    </row>
    <row r="1542" spans="10:16" s="145" customFormat="1" x14ac:dyDescent="0.2">
      <c r="J1542" s="165"/>
      <c r="P1542" s="222"/>
    </row>
    <row r="1543" spans="10:16" s="145" customFormat="1" x14ac:dyDescent="0.2">
      <c r="J1543" s="165"/>
      <c r="P1543" s="222"/>
    </row>
    <row r="1544" spans="10:16" s="145" customFormat="1" x14ac:dyDescent="0.2">
      <c r="J1544" s="165"/>
      <c r="P1544" s="222"/>
    </row>
    <row r="1545" spans="10:16" s="145" customFormat="1" x14ac:dyDescent="0.2">
      <c r="J1545" s="165"/>
      <c r="P1545" s="222"/>
    </row>
    <row r="1546" spans="10:16" s="145" customFormat="1" x14ac:dyDescent="0.2">
      <c r="J1546" s="165"/>
      <c r="P1546" s="222"/>
    </row>
    <row r="1547" spans="10:16" s="145" customFormat="1" x14ac:dyDescent="0.2">
      <c r="J1547" s="165"/>
      <c r="P1547" s="222"/>
    </row>
    <row r="1548" spans="10:16" s="145" customFormat="1" x14ac:dyDescent="0.2">
      <c r="J1548" s="165"/>
      <c r="P1548" s="222"/>
    </row>
    <row r="1549" spans="10:16" s="145" customFormat="1" x14ac:dyDescent="0.2">
      <c r="J1549" s="165"/>
      <c r="P1549" s="222"/>
    </row>
    <row r="1550" spans="10:16" s="145" customFormat="1" x14ac:dyDescent="0.2">
      <c r="J1550" s="165"/>
      <c r="P1550" s="222"/>
    </row>
    <row r="1551" spans="10:16" s="145" customFormat="1" x14ac:dyDescent="0.2">
      <c r="J1551" s="165"/>
      <c r="P1551" s="222"/>
    </row>
    <row r="1552" spans="10:16" s="145" customFormat="1" x14ac:dyDescent="0.2">
      <c r="J1552" s="165"/>
      <c r="P1552" s="222"/>
    </row>
    <row r="1553" spans="10:16" s="145" customFormat="1" x14ac:dyDescent="0.2">
      <c r="J1553" s="165"/>
      <c r="P1553" s="222"/>
    </row>
    <row r="1554" spans="10:16" s="145" customFormat="1" x14ac:dyDescent="0.2">
      <c r="J1554" s="165"/>
      <c r="P1554" s="222"/>
    </row>
    <row r="1555" spans="10:16" s="145" customFormat="1" x14ac:dyDescent="0.2">
      <c r="J1555" s="165"/>
      <c r="P1555" s="222"/>
    </row>
    <row r="1556" spans="10:16" s="145" customFormat="1" x14ac:dyDescent="0.2">
      <c r="J1556" s="165"/>
      <c r="P1556" s="222"/>
    </row>
    <row r="1557" spans="10:16" s="145" customFormat="1" x14ac:dyDescent="0.2">
      <c r="J1557" s="165"/>
      <c r="P1557" s="222"/>
    </row>
    <row r="1558" spans="10:16" s="145" customFormat="1" x14ac:dyDescent="0.2">
      <c r="J1558" s="165"/>
      <c r="P1558" s="222"/>
    </row>
    <row r="1559" spans="10:16" s="145" customFormat="1" x14ac:dyDescent="0.2">
      <c r="J1559" s="165"/>
      <c r="P1559" s="222"/>
    </row>
    <row r="1560" spans="10:16" s="145" customFormat="1" x14ac:dyDescent="0.2">
      <c r="J1560" s="165"/>
      <c r="P1560" s="222"/>
    </row>
    <row r="1561" spans="10:16" s="145" customFormat="1" x14ac:dyDescent="0.2">
      <c r="J1561" s="165"/>
      <c r="P1561" s="222"/>
    </row>
    <row r="1562" spans="10:16" s="145" customFormat="1" x14ac:dyDescent="0.2">
      <c r="J1562" s="165"/>
      <c r="P1562" s="222"/>
    </row>
    <row r="1563" spans="10:16" s="145" customFormat="1" x14ac:dyDescent="0.2">
      <c r="J1563" s="165"/>
      <c r="P1563" s="222"/>
    </row>
    <row r="1564" spans="10:16" s="145" customFormat="1" x14ac:dyDescent="0.2">
      <c r="J1564" s="165"/>
      <c r="P1564" s="222"/>
    </row>
    <row r="1565" spans="10:16" s="145" customFormat="1" x14ac:dyDescent="0.2">
      <c r="J1565" s="165"/>
      <c r="P1565" s="222"/>
    </row>
    <row r="1566" spans="10:16" s="145" customFormat="1" x14ac:dyDescent="0.2">
      <c r="J1566" s="165"/>
      <c r="P1566" s="222"/>
    </row>
    <row r="1567" spans="10:16" s="145" customFormat="1" x14ac:dyDescent="0.2">
      <c r="J1567" s="165"/>
      <c r="P1567" s="222"/>
    </row>
    <row r="1568" spans="10:16" s="145" customFormat="1" x14ac:dyDescent="0.2">
      <c r="J1568" s="165"/>
      <c r="P1568" s="222"/>
    </row>
    <row r="1569" spans="10:16" s="145" customFormat="1" x14ac:dyDescent="0.2">
      <c r="J1569" s="165"/>
      <c r="P1569" s="222"/>
    </row>
    <row r="1570" spans="10:16" s="145" customFormat="1" x14ac:dyDescent="0.2">
      <c r="J1570" s="165"/>
      <c r="P1570" s="222"/>
    </row>
    <row r="1571" spans="10:16" s="145" customFormat="1" x14ac:dyDescent="0.2">
      <c r="J1571" s="165"/>
      <c r="P1571" s="222"/>
    </row>
    <row r="1572" spans="10:16" s="145" customFormat="1" x14ac:dyDescent="0.2">
      <c r="J1572" s="165"/>
      <c r="P1572" s="222"/>
    </row>
    <row r="1573" spans="10:16" s="145" customFormat="1" x14ac:dyDescent="0.2">
      <c r="J1573" s="165"/>
      <c r="P1573" s="222"/>
    </row>
    <row r="1574" spans="10:16" s="145" customFormat="1" x14ac:dyDescent="0.2">
      <c r="J1574" s="165"/>
      <c r="P1574" s="222"/>
    </row>
    <row r="1575" spans="10:16" s="145" customFormat="1" x14ac:dyDescent="0.2">
      <c r="J1575" s="165"/>
      <c r="P1575" s="222"/>
    </row>
    <row r="1576" spans="10:16" s="145" customFormat="1" x14ac:dyDescent="0.2">
      <c r="J1576" s="165"/>
      <c r="P1576" s="222"/>
    </row>
    <row r="1577" spans="10:16" s="145" customFormat="1" x14ac:dyDescent="0.2">
      <c r="J1577" s="165"/>
      <c r="P1577" s="222"/>
    </row>
    <row r="1578" spans="10:16" s="145" customFormat="1" x14ac:dyDescent="0.2">
      <c r="J1578" s="165"/>
      <c r="P1578" s="222"/>
    </row>
    <row r="1579" spans="10:16" s="145" customFormat="1" x14ac:dyDescent="0.2">
      <c r="J1579" s="165"/>
      <c r="P1579" s="222"/>
    </row>
    <row r="1580" spans="10:16" s="145" customFormat="1" x14ac:dyDescent="0.2">
      <c r="J1580" s="165"/>
      <c r="P1580" s="222"/>
    </row>
    <row r="1581" spans="10:16" s="145" customFormat="1" x14ac:dyDescent="0.2">
      <c r="J1581" s="165"/>
      <c r="P1581" s="222"/>
    </row>
    <row r="1582" spans="10:16" s="145" customFormat="1" x14ac:dyDescent="0.2">
      <c r="J1582" s="165"/>
      <c r="P1582" s="222"/>
    </row>
    <row r="1583" spans="10:16" s="145" customFormat="1" x14ac:dyDescent="0.2">
      <c r="J1583" s="165"/>
      <c r="P1583" s="222"/>
    </row>
    <row r="1584" spans="10:16" s="145" customFormat="1" x14ac:dyDescent="0.2">
      <c r="J1584" s="165"/>
      <c r="P1584" s="222"/>
    </row>
    <row r="1585" spans="10:16" s="145" customFormat="1" x14ac:dyDescent="0.2">
      <c r="J1585" s="165"/>
      <c r="P1585" s="222"/>
    </row>
    <row r="1586" spans="10:16" s="145" customFormat="1" x14ac:dyDescent="0.2">
      <c r="J1586" s="165"/>
      <c r="P1586" s="222"/>
    </row>
    <row r="1587" spans="10:16" s="145" customFormat="1" x14ac:dyDescent="0.2">
      <c r="J1587" s="165"/>
      <c r="P1587" s="222"/>
    </row>
    <row r="1588" spans="10:16" s="145" customFormat="1" x14ac:dyDescent="0.2">
      <c r="J1588" s="165"/>
      <c r="P1588" s="222"/>
    </row>
    <row r="1589" spans="10:16" s="145" customFormat="1" x14ac:dyDescent="0.2">
      <c r="J1589" s="165"/>
      <c r="P1589" s="222"/>
    </row>
    <row r="1590" spans="10:16" s="145" customFormat="1" x14ac:dyDescent="0.2">
      <c r="J1590" s="165"/>
      <c r="P1590" s="222"/>
    </row>
    <row r="1591" spans="10:16" s="145" customFormat="1" x14ac:dyDescent="0.2">
      <c r="J1591" s="165"/>
      <c r="P1591" s="222"/>
    </row>
    <row r="1592" spans="10:16" s="145" customFormat="1" x14ac:dyDescent="0.2">
      <c r="J1592" s="165"/>
      <c r="P1592" s="222"/>
    </row>
    <row r="1593" spans="10:16" s="145" customFormat="1" x14ac:dyDescent="0.2">
      <c r="J1593" s="165"/>
      <c r="P1593" s="222"/>
    </row>
    <row r="1594" spans="10:16" s="145" customFormat="1" x14ac:dyDescent="0.2">
      <c r="J1594" s="165"/>
      <c r="P1594" s="222"/>
    </row>
    <row r="1595" spans="10:16" s="145" customFormat="1" x14ac:dyDescent="0.2">
      <c r="J1595" s="165"/>
      <c r="P1595" s="222"/>
    </row>
    <row r="1596" spans="10:16" s="145" customFormat="1" x14ac:dyDescent="0.2">
      <c r="J1596" s="165"/>
      <c r="P1596" s="222"/>
    </row>
    <row r="1597" spans="10:16" s="145" customFormat="1" x14ac:dyDescent="0.2">
      <c r="J1597" s="165"/>
      <c r="P1597" s="222"/>
    </row>
    <row r="1598" spans="10:16" s="145" customFormat="1" x14ac:dyDescent="0.2">
      <c r="J1598" s="165"/>
      <c r="P1598" s="222"/>
    </row>
    <row r="1599" spans="10:16" s="145" customFormat="1" x14ac:dyDescent="0.2">
      <c r="J1599" s="165"/>
      <c r="P1599" s="222"/>
    </row>
    <row r="1600" spans="10:16" s="145" customFormat="1" x14ac:dyDescent="0.2">
      <c r="J1600" s="165"/>
      <c r="P1600" s="222"/>
    </row>
    <row r="1601" spans="10:16" s="145" customFormat="1" x14ac:dyDescent="0.2">
      <c r="J1601" s="165"/>
      <c r="P1601" s="222"/>
    </row>
    <row r="1602" spans="10:16" s="145" customFormat="1" x14ac:dyDescent="0.2">
      <c r="J1602" s="165"/>
      <c r="P1602" s="222"/>
    </row>
    <row r="1603" spans="10:16" s="145" customFormat="1" x14ac:dyDescent="0.2">
      <c r="J1603" s="165"/>
      <c r="P1603" s="222"/>
    </row>
    <row r="1604" spans="10:16" s="145" customFormat="1" x14ac:dyDescent="0.2">
      <c r="J1604" s="165"/>
      <c r="P1604" s="222"/>
    </row>
    <row r="1605" spans="10:16" s="145" customFormat="1" x14ac:dyDescent="0.2">
      <c r="J1605" s="165"/>
      <c r="P1605" s="222"/>
    </row>
    <row r="1606" spans="10:16" s="145" customFormat="1" x14ac:dyDescent="0.2">
      <c r="J1606" s="165"/>
      <c r="P1606" s="222"/>
    </row>
    <row r="1607" spans="10:16" s="145" customFormat="1" x14ac:dyDescent="0.2">
      <c r="J1607" s="165"/>
      <c r="P1607" s="222"/>
    </row>
    <row r="1608" spans="10:16" s="145" customFormat="1" x14ac:dyDescent="0.2">
      <c r="J1608" s="165"/>
      <c r="P1608" s="222"/>
    </row>
    <row r="1609" spans="10:16" s="145" customFormat="1" x14ac:dyDescent="0.2">
      <c r="J1609" s="165"/>
      <c r="P1609" s="222"/>
    </row>
    <row r="1610" spans="10:16" s="145" customFormat="1" x14ac:dyDescent="0.2">
      <c r="J1610" s="165"/>
      <c r="P1610" s="222"/>
    </row>
    <row r="1611" spans="10:16" s="145" customFormat="1" x14ac:dyDescent="0.2">
      <c r="J1611" s="165"/>
      <c r="P1611" s="222"/>
    </row>
    <row r="1612" spans="10:16" s="145" customFormat="1" x14ac:dyDescent="0.2">
      <c r="J1612" s="165"/>
      <c r="P1612" s="222"/>
    </row>
    <row r="1613" spans="10:16" s="145" customFormat="1" x14ac:dyDescent="0.2">
      <c r="J1613" s="165"/>
      <c r="P1613" s="222"/>
    </row>
    <row r="1614" spans="10:16" s="145" customFormat="1" x14ac:dyDescent="0.2">
      <c r="J1614" s="165"/>
      <c r="P1614" s="222"/>
    </row>
    <row r="1615" spans="10:16" s="145" customFormat="1" x14ac:dyDescent="0.2">
      <c r="J1615" s="165"/>
      <c r="P1615" s="222"/>
    </row>
    <row r="1616" spans="10:16" s="145" customFormat="1" x14ac:dyDescent="0.2">
      <c r="J1616" s="165"/>
      <c r="P1616" s="222"/>
    </row>
    <row r="1617" spans="10:16" s="145" customFormat="1" x14ac:dyDescent="0.2">
      <c r="J1617" s="165"/>
      <c r="P1617" s="222"/>
    </row>
    <row r="1618" spans="10:16" s="145" customFormat="1" x14ac:dyDescent="0.2">
      <c r="J1618" s="165"/>
      <c r="P1618" s="222"/>
    </row>
    <row r="1619" spans="10:16" s="145" customFormat="1" x14ac:dyDescent="0.2">
      <c r="J1619" s="165"/>
      <c r="P1619" s="222"/>
    </row>
    <row r="1620" spans="10:16" s="145" customFormat="1" x14ac:dyDescent="0.2">
      <c r="J1620" s="165"/>
      <c r="P1620" s="222"/>
    </row>
    <row r="1621" spans="10:16" s="145" customFormat="1" x14ac:dyDescent="0.2">
      <c r="J1621" s="165"/>
      <c r="P1621" s="222"/>
    </row>
    <row r="1622" spans="10:16" s="145" customFormat="1" x14ac:dyDescent="0.2">
      <c r="J1622" s="165"/>
      <c r="P1622" s="222"/>
    </row>
    <row r="1623" spans="10:16" s="145" customFormat="1" x14ac:dyDescent="0.2">
      <c r="J1623" s="165"/>
      <c r="P1623" s="222"/>
    </row>
    <row r="1624" spans="10:16" s="145" customFormat="1" x14ac:dyDescent="0.2">
      <c r="J1624" s="165"/>
      <c r="P1624" s="222"/>
    </row>
    <row r="1625" spans="10:16" s="145" customFormat="1" x14ac:dyDescent="0.2">
      <c r="J1625" s="165"/>
      <c r="P1625" s="222"/>
    </row>
    <row r="1626" spans="10:16" s="145" customFormat="1" x14ac:dyDescent="0.2">
      <c r="J1626" s="165"/>
      <c r="P1626" s="222"/>
    </row>
    <row r="1627" spans="10:16" s="145" customFormat="1" x14ac:dyDescent="0.2">
      <c r="J1627" s="165"/>
      <c r="P1627" s="222"/>
    </row>
    <row r="1628" spans="10:16" s="145" customFormat="1" x14ac:dyDescent="0.2">
      <c r="J1628" s="165"/>
      <c r="P1628" s="222"/>
    </row>
    <row r="1629" spans="10:16" s="145" customFormat="1" x14ac:dyDescent="0.2">
      <c r="J1629" s="165"/>
      <c r="P1629" s="222"/>
    </row>
    <row r="1630" spans="10:16" s="145" customFormat="1" x14ac:dyDescent="0.2">
      <c r="J1630" s="165"/>
      <c r="P1630" s="222"/>
    </row>
    <row r="1631" spans="10:16" s="145" customFormat="1" x14ac:dyDescent="0.2">
      <c r="J1631" s="165"/>
      <c r="P1631" s="222"/>
    </row>
    <row r="1632" spans="10:16" s="145" customFormat="1" x14ac:dyDescent="0.2">
      <c r="J1632" s="165"/>
      <c r="P1632" s="222"/>
    </row>
    <row r="1633" spans="10:16" s="145" customFormat="1" x14ac:dyDescent="0.2">
      <c r="J1633" s="165"/>
      <c r="P1633" s="222"/>
    </row>
    <row r="1634" spans="10:16" s="145" customFormat="1" x14ac:dyDescent="0.2">
      <c r="J1634" s="165"/>
      <c r="P1634" s="222"/>
    </row>
    <row r="1635" spans="10:16" s="145" customFormat="1" x14ac:dyDescent="0.2">
      <c r="J1635" s="165"/>
      <c r="P1635" s="222"/>
    </row>
    <row r="1636" spans="10:16" s="145" customFormat="1" x14ac:dyDescent="0.2">
      <c r="J1636" s="165"/>
      <c r="P1636" s="222"/>
    </row>
    <row r="1637" spans="10:16" s="145" customFormat="1" x14ac:dyDescent="0.2">
      <c r="J1637" s="165"/>
      <c r="P1637" s="222"/>
    </row>
    <row r="1638" spans="10:16" s="145" customFormat="1" x14ac:dyDescent="0.2">
      <c r="J1638" s="165"/>
      <c r="P1638" s="222"/>
    </row>
    <row r="1639" spans="10:16" s="145" customFormat="1" x14ac:dyDescent="0.2">
      <c r="J1639" s="165"/>
      <c r="P1639" s="222"/>
    </row>
    <row r="1640" spans="10:16" s="145" customFormat="1" x14ac:dyDescent="0.2">
      <c r="J1640" s="165"/>
      <c r="P1640" s="222"/>
    </row>
    <row r="1641" spans="10:16" s="145" customFormat="1" x14ac:dyDescent="0.2">
      <c r="J1641" s="165"/>
      <c r="P1641" s="222"/>
    </row>
    <row r="1642" spans="10:16" s="145" customFormat="1" x14ac:dyDescent="0.2">
      <c r="J1642" s="165"/>
      <c r="P1642" s="222"/>
    </row>
    <row r="1643" spans="10:16" s="145" customFormat="1" x14ac:dyDescent="0.2">
      <c r="J1643" s="165"/>
      <c r="P1643" s="222"/>
    </row>
    <row r="1644" spans="10:16" s="145" customFormat="1" x14ac:dyDescent="0.2">
      <c r="J1644" s="165"/>
      <c r="P1644" s="222"/>
    </row>
    <row r="1645" spans="10:16" s="145" customFormat="1" x14ac:dyDescent="0.2">
      <c r="J1645" s="165"/>
      <c r="P1645" s="222"/>
    </row>
    <row r="1646" spans="10:16" s="145" customFormat="1" x14ac:dyDescent="0.2">
      <c r="J1646" s="165"/>
      <c r="P1646" s="222"/>
    </row>
    <row r="1647" spans="10:16" s="145" customFormat="1" x14ac:dyDescent="0.2">
      <c r="J1647" s="165"/>
      <c r="P1647" s="222"/>
    </row>
    <row r="1648" spans="10:16" s="145" customFormat="1" x14ac:dyDescent="0.2">
      <c r="J1648" s="165"/>
      <c r="P1648" s="222"/>
    </row>
    <row r="1649" spans="10:16" s="145" customFormat="1" x14ac:dyDescent="0.2">
      <c r="J1649" s="165"/>
      <c r="P1649" s="222"/>
    </row>
    <row r="1650" spans="10:16" s="145" customFormat="1" x14ac:dyDescent="0.2">
      <c r="J1650" s="165"/>
      <c r="P1650" s="222"/>
    </row>
    <row r="1651" spans="10:16" s="145" customFormat="1" x14ac:dyDescent="0.2">
      <c r="J1651" s="165"/>
      <c r="P1651" s="222"/>
    </row>
    <row r="1652" spans="10:16" s="145" customFormat="1" x14ac:dyDescent="0.2">
      <c r="J1652" s="165"/>
      <c r="P1652" s="222"/>
    </row>
    <row r="1653" spans="10:16" s="145" customFormat="1" x14ac:dyDescent="0.2">
      <c r="J1653" s="165"/>
      <c r="P1653" s="222"/>
    </row>
    <row r="1654" spans="10:16" s="145" customFormat="1" x14ac:dyDescent="0.2">
      <c r="J1654" s="165"/>
      <c r="P1654" s="222"/>
    </row>
    <row r="1655" spans="10:16" s="145" customFormat="1" x14ac:dyDescent="0.2">
      <c r="J1655" s="165"/>
      <c r="P1655" s="222"/>
    </row>
    <row r="1656" spans="10:16" s="145" customFormat="1" x14ac:dyDescent="0.2">
      <c r="J1656" s="165"/>
      <c r="P1656" s="222"/>
    </row>
    <row r="1657" spans="10:16" s="145" customFormat="1" x14ac:dyDescent="0.2">
      <c r="J1657" s="165"/>
      <c r="P1657" s="222"/>
    </row>
    <row r="1658" spans="10:16" s="145" customFormat="1" x14ac:dyDescent="0.2">
      <c r="J1658" s="165"/>
      <c r="P1658" s="222"/>
    </row>
    <row r="1659" spans="10:16" s="145" customFormat="1" x14ac:dyDescent="0.2">
      <c r="J1659" s="165"/>
      <c r="P1659" s="222"/>
    </row>
    <row r="1660" spans="10:16" s="145" customFormat="1" x14ac:dyDescent="0.2">
      <c r="J1660" s="165"/>
      <c r="P1660" s="222"/>
    </row>
    <row r="1661" spans="10:16" s="145" customFormat="1" x14ac:dyDescent="0.2">
      <c r="J1661" s="165"/>
      <c r="P1661" s="222"/>
    </row>
    <row r="1662" spans="10:16" s="145" customFormat="1" x14ac:dyDescent="0.2">
      <c r="J1662" s="165"/>
      <c r="P1662" s="222"/>
    </row>
    <row r="1663" spans="10:16" s="145" customFormat="1" x14ac:dyDescent="0.2">
      <c r="J1663" s="165"/>
      <c r="P1663" s="222"/>
    </row>
    <row r="1664" spans="10:16" s="145" customFormat="1" x14ac:dyDescent="0.2">
      <c r="J1664" s="165"/>
      <c r="P1664" s="222"/>
    </row>
    <row r="1665" spans="10:16" s="145" customFormat="1" x14ac:dyDescent="0.2">
      <c r="J1665" s="165"/>
      <c r="P1665" s="222"/>
    </row>
    <row r="1666" spans="10:16" s="145" customFormat="1" x14ac:dyDescent="0.2">
      <c r="J1666" s="165"/>
      <c r="P1666" s="222"/>
    </row>
    <row r="1667" spans="10:16" s="145" customFormat="1" x14ac:dyDescent="0.2">
      <c r="J1667" s="165"/>
      <c r="P1667" s="222"/>
    </row>
    <row r="1668" spans="10:16" s="145" customFormat="1" x14ac:dyDescent="0.2">
      <c r="J1668" s="165"/>
      <c r="P1668" s="222"/>
    </row>
    <row r="1669" spans="10:16" s="145" customFormat="1" x14ac:dyDescent="0.2">
      <c r="J1669" s="165"/>
      <c r="P1669" s="222"/>
    </row>
    <row r="1670" spans="10:16" s="145" customFormat="1" x14ac:dyDescent="0.2">
      <c r="J1670" s="165"/>
      <c r="P1670" s="222"/>
    </row>
    <row r="1671" spans="10:16" s="145" customFormat="1" x14ac:dyDescent="0.2">
      <c r="J1671" s="165"/>
      <c r="P1671" s="222"/>
    </row>
    <row r="1672" spans="10:16" s="145" customFormat="1" x14ac:dyDescent="0.2">
      <c r="J1672" s="165"/>
      <c r="P1672" s="222"/>
    </row>
    <row r="1673" spans="10:16" s="145" customFormat="1" x14ac:dyDescent="0.2">
      <c r="J1673" s="165"/>
      <c r="P1673" s="222"/>
    </row>
    <row r="1674" spans="10:16" s="145" customFormat="1" x14ac:dyDescent="0.2">
      <c r="J1674" s="165"/>
      <c r="P1674" s="222"/>
    </row>
    <row r="1675" spans="10:16" s="145" customFormat="1" x14ac:dyDescent="0.2">
      <c r="J1675" s="165"/>
      <c r="P1675" s="222"/>
    </row>
    <row r="1676" spans="10:16" s="145" customFormat="1" x14ac:dyDescent="0.2">
      <c r="J1676" s="165"/>
      <c r="P1676" s="222"/>
    </row>
    <row r="1677" spans="10:16" s="145" customFormat="1" x14ac:dyDescent="0.2">
      <c r="J1677" s="165"/>
      <c r="P1677" s="222"/>
    </row>
    <row r="1678" spans="10:16" s="145" customFormat="1" x14ac:dyDescent="0.2">
      <c r="J1678" s="165"/>
      <c r="P1678" s="222"/>
    </row>
    <row r="1679" spans="10:16" s="145" customFormat="1" x14ac:dyDescent="0.2">
      <c r="J1679" s="165"/>
      <c r="P1679" s="222"/>
    </row>
    <row r="1680" spans="10:16" s="145" customFormat="1" x14ac:dyDescent="0.2">
      <c r="J1680" s="165"/>
      <c r="P1680" s="222"/>
    </row>
    <row r="1681" spans="10:16" s="145" customFormat="1" x14ac:dyDescent="0.2">
      <c r="J1681" s="165"/>
      <c r="P1681" s="222"/>
    </row>
    <row r="1682" spans="10:16" s="145" customFormat="1" x14ac:dyDescent="0.2">
      <c r="J1682" s="165"/>
      <c r="P1682" s="222"/>
    </row>
    <row r="1683" spans="10:16" s="145" customFormat="1" x14ac:dyDescent="0.2">
      <c r="J1683" s="165"/>
      <c r="P1683" s="222"/>
    </row>
    <row r="1684" spans="10:16" s="145" customFormat="1" x14ac:dyDescent="0.2">
      <c r="J1684" s="165"/>
      <c r="P1684" s="222"/>
    </row>
    <row r="1685" spans="10:16" s="145" customFormat="1" x14ac:dyDescent="0.2">
      <c r="J1685" s="165"/>
      <c r="P1685" s="222"/>
    </row>
    <row r="1686" spans="10:16" s="145" customFormat="1" x14ac:dyDescent="0.2">
      <c r="J1686" s="165"/>
      <c r="P1686" s="222"/>
    </row>
    <row r="1687" spans="10:16" s="145" customFormat="1" x14ac:dyDescent="0.2">
      <c r="J1687" s="165"/>
      <c r="P1687" s="222"/>
    </row>
    <row r="1688" spans="10:16" s="145" customFormat="1" x14ac:dyDescent="0.2">
      <c r="J1688" s="165"/>
      <c r="P1688" s="222"/>
    </row>
    <row r="1689" spans="10:16" s="145" customFormat="1" x14ac:dyDescent="0.2">
      <c r="J1689" s="165"/>
      <c r="P1689" s="222"/>
    </row>
    <row r="1690" spans="10:16" s="145" customFormat="1" x14ac:dyDescent="0.2">
      <c r="J1690" s="165"/>
      <c r="P1690" s="222"/>
    </row>
    <row r="1691" spans="10:16" s="145" customFormat="1" x14ac:dyDescent="0.2">
      <c r="J1691" s="165"/>
      <c r="P1691" s="222"/>
    </row>
    <row r="1692" spans="10:16" s="145" customFormat="1" x14ac:dyDescent="0.2">
      <c r="J1692" s="165"/>
      <c r="P1692" s="222"/>
    </row>
    <row r="1693" spans="10:16" s="145" customFormat="1" x14ac:dyDescent="0.2">
      <c r="J1693" s="165"/>
      <c r="P1693" s="222"/>
    </row>
    <row r="1694" spans="10:16" s="145" customFormat="1" x14ac:dyDescent="0.2">
      <c r="J1694" s="165"/>
      <c r="P1694" s="222"/>
    </row>
    <row r="1695" spans="10:16" s="145" customFormat="1" x14ac:dyDescent="0.2">
      <c r="J1695" s="165"/>
      <c r="P1695" s="222"/>
    </row>
    <row r="1696" spans="10:16" s="145" customFormat="1" x14ac:dyDescent="0.2">
      <c r="J1696" s="165"/>
      <c r="P1696" s="222"/>
    </row>
    <row r="1697" spans="10:16" s="145" customFormat="1" x14ac:dyDescent="0.2">
      <c r="J1697" s="165"/>
      <c r="P1697" s="222"/>
    </row>
    <row r="1698" spans="10:16" s="145" customFormat="1" x14ac:dyDescent="0.2">
      <c r="J1698" s="165"/>
      <c r="P1698" s="222"/>
    </row>
    <row r="1699" spans="10:16" s="145" customFormat="1" x14ac:dyDescent="0.2">
      <c r="J1699" s="165"/>
      <c r="P1699" s="222"/>
    </row>
    <row r="1700" spans="10:16" s="145" customFormat="1" x14ac:dyDescent="0.2">
      <c r="J1700" s="165"/>
      <c r="P1700" s="222"/>
    </row>
    <row r="1701" spans="10:16" s="145" customFormat="1" x14ac:dyDescent="0.2">
      <c r="J1701" s="165"/>
      <c r="P1701" s="222"/>
    </row>
    <row r="1702" spans="10:16" s="145" customFormat="1" x14ac:dyDescent="0.2">
      <c r="J1702" s="165"/>
      <c r="P1702" s="222"/>
    </row>
    <row r="1703" spans="10:16" s="145" customFormat="1" x14ac:dyDescent="0.2">
      <c r="J1703" s="165"/>
      <c r="P1703" s="222"/>
    </row>
    <row r="1704" spans="10:16" s="145" customFormat="1" x14ac:dyDescent="0.2">
      <c r="J1704" s="165"/>
      <c r="P1704" s="222"/>
    </row>
    <row r="1705" spans="10:16" s="145" customFormat="1" x14ac:dyDescent="0.2">
      <c r="J1705" s="165"/>
      <c r="P1705" s="222"/>
    </row>
    <row r="1706" spans="10:16" s="145" customFormat="1" x14ac:dyDescent="0.2">
      <c r="J1706" s="165"/>
      <c r="P1706" s="222"/>
    </row>
    <row r="1707" spans="10:16" s="145" customFormat="1" x14ac:dyDescent="0.2">
      <c r="J1707" s="165"/>
      <c r="P1707" s="222"/>
    </row>
    <row r="1708" spans="10:16" s="145" customFormat="1" x14ac:dyDescent="0.2">
      <c r="J1708" s="165"/>
      <c r="P1708" s="222"/>
    </row>
    <row r="1709" spans="10:16" s="145" customFormat="1" x14ac:dyDescent="0.2">
      <c r="J1709" s="165"/>
      <c r="P1709" s="222"/>
    </row>
    <row r="1710" spans="10:16" s="145" customFormat="1" x14ac:dyDescent="0.2">
      <c r="J1710" s="165"/>
      <c r="P1710" s="222"/>
    </row>
    <row r="1711" spans="10:16" s="145" customFormat="1" x14ac:dyDescent="0.2">
      <c r="J1711" s="165"/>
      <c r="P1711" s="222"/>
    </row>
    <row r="1712" spans="10:16" s="145" customFormat="1" x14ac:dyDescent="0.2">
      <c r="J1712" s="165"/>
      <c r="P1712" s="222"/>
    </row>
    <row r="1713" spans="10:16" s="145" customFormat="1" x14ac:dyDescent="0.2">
      <c r="J1713" s="165"/>
      <c r="P1713" s="222"/>
    </row>
    <row r="1714" spans="10:16" s="145" customFormat="1" x14ac:dyDescent="0.2">
      <c r="J1714" s="165"/>
      <c r="P1714" s="222"/>
    </row>
    <row r="1715" spans="10:16" s="145" customFormat="1" x14ac:dyDescent="0.2">
      <c r="J1715" s="165"/>
      <c r="P1715" s="222"/>
    </row>
    <row r="1716" spans="10:16" s="145" customFormat="1" x14ac:dyDescent="0.2">
      <c r="J1716" s="165"/>
      <c r="P1716" s="222"/>
    </row>
    <row r="1717" spans="10:16" s="145" customFormat="1" x14ac:dyDescent="0.2">
      <c r="J1717" s="165"/>
      <c r="P1717" s="222"/>
    </row>
    <row r="1718" spans="10:16" s="145" customFormat="1" x14ac:dyDescent="0.2">
      <c r="J1718" s="165"/>
      <c r="P1718" s="222"/>
    </row>
    <row r="1719" spans="10:16" s="145" customFormat="1" x14ac:dyDescent="0.2">
      <c r="J1719" s="165"/>
      <c r="P1719" s="222"/>
    </row>
    <row r="1720" spans="10:16" s="145" customFormat="1" x14ac:dyDescent="0.2">
      <c r="J1720" s="165"/>
      <c r="P1720" s="222"/>
    </row>
    <row r="1721" spans="10:16" s="145" customFormat="1" x14ac:dyDescent="0.2">
      <c r="J1721" s="165"/>
      <c r="P1721" s="222"/>
    </row>
    <row r="1722" spans="10:16" s="145" customFormat="1" x14ac:dyDescent="0.2">
      <c r="J1722" s="165"/>
      <c r="P1722" s="222"/>
    </row>
    <row r="1723" spans="10:16" s="145" customFormat="1" x14ac:dyDescent="0.2">
      <c r="J1723" s="165"/>
      <c r="P1723" s="222"/>
    </row>
    <row r="1724" spans="10:16" s="145" customFormat="1" x14ac:dyDescent="0.2">
      <c r="J1724" s="165"/>
      <c r="P1724" s="222"/>
    </row>
    <row r="1725" spans="10:16" s="145" customFormat="1" x14ac:dyDescent="0.2">
      <c r="J1725" s="165"/>
      <c r="P1725" s="222"/>
    </row>
    <row r="1726" spans="10:16" s="145" customFormat="1" x14ac:dyDescent="0.2">
      <c r="J1726" s="165"/>
      <c r="P1726" s="222"/>
    </row>
    <row r="1727" spans="10:16" s="145" customFormat="1" x14ac:dyDescent="0.2">
      <c r="J1727" s="165"/>
      <c r="P1727" s="222"/>
    </row>
    <row r="1728" spans="10:16" s="145" customFormat="1" x14ac:dyDescent="0.2">
      <c r="J1728" s="165"/>
      <c r="P1728" s="222"/>
    </row>
    <row r="1729" spans="10:16" s="145" customFormat="1" x14ac:dyDescent="0.2">
      <c r="J1729" s="165"/>
      <c r="P1729" s="222"/>
    </row>
    <row r="1730" spans="10:16" s="145" customFormat="1" x14ac:dyDescent="0.2">
      <c r="J1730" s="165"/>
      <c r="P1730" s="222"/>
    </row>
    <row r="1731" spans="10:16" s="145" customFormat="1" x14ac:dyDescent="0.2">
      <c r="J1731" s="165"/>
      <c r="P1731" s="222"/>
    </row>
    <row r="1732" spans="10:16" s="145" customFormat="1" x14ac:dyDescent="0.2">
      <c r="J1732" s="165"/>
      <c r="P1732" s="222"/>
    </row>
    <row r="1733" spans="10:16" s="145" customFormat="1" x14ac:dyDescent="0.2">
      <c r="J1733" s="165"/>
      <c r="P1733" s="222"/>
    </row>
    <row r="1734" spans="10:16" s="145" customFormat="1" x14ac:dyDescent="0.2">
      <c r="J1734" s="165"/>
      <c r="P1734" s="222"/>
    </row>
    <row r="1735" spans="10:16" s="145" customFormat="1" x14ac:dyDescent="0.2">
      <c r="J1735" s="165"/>
      <c r="P1735" s="222"/>
    </row>
    <row r="1736" spans="10:16" s="145" customFormat="1" x14ac:dyDescent="0.2">
      <c r="J1736" s="165"/>
      <c r="P1736" s="222"/>
    </row>
    <row r="1737" spans="10:16" s="145" customFormat="1" x14ac:dyDescent="0.2">
      <c r="J1737" s="165"/>
      <c r="P1737" s="222"/>
    </row>
    <row r="1738" spans="10:16" s="145" customFormat="1" x14ac:dyDescent="0.2">
      <c r="J1738" s="165"/>
      <c r="P1738" s="222"/>
    </row>
    <row r="1739" spans="10:16" s="145" customFormat="1" x14ac:dyDescent="0.2">
      <c r="J1739" s="165"/>
      <c r="P1739" s="222"/>
    </row>
    <row r="1740" spans="10:16" s="145" customFormat="1" x14ac:dyDescent="0.2">
      <c r="J1740" s="165"/>
      <c r="P1740" s="222"/>
    </row>
    <row r="1741" spans="10:16" s="145" customFormat="1" x14ac:dyDescent="0.2">
      <c r="J1741" s="165"/>
      <c r="P1741" s="222"/>
    </row>
    <row r="1742" spans="10:16" s="145" customFormat="1" x14ac:dyDescent="0.2">
      <c r="J1742" s="165"/>
      <c r="P1742" s="222"/>
    </row>
    <row r="1743" spans="10:16" s="145" customFormat="1" x14ac:dyDescent="0.2">
      <c r="J1743" s="165"/>
      <c r="P1743" s="222"/>
    </row>
    <row r="1744" spans="10:16" s="145" customFormat="1" x14ac:dyDescent="0.2">
      <c r="J1744" s="165"/>
      <c r="P1744" s="222"/>
    </row>
    <row r="1745" spans="10:16" s="145" customFormat="1" x14ac:dyDescent="0.2">
      <c r="J1745" s="165"/>
      <c r="P1745" s="222"/>
    </row>
    <row r="1746" spans="10:16" s="145" customFormat="1" x14ac:dyDescent="0.2">
      <c r="J1746" s="165"/>
      <c r="P1746" s="222"/>
    </row>
    <row r="1747" spans="10:16" s="145" customFormat="1" x14ac:dyDescent="0.2">
      <c r="J1747" s="165"/>
      <c r="P1747" s="222"/>
    </row>
    <row r="1748" spans="10:16" s="145" customFormat="1" x14ac:dyDescent="0.2">
      <c r="J1748" s="165"/>
      <c r="P1748" s="222"/>
    </row>
    <row r="1749" spans="10:16" s="145" customFormat="1" x14ac:dyDescent="0.2">
      <c r="J1749" s="165"/>
      <c r="P1749" s="222"/>
    </row>
    <row r="1750" spans="10:16" s="145" customFormat="1" x14ac:dyDescent="0.2">
      <c r="J1750" s="165"/>
      <c r="P1750" s="222"/>
    </row>
    <row r="1751" spans="10:16" s="145" customFormat="1" x14ac:dyDescent="0.2">
      <c r="J1751" s="165"/>
      <c r="P1751" s="222"/>
    </row>
    <row r="1752" spans="10:16" s="145" customFormat="1" x14ac:dyDescent="0.2">
      <c r="J1752" s="165"/>
      <c r="P1752" s="222"/>
    </row>
    <row r="1753" spans="10:16" s="145" customFormat="1" x14ac:dyDescent="0.2">
      <c r="J1753" s="165"/>
      <c r="P1753" s="222"/>
    </row>
    <row r="1754" spans="10:16" s="145" customFormat="1" x14ac:dyDescent="0.2">
      <c r="J1754" s="165"/>
      <c r="P1754" s="222"/>
    </row>
    <row r="1755" spans="10:16" s="145" customFormat="1" x14ac:dyDescent="0.2">
      <c r="J1755" s="165"/>
      <c r="P1755" s="222"/>
    </row>
    <row r="1756" spans="10:16" s="145" customFormat="1" x14ac:dyDescent="0.2">
      <c r="J1756" s="165"/>
      <c r="P1756" s="222"/>
    </row>
    <row r="1757" spans="10:16" s="145" customFormat="1" x14ac:dyDescent="0.2">
      <c r="J1757" s="165"/>
      <c r="P1757" s="222"/>
    </row>
    <row r="1758" spans="10:16" s="145" customFormat="1" x14ac:dyDescent="0.2">
      <c r="J1758" s="165"/>
      <c r="P1758" s="222"/>
    </row>
    <row r="1759" spans="10:16" s="145" customFormat="1" x14ac:dyDescent="0.2">
      <c r="J1759" s="165"/>
      <c r="P1759" s="222"/>
    </row>
    <row r="1760" spans="10:16" s="145" customFormat="1" x14ac:dyDescent="0.2">
      <c r="J1760" s="165"/>
      <c r="P1760" s="222"/>
    </row>
    <row r="1761" spans="10:16" s="145" customFormat="1" x14ac:dyDescent="0.2">
      <c r="J1761" s="165"/>
      <c r="P1761" s="222"/>
    </row>
    <row r="1762" spans="10:16" s="145" customFormat="1" x14ac:dyDescent="0.2">
      <c r="J1762" s="165"/>
      <c r="P1762" s="222"/>
    </row>
    <row r="1763" spans="10:16" s="145" customFormat="1" x14ac:dyDescent="0.2">
      <c r="J1763" s="165"/>
      <c r="P1763" s="222"/>
    </row>
    <row r="1764" spans="10:16" s="145" customFormat="1" x14ac:dyDescent="0.2">
      <c r="J1764" s="165"/>
      <c r="P1764" s="222"/>
    </row>
    <row r="1765" spans="10:16" s="145" customFormat="1" x14ac:dyDescent="0.2">
      <c r="J1765" s="165"/>
      <c r="P1765" s="222"/>
    </row>
    <row r="1766" spans="10:16" s="145" customFormat="1" x14ac:dyDescent="0.2">
      <c r="J1766" s="165"/>
      <c r="P1766" s="222"/>
    </row>
    <row r="1767" spans="10:16" s="145" customFormat="1" x14ac:dyDescent="0.2">
      <c r="J1767" s="165"/>
      <c r="P1767" s="222"/>
    </row>
    <row r="1768" spans="10:16" s="145" customFormat="1" x14ac:dyDescent="0.2">
      <c r="J1768" s="165"/>
      <c r="P1768" s="222"/>
    </row>
    <row r="1769" spans="10:16" s="145" customFormat="1" x14ac:dyDescent="0.2">
      <c r="J1769" s="165"/>
      <c r="P1769" s="222"/>
    </row>
    <row r="1770" spans="10:16" s="145" customFormat="1" x14ac:dyDescent="0.2">
      <c r="J1770" s="165"/>
      <c r="P1770" s="222"/>
    </row>
    <row r="1771" spans="10:16" s="145" customFormat="1" x14ac:dyDescent="0.2">
      <c r="J1771" s="165"/>
      <c r="P1771" s="222"/>
    </row>
    <row r="1772" spans="10:16" s="145" customFormat="1" x14ac:dyDescent="0.2">
      <c r="J1772" s="165"/>
      <c r="P1772" s="222"/>
    </row>
    <row r="1773" spans="10:16" s="145" customFormat="1" x14ac:dyDescent="0.2">
      <c r="J1773" s="165"/>
      <c r="P1773" s="222"/>
    </row>
    <row r="1774" spans="10:16" s="145" customFormat="1" x14ac:dyDescent="0.2">
      <c r="J1774" s="165"/>
      <c r="P1774" s="222"/>
    </row>
    <row r="1775" spans="10:16" s="145" customFormat="1" x14ac:dyDescent="0.2">
      <c r="J1775" s="165"/>
      <c r="P1775" s="222"/>
    </row>
    <row r="1776" spans="10:16" s="145" customFormat="1" x14ac:dyDescent="0.2">
      <c r="J1776" s="165"/>
      <c r="P1776" s="222"/>
    </row>
    <row r="1777" spans="10:16" s="145" customFormat="1" x14ac:dyDescent="0.2">
      <c r="J1777" s="165"/>
      <c r="P1777" s="222"/>
    </row>
    <row r="1778" spans="10:16" s="145" customFormat="1" x14ac:dyDescent="0.2">
      <c r="J1778" s="165"/>
      <c r="P1778" s="222"/>
    </row>
    <row r="1779" spans="10:16" s="145" customFormat="1" x14ac:dyDescent="0.2">
      <c r="J1779" s="165"/>
      <c r="P1779" s="222"/>
    </row>
    <row r="1780" spans="10:16" s="145" customFormat="1" x14ac:dyDescent="0.2">
      <c r="J1780" s="165"/>
      <c r="P1780" s="222"/>
    </row>
    <row r="1781" spans="10:16" s="145" customFormat="1" x14ac:dyDescent="0.2">
      <c r="J1781" s="165"/>
      <c r="P1781" s="222"/>
    </row>
    <row r="1782" spans="10:16" s="145" customFormat="1" x14ac:dyDescent="0.2">
      <c r="J1782" s="165"/>
      <c r="P1782" s="222"/>
    </row>
    <row r="1783" spans="10:16" s="145" customFormat="1" x14ac:dyDescent="0.2">
      <c r="J1783" s="165"/>
      <c r="P1783" s="222"/>
    </row>
    <row r="1784" spans="10:16" s="145" customFormat="1" x14ac:dyDescent="0.2">
      <c r="J1784" s="165"/>
      <c r="P1784" s="222"/>
    </row>
    <row r="1785" spans="10:16" s="145" customFormat="1" x14ac:dyDescent="0.2">
      <c r="J1785" s="165"/>
      <c r="P1785" s="222"/>
    </row>
    <row r="1786" spans="10:16" s="145" customFormat="1" x14ac:dyDescent="0.2">
      <c r="J1786" s="165"/>
      <c r="P1786" s="222"/>
    </row>
    <row r="1787" spans="10:16" s="145" customFormat="1" x14ac:dyDescent="0.2">
      <c r="J1787" s="165"/>
      <c r="P1787" s="222"/>
    </row>
    <row r="1788" spans="10:16" s="145" customFormat="1" x14ac:dyDescent="0.2">
      <c r="J1788" s="165"/>
      <c r="P1788" s="222"/>
    </row>
    <row r="1789" spans="10:16" s="145" customFormat="1" x14ac:dyDescent="0.2">
      <c r="J1789" s="165"/>
      <c r="P1789" s="222"/>
    </row>
    <row r="1790" spans="10:16" s="145" customFormat="1" x14ac:dyDescent="0.2">
      <c r="J1790" s="165"/>
      <c r="P1790" s="222"/>
    </row>
    <row r="1791" spans="10:16" s="145" customFormat="1" x14ac:dyDescent="0.2">
      <c r="J1791" s="165"/>
      <c r="P1791" s="222"/>
    </row>
    <row r="1792" spans="10:16" s="145" customFormat="1" x14ac:dyDescent="0.2">
      <c r="J1792" s="165"/>
      <c r="P1792" s="222"/>
    </row>
    <row r="1793" spans="10:16" s="145" customFormat="1" x14ac:dyDescent="0.2">
      <c r="J1793" s="165"/>
      <c r="P1793" s="222"/>
    </row>
    <row r="1794" spans="10:16" s="145" customFormat="1" x14ac:dyDescent="0.2">
      <c r="J1794" s="165"/>
      <c r="P1794" s="222"/>
    </row>
    <row r="1795" spans="10:16" s="145" customFormat="1" x14ac:dyDescent="0.2">
      <c r="J1795" s="165"/>
      <c r="P1795" s="222"/>
    </row>
    <row r="1796" spans="10:16" s="145" customFormat="1" x14ac:dyDescent="0.2">
      <c r="J1796" s="165"/>
      <c r="P1796" s="222"/>
    </row>
    <row r="1797" spans="10:16" s="145" customFormat="1" x14ac:dyDescent="0.2">
      <c r="J1797" s="165"/>
      <c r="P1797" s="222"/>
    </row>
    <row r="1798" spans="10:16" s="145" customFormat="1" x14ac:dyDescent="0.2">
      <c r="J1798" s="165"/>
      <c r="P1798" s="222"/>
    </row>
    <row r="1799" spans="10:16" s="145" customFormat="1" x14ac:dyDescent="0.2">
      <c r="J1799" s="165"/>
      <c r="P1799" s="222"/>
    </row>
    <row r="1800" spans="10:16" s="145" customFormat="1" x14ac:dyDescent="0.2">
      <c r="J1800" s="165"/>
      <c r="P1800" s="222"/>
    </row>
    <row r="1801" spans="10:16" s="145" customFormat="1" x14ac:dyDescent="0.2">
      <c r="J1801" s="165"/>
      <c r="P1801" s="222"/>
    </row>
    <row r="1802" spans="10:16" s="145" customFormat="1" x14ac:dyDescent="0.2">
      <c r="J1802" s="165"/>
      <c r="P1802" s="222"/>
    </row>
    <row r="1803" spans="10:16" s="145" customFormat="1" x14ac:dyDescent="0.2">
      <c r="J1803" s="165"/>
      <c r="P1803" s="222"/>
    </row>
    <row r="1804" spans="10:16" s="145" customFormat="1" x14ac:dyDescent="0.2">
      <c r="J1804" s="165"/>
      <c r="P1804" s="222"/>
    </row>
    <row r="1805" spans="10:16" s="145" customFormat="1" x14ac:dyDescent="0.2">
      <c r="J1805" s="165"/>
      <c r="P1805" s="222"/>
    </row>
    <row r="1806" spans="10:16" s="145" customFormat="1" x14ac:dyDescent="0.2">
      <c r="J1806" s="165"/>
      <c r="P1806" s="222"/>
    </row>
    <row r="1807" spans="10:16" s="145" customFormat="1" x14ac:dyDescent="0.2">
      <c r="J1807" s="165"/>
      <c r="P1807" s="222"/>
    </row>
    <row r="1808" spans="10:16" s="145" customFormat="1" x14ac:dyDescent="0.2">
      <c r="J1808" s="165"/>
      <c r="P1808" s="222"/>
    </row>
    <row r="1809" spans="10:16" s="145" customFormat="1" x14ac:dyDescent="0.2">
      <c r="J1809" s="165"/>
      <c r="P1809" s="222"/>
    </row>
    <row r="1810" spans="10:16" s="145" customFormat="1" x14ac:dyDescent="0.2">
      <c r="J1810" s="165"/>
      <c r="P1810" s="222"/>
    </row>
    <row r="1811" spans="10:16" s="145" customFormat="1" x14ac:dyDescent="0.2">
      <c r="J1811" s="165"/>
      <c r="P1811" s="222"/>
    </row>
    <row r="1812" spans="10:16" s="145" customFormat="1" x14ac:dyDescent="0.2">
      <c r="J1812" s="165"/>
      <c r="P1812" s="222"/>
    </row>
    <row r="1813" spans="10:16" s="145" customFormat="1" x14ac:dyDescent="0.2">
      <c r="J1813" s="165"/>
      <c r="P1813" s="222"/>
    </row>
    <row r="1814" spans="10:16" s="145" customFormat="1" x14ac:dyDescent="0.2">
      <c r="J1814" s="165"/>
      <c r="P1814" s="222"/>
    </row>
    <row r="1815" spans="10:16" s="145" customFormat="1" x14ac:dyDescent="0.2">
      <c r="J1815" s="165"/>
      <c r="P1815" s="222"/>
    </row>
    <row r="1816" spans="10:16" s="145" customFormat="1" x14ac:dyDescent="0.2">
      <c r="J1816" s="165"/>
      <c r="P1816" s="222"/>
    </row>
    <row r="1817" spans="10:16" s="145" customFormat="1" x14ac:dyDescent="0.2">
      <c r="J1817" s="165"/>
      <c r="P1817" s="222"/>
    </row>
    <row r="1818" spans="10:16" s="145" customFormat="1" x14ac:dyDescent="0.2">
      <c r="J1818" s="165"/>
      <c r="P1818" s="222"/>
    </row>
    <row r="1819" spans="10:16" s="145" customFormat="1" x14ac:dyDescent="0.2">
      <c r="J1819" s="165"/>
      <c r="P1819" s="222"/>
    </row>
    <row r="1820" spans="10:16" s="145" customFormat="1" x14ac:dyDescent="0.2">
      <c r="J1820" s="165"/>
      <c r="P1820" s="222"/>
    </row>
    <row r="1821" spans="10:16" s="145" customFormat="1" x14ac:dyDescent="0.2">
      <c r="J1821" s="165"/>
      <c r="P1821" s="222"/>
    </row>
    <row r="1822" spans="10:16" s="145" customFormat="1" x14ac:dyDescent="0.2">
      <c r="J1822" s="165"/>
      <c r="P1822" s="222"/>
    </row>
    <row r="1823" spans="10:16" s="145" customFormat="1" x14ac:dyDescent="0.2">
      <c r="J1823" s="165"/>
      <c r="P1823" s="222"/>
    </row>
    <row r="1824" spans="10:16" s="145" customFormat="1" x14ac:dyDescent="0.2">
      <c r="J1824" s="165"/>
      <c r="P1824" s="222"/>
    </row>
    <row r="1825" spans="10:16" s="145" customFormat="1" x14ac:dyDescent="0.2">
      <c r="J1825" s="165"/>
      <c r="P1825" s="222"/>
    </row>
    <row r="1826" spans="10:16" s="145" customFormat="1" x14ac:dyDescent="0.2">
      <c r="J1826" s="165"/>
      <c r="P1826" s="222"/>
    </row>
    <row r="1827" spans="10:16" s="145" customFormat="1" x14ac:dyDescent="0.2">
      <c r="J1827" s="165"/>
      <c r="P1827" s="222"/>
    </row>
    <row r="1828" spans="10:16" s="145" customFormat="1" x14ac:dyDescent="0.2">
      <c r="J1828" s="165"/>
      <c r="P1828" s="222"/>
    </row>
    <row r="1829" spans="10:16" s="145" customFormat="1" x14ac:dyDescent="0.2">
      <c r="J1829" s="165"/>
      <c r="P1829" s="222"/>
    </row>
    <row r="1830" spans="10:16" s="145" customFormat="1" x14ac:dyDescent="0.2">
      <c r="J1830" s="165"/>
      <c r="P1830" s="222"/>
    </row>
    <row r="1831" spans="10:16" s="145" customFormat="1" x14ac:dyDescent="0.2">
      <c r="J1831" s="165"/>
      <c r="P1831" s="222"/>
    </row>
    <row r="1832" spans="10:16" s="145" customFormat="1" x14ac:dyDescent="0.2">
      <c r="J1832" s="165"/>
      <c r="P1832" s="222"/>
    </row>
    <row r="1833" spans="10:16" s="145" customFormat="1" x14ac:dyDescent="0.2">
      <c r="J1833" s="165"/>
      <c r="P1833" s="222"/>
    </row>
    <row r="1834" spans="10:16" s="145" customFormat="1" x14ac:dyDescent="0.2">
      <c r="J1834" s="165"/>
      <c r="P1834" s="222"/>
    </row>
    <row r="1835" spans="10:16" s="145" customFormat="1" x14ac:dyDescent="0.2">
      <c r="J1835" s="165"/>
      <c r="P1835" s="222"/>
    </row>
    <row r="1836" spans="10:16" s="145" customFormat="1" x14ac:dyDescent="0.2">
      <c r="J1836" s="165"/>
      <c r="P1836" s="222"/>
    </row>
    <row r="1837" spans="10:16" s="145" customFormat="1" x14ac:dyDescent="0.2">
      <c r="J1837" s="165"/>
      <c r="P1837" s="222"/>
    </row>
    <row r="1838" spans="10:16" s="145" customFormat="1" x14ac:dyDescent="0.2">
      <c r="J1838" s="165"/>
      <c r="P1838" s="222"/>
    </row>
    <row r="1839" spans="10:16" s="145" customFormat="1" x14ac:dyDescent="0.2">
      <c r="J1839" s="165"/>
      <c r="P1839" s="222"/>
    </row>
    <row r="1840" spans="10:16" s="145" customFormat="1" x14ac:dyDescent="0.2">
      <c r="J1840" s="165"/>
      <c r="P1840" s="222"/>
    </row>
    <row r="1841" spans="10:16" s="145" customFormat="1" x14ac:dyDescent="0.2">
      <c r="J1841" s="165"/>
      <c r="P1841" s="222"/>
    </row>
    <row r="1842" spans="10:16" s="145" customFormat="1" x14ac:dyDescent="0.2">
      <c r="J1842" s="165"/>
      <c r="P1842" s="222"/>
    </row>
    <row r="1843" spans="10:16" s="145" customFormat="1" x14ac:dyDescent="0.2">
      <c r="J1843" s="165"/>
      <c r="P1843" s="222"/>
    </row>
    <row r="1844" spans="10:16" s="145" customFormat="1" x14ac:dyDescent="0.2">
      <c r="J1844" s="165"/>
      <c r="P1844" s="222"/>
    </row>
    <row r="1845" spans="10:16" s="145" customFormat="1" x14ac:dyDescent="0.2">
      <c r="J1845" s="165"/>
      <c r="P1845" s="222"/>
    </row>
    <row r="1846" spans="10:16" s="145" customFormat="1" x14ac:dyDescent="0.2">
      <c r="J1846" s="165"/>
      <c r="P1846" s="222"/>
    </row>
    <row r="1847" spans="10:16" s="145" customFormat="1" x14ac:dyDescent="0.2">
      <c r="J1847" s="165"/>
      <c r="P1847" s="222"/>
    </row>
    <row r="1848" spans="10:16" s="145" customFormat="1" x14ac:dyDescent="0.2">
      <c r="J1848" s="165"/>
      <c r="P1848" s="222"/>
    </row>
    <row r="1849" spans="10:16" s="145" customFormat="1" x14ac:dyDescent="0.2">
      <c r="J1849" s="165"/>
      <c r="P1849" s="222"/>
    </row>
    <row r="1850" spans="10:16" s="145" customFormat="1" x14ac:dyDescent="0.2">
      <c r="J1850" s="165"/>
      <c r="P1850" s="222"/>
    </row>
    <row r="1851" spans="10:16" s="145" customFormat="1" x14ac:dyDescent="0.2">
      <c r="J1851" s="165"/>
      <c r="P1851" s="222"/>
    </row>
    <row r="1852" spans="10:16" s="145" customFormat="1" x14ac:dyDescent="0.2">
      <c r="J1852" s="165"/>
      <c r="P1852" s="222"/>
    </row>
    <row r="1853" spans="10:16" s="145" customFormat="1" x14ac:dyDescent="0.2">
      <c r="J1853" s="165"/>
      <c r="P1853" s="222"/>
    </row>
    <row r="1854" spans="10:16" s="145" customFormat="1" x14ac:dyDescent="0.2">
      <c r="J1854" s="165"/>
      <c r="P1854" s="222"/>
    </row>
    <row r="1855" spans="10:16" s="145" customFormat="1" x14ac:dyDescent="0.2">
      <c r="J1855" s="165"/>
      <c r="P1855" s="222"/>
    </row>
    <row r="1856" spans="10:16" s="145" customFormat="1" x14ac:dyDescent="0.2">
      <c r="J1856" s="165"/>
      <c r="P1856" s="222"/>
    </row>
    <row r="1857" spans="10:16" s="145" customFormat="1" x14ac:dyDescent="0.2">
      <c r="J1857" s="165"/>
      <c r="P1857" s="222"/>
    </row>
    <row r="1858" spans="10:16" s="145" customFormat="1" x14ac:dyDescent="0.2">
      <c r="J1858" s="165"/>
      <c r="P1858" s="222"/>
    </row>
    <row r="1859" spans="10:16" s="145" customFormat="1" x14ac:dyDescent="0.2">
      <c r="J1859" s="165"/>
      <c r="P1859" s="222"/>
    </row>
    <row r="1860" spans="10:16" s="145" customFormat="1" x14ac:dyDescent="0.2">
      <c r="J1860" s="165"/>
      <c r="P1860" s="222"/>
    </row>
    <row r="1861" spans="10:16" s="145" customFormat="1" x14ac:dyDescent="0.2">
      <c r="J1861" s="165"/>
      <c r="P1861" s="222"/>
    </row>
    <row r="1862" spans="10:16" s="145" customFormat="1" x14ac:dyDescent="0.2">
      <c r="J1862" s="165"/>
      <c r="P1862" s="222"/>
    </row>
    <row r="1863" spans="10:16" s="145" customFormat="1" x14ac:dyDescent="0.2">
      <c r="J1863" s="165"/>
      <c r="P1863" s="222"/>
    </row>
    <row r="1864" spans="10:16" s="145" customFormat="1" x14ac:dyDescent="0.2">
      <c r="J1864" s="165"/>
      <c r="P1864" s="222"/>
    </row>
    <row r="1865" spans="10:16" s="145" customFormat="1" x14ac:dyDescent="0.2">
      <c r="J1865" s="165"/>
      <c r="P1865" s="222"/>
    </row>
    <row r="1866" spans="10:16" s="145" customFormat="1" x14ac:dyDescent="0.2">
      <c r="J1866" s="165"/>
      <c r="P1866" s="222"/>
    </row>
    <row r="1867" spans="10:16" s="145" customFormat="1" x14ac:dyDescent="0.2">
      <c r="J1867" s="165"/>
      <c r="P1867" s="222"/>
    </row>
    <row r="1868" spans="10:16" s="145" customFormat="1" x14ac:dyDescent="0.2">
      <c r="J1868" s="165"/>
      <c r="P1868" s="222"/>
    </row>
    <row r="1869" spans="10:16" s="145" customFormat="1" x14ac:dyDescent="0.2">
      <c r="J1869" s="165"/>
      <c r="P1869" s="222"/>
    </row>
    <row r="1870" spans="10:16" s="145" customFormat="1" x14ac:dyDescent="0.2">
      <c r="J1870" s="165"/>
      <c r="P1870" s="222"/>
    </row>
    <row r="1871" spans="10:16" s="145" customFormat="1" x14ac:dyDescent="0.2">
      <c r="J1871" s="165"/>
      <c r="P1871" s="222"/>
    </row>
    <row r="1872" spans="10:16" s="145" customFormat="1" x14ac:dyDescent="0.2">
      <c r="J1872" s="165"/>
      <c r="P1872" s="222"/>
    </row>
    <row r="1873" spans="10:16" s="145" customFormat="1" x14ac:dyDescent="0.2">
      <c r="J1873" s="165"/>
      <c r="P1873" s="222"/>
    </row>
    <row r="1874" spans="10:16" s="145" customFormat="1" x14ac:dyDescent="0.2">
      <c r="J1874" s="165"/>
      <c r="P1874" s="222"/>
    </row>
    <row r="1875" spans="10:16" s="145" customFormat="1" x14ac:dyDescent="0.2">
      <c r="J1875" s="165"/>
      <c r="P1875" s="222"/>
    </row>
    <row r="1876" spans="10:16" s="145" customFormat="1" x14ac:dyDescent="0.2">
      <c r="J1876" s="165"/>
      <c r="P1876" s="222"/>
    </row>
    <row r="1877" spans="10:16" s="145" customFormat="1" x14ac:dyDescent="0.2">
      <c r="J1877" s="165"/>
      <c r="P1877" s="222"/>
    </row>
    <row r="1878" spans="10:16" s="145" customFormat="1" x14ac:dyDescent="0.2">
      <c r="J1878" s="165"/>
      <c r="P1878" s="222"/>
    </row>
    <row r="1879" spans="10:16" s="145" customFormat="1" x14ac:dyDescent="0.2">
      <c r="J1879" s="165"/>
      <c r="P1879" s="222"/>
    </row>
    <row r="1880" spans="10:16" s="145" customFormat="1" x14ac:dyDescent="0.2">
      <c r="J1880" s="165"/>
      <c r="P1880" s="222"/>
    </row>
    <row r="1881" spans="10:16" s="145" customFormat="1" x14ac:dyDescent="0.2">
      <c r="J1881" s="165"/>
      <c r="P1881" s="222"/>
    </row>
    <row r="1882" spans="10:16" s="145" customFormat="1" x14ac:dyDescent="0.2">
      <c r="J1882" s="165"/>
      <c r="P1882" s="222"/>
    </row>
    <row r="1883" spans="10:16" s="145" customFormat="1" x14ac:dyDescent="0.2">
      <c r="J1883" s="165"/>
      <c r="P1883" s="222"/>
    </row>
    <row r="1884" spans="10:16" s="145" customFormat="1" x14ac:dyDescent="0.2">
      <c r="J1884" s="165"/>
      <c r="P1884" s="222"/>
    </row>
    <row r="1885" spans="10:16" s="145" customFormat="1" x14ac:dyDescent="0.2">
      <c r="J1885" s="165"/>
      <c r="P1885" s="222"/>
    </row>
    <row r="1886" spans="10:16" s="145" customFormat="1" x14ac:dyDescent="0.2">
      <c r="J1886" s="165"/>
      <c r="P1886" s="222"/>
    </row>
    <row r="1887" spans="10:16" s="145" customFormat="1" x14ac:dyDescent="0.2">
      <c r="J1887" s="165"/>
      <c r="P1887" s="222"/>
    </row>
    <row r="1888" spans="10:16" s="145" customFormat="1" x14ac:dyDescent="0.2">
      <c r="J1888" s="165"/>
      <c r="P1888" s="222"/>
    </row>
    <row r="1889" spans="10:16" s="145" customFormat="1" x14ac:dyDescent="0.2">
      <c r="J1889" s="165"/>
      <c r="P1889" s="222"/>
    </row>
    <row r="1890" spans="10:16" s="145" customFormat="1" x14ac:dyDescent="0.2">
      <c r="J1890" s="165"/>
      <c r="P1890" s="222"/>
    </row>
    <row r="1891" spans="10:16" s="145" customFormat="1" x14ac:dyDescent="0.2">
      <c r="J1891" s="165"/>
      <c r="P1891" s="222"/>
    </row>
    <row r="1892" spans="10:16" s="145" customFormat="1" x14ac:dyDescent="0.2">
      <c r="J1892" s="165"/>
      <c r="P1892" s="222"/>
    </row>
    <row r="1893" spans="10:16" s="145" customFormat="1" x14ac:dyDescent="0.2">
      <c r="J1893" s="165"/>
      <c r="P1893" s="222"/>
    </row>
    <row r="1894" spans="10:16" s="145" customFormat="1" x14ac:dyDescent="0.2">
      <c r="J1894" s="165"/>
      <c r="P1894" s="222"/>
    </row>
    <row r="1895" spans="10:16" s="145" customFormat="1" x14ac:dyDescent="0.2">
      <c r="J1895" s="165"/>
      <c r="P1895" s="222"/>
    </row>
    <row r="1896" spans="10:16" s="145" customFormat="1" x14ac:dyDescent="0.2">
      <c r="J1896" s="165"/>
      <c r="P1896" s="222"/>
    </row>
    <row r="1897" spans="10:16" s="145" customFormat="1" x14ac:dyDescent="0.2">
      <c r="J1897" s="165"/>
      <c r="P1897" s="222"/>
    </row>
    <row r="1898" spans="10:16" s="145" customFormat="1" x14ac:dyDescent="0.2">
      <c r="J1898" s="165"/>
      <c r="P1898" s="222"/>
    </row>
    <row r="1899" spans="10:16" s="145" customFormat="1" x14ac:dyDescent="0.2">
      <c r="J1899" s="165"/>
      <c r="P1899" s="222"/>
    </row>
    <row r="1900" spans="10:16" s="145" customFormat="1" x14ac:dyDescent="0.2">
      <c r="J1900" s="165"/>
      <c r="P1900" s="222"/>
    </row>
    <row r="1901" spans="10:16" s="145" customFormat="1" x14ac:dyDescent="0.2">
      <c r="J1901" s="165"/>
      <c r="P1901" s="222"/>
    </row>
    <row r="1902" spans="10:16" s="145" customFormat="1" x14ac:dyDescent="0.2">
      <c r="J1902" s="165"/>
      <c r="P1902" s="222"/>
    </row>
    <row r="1903" spans="10:16" s="145" customFormat="1" x14ac:dyDescent="0.2">
      <c r="J1903" s="165"/>
      <c r="P1903" s="222"/>
    </row>
    <row r="1904" spans="10:16" s="145" customFormat="1" x14ac:dyDescent="0.2">
      <c r="J1904" s="165"/>
      <c r="P1904" s="222"/>
    </row>
    <row r="1905" spans="10:16" s="145" customFormat="1" x14ac:dyDescent="0.2">
      <c r="J1905" s="165"/>
      <c r="P1905" s="222"/>
    </row>
    <row r="1906" spans="10:16" s="145" customFormat="1" x14ac:dyDescent="0.2">
      <c r="J1906" s="165"/>
      <c r="P1906" s="222"/>
    </row>
    <row r="1907" spans="10:16" s="145" customFormat="1" x14ac:dyDescent="0.2">
      <c r="J1907" s="165"/>
      <c r="P1907" s="222"/>
    </row>
    <row r="1908" spans="10:16" s="145" customFormat="1" x14ac:dyDescent="0.2">
      <c r="J1908" s="165"/>
      <c r="P1908" s="222"/>
    </row>
    <row r="1909" spans="10:16" s="145" customFormat="1" x14ac:dyDescent="0.2">
      <c r="J1909" s="165"/>
      <c r="P1909" s="222"/>
    </row>
    <row r="1910" spans="10:16" s="145" customFormat="1" x14ac:dyDescent="0.2">
      <c r="J1910" s="165"/>
      <c r="P1910" s="222"/>
    </row>
    <row r="1911" spans="10:16" s="145" customFormat="1" x14ac:dyDescent="0.2">
      <c r="J1911" s="165"/>
      <c r="P1911" s="222"/>
    </row>
    <row r="1912" spans="10:16" s="145" customFormat="1" x14ac:dyDescent="0.2">
      <c r="J1912" s="165"/>
      <c r="P1912" s="222"/>
    </row>
    <row r="1913" spans="10:16" s="145" customFormat="1" x14ac:dyDescent="0.2">
      <c r="J1913" s="165"/>
      <c r="P1913" s="222"/>
    </row>
    <row r="1914" spans="10:16" s="145" customFormat="1" x14ac:dyDescent="0.2">
      <c r="J1914" s="165"/>
      <c r="P1914" s="222"/>
    </row>
    <row r="1915" spans="10:16" s="145" customFormat="1" x14ac:dyDescent="0.2">
      <c r="J1915" s="165"/>
      <c r="P1915" s="222"/>
    </row>
    <row r="1916" spans="10:16" s="145" customFormat="1" x14ac:dyDescent="0.2">
      <c r="J1916" s="165"/>
      <c r="P1916" s="222"/>
    </row>
    <row r="1917" spans="10:16" s="145" customFormat="1" x14ac:dyDescent="0.2">
      <c r="J1917" s="165"/>
      <c r="P1917" s="222"/>
    </row>
    <row r="1918" spans="10:16" s="145" customFormat="1" x14ac:dyDescent="0.2">
      <c r="J1918" s="165"/>
      <c r="P1918" s="222"/>
    </row>
    <row r="1919" spans="10:16" s="145" customFormat="1" x14ac:dyDescent="0.2">
      <c r="J1919" s="165"/>
      <c r="P1919" s="222"/>
    </row>
    <row r="1920" spans="10:16" s="145" customFormat="1" x14ac:dyDescent="0.2">
      <c r="J1920" s="165"/>
      <c r="P1920" s="222"/>
    </row>
    <row r="1921" spans="10:16" s="145" customFormat="1" x14ac:dyDescent="0.2">
      <c r="J1921" s="165"/>
      <c r="P1921" s="222"/>
    </row>
    <row r="1922" spans="10:16" s="145" customFormat="1" x14ac:dyDescent="0.2">
      <c r="J1922" s="165"/>
      <c r="P1922" s="222"/>
    </row>
    <row r="1923" spans="10:16" s="145" customFormat="1" x14ac:dyDescent="0.2">
      <c r="J1923" s="165"/>
      <c r="P1923" s="222"/>
    </row>
    <row r="1924" spans="10:16" s="145" customFormat="1" x14ac:dyDescent="0.2">
      <c r="J1924" s="165"/>
      <c r="P1924" s="222"/>
    </row>
    <row r="1925" spans="10:16" s="145" customFormat="1" x14ac:dyDescent="0.2">
      <c r="J1925" s="165"/>
      <c r="P1925" s="222"/>
    </row>
    <row r="1926" spans="10:16" s="145" customFormat="1" x14ac:dyDescent="0.2">
      <c r="J1926" s="165"/>
      <c r="P1926" s="222"/>
    </row>
    <row r="1927" spans="10:16" s="145" customFormat="1" x14ac:dyDescent="0.2">
      <c r="J1927" s="165"/>
      <c r="P1927" s="222"/>
    </row>
    <row r="1928" spans="10:16" s="145" customFormat="1" x14ac:dyDescent="0.2">
      <c r="J1928" s="165"/>
      <c r="P1928" s="222"/>
    </row>
    <row r="1929" spans="10:16" s="145" customFormat="1" x14ac:dyDescent="0.2">
      <c r="J1929" s="165"/>
      <c r="P1929" s="222"/>
    </row>
    <row r="1930" spans="10:16" s="145" customFormat="1" x14ac:dyDescent="0.2">
      <c r="J1930" s="165"/>
      <c r="P1930" s="222"/>
    </row>
    <row r="1931" spans="10:16" s="145" customFormat="1" x14ac:dyDescent="0.2">
      <c r="J1931" s="165"/>
      <c r="P1931" s="222"/>
    </row>
    <row r="1932" spans="10:16" s="145" customFormat="1" x14ac:dyDescent="0.2">
      <c r="J1932" s="165"/>
      <c r="P1932" s="222"/>
    </row>
    <row r="1933" spans="10:16" s="145" customFormat="1" x14ac:dyDescent="0.2">
      <c r="J1933" s="165"/>
      <c r="P1933" s="222"/>
    </row>
    <row r="1934" spans="10:16" s="145" customFormat="1" x14ac:dyDescent="0.2">
      <c r="J1934" s="165"/>
      <c r="P1934" s="222"/>
    </row>
    <row r="1935" spans="10:16" s="145" customFormat="1" x14ac:dyDescent="0.2">
      <c r="J1935" s="165"/>
      <c r="P1935" s="222"/>
    </row>
    <row r="1936" spans="10:16" s="145" customFormat="1" x14ac:dyDescent="0.2">
      <c r="J1936" s="165"/>
      <c r="P1936" s="222"/>
    </row>
    <row r="1937" spans="10:16" s="145" customFormat="1" x14ac:dyDescent="0.2">
      <c r="J1937" s="165"/>
      <c r="P1937" s="222"/>
    </row>
    <row r="1938" spans="10:16" s="145" customFormat="1" x14ac:dyDescent="0.2">
      <c r="J1938" s="165"/>
      <c r="P1938" s="222"/>
    </row>
    <row r="1939" spans="10:16" s="145" customFormat="1" x14ac:dyDescent="0.2">
      <c r="J1939" s="165"/>
      <c r="P1939" s="222"/>
    </row>
    <row r="1940" spans="10:16" s="145" customFormat="1" x14ac:dyDescent="0.2">
      <c r="J1940" s="165"/>
      <c r="P1940" s="222"/>
    </row>
    <row r="1941" spans="10:16" s="145" customFormat="1" x14ac:dyDescent="0.2">
      <c r="J1941" s="165"/>
      <c r="P1941" s="222"/>
    </row>
    <row r="1942" spans="10:16" s="145" customFormat="1" x14ac:dyDescent="0.2">
      <c r="J1942" s="165"/>
      <c r="P1942" s="222"/>
    </row>
    <row r="1943" spans="10:16" s="145" customFormat="1" x14ac:dyDescent="0.2">
      <c r="J1943" s="165"/>
      <c r="P1943" s="222"/>
    </row>
    <row r="1944" spans="10:16" s="145" customFormat="1" x14ac:dyDescent="0.2">
      <c r="J1944" s="165"/>
      <c r="P1944" s="222"/>
    </row>
    <row r="1945" spans="10:16" s="145" customFormat="1" x14ac:dyDescent="0.2">
      <c r="J1945" s="165"/>
      <c r="P1945" s="222"/>
    </row>
    <row r="1946" spans="10:16" s="145" customFormat="1" x14ac:dyDescent="0.2">
      <c r="J1946" s="165"/>
      <c r="P1946" s="222"/>
    </row>
    <row r="1947" spans="10:16" s="145" customFormat="1" x14ac:dyDescent="0.2">
      <c r="J1947" s="165"/>
      <c r="P1947" s="222"/>
    </row>
    <row r="1948" spans="10:16" s="145" customFormat="1" x14ac:dyDescent="0.2">
      <c r="J1948" s="165"/>
      <c r="P1948" s="222"/>
    </row>
    <row r="1949" spans="10:16" s="145" customFormat="1" x14ac:dyDescent="0.2">
      <c r="J1949" s="165"/>
      <c r="P1949" s="222"/>
    </row>
    <row r="1950" spans="10:16" s="145" customFormat="1" x14ac:dyDescent="0.2">
      <c r="J1950" s="165"/>
      <c r="P1950" s="222"/>
    </row>
    <row r="1951" spans="10:16" s="145" customFormat="1" x14ac:dyDescent="0.2">
      <c r="J1951" s="165"/>
      <c r="P1951" s="222"/>
    </row>
    <row r="1952" spans="10:16" s="145" customFormat="1" x14ac:dyDescent="0.2">
      <c r="J1952" s="165"/>
      <c r="P1952" s="222"/>
    </row>
    <row r="1953" spans="10:16" s="145" customFormat="1" x14ac:dyDescent="0.2">
      <c r="J1953" s="165"/>
      <c r="P1953" s="222"/>
    </row>
    <row r="1954" spans="10:16" s="145" customFormat="1" x14ac:dyDescent="0.2">
      <c r="J1954" s="165"/>
      <c r="P1954" s="222"/>
    </row>
    <row r="1955" spans="10:16" s="145" customFormat="1" x14ac:dyDescent="0.2">
      <c r="J1955" s="165"/>
      <c r="P1955" s="222"/>
    </row>
    <row r="1956" spans="10:16" s="145" customFormat="1" x14ac:dyDescent="0.2">
      <c r="J1956" s="165"/>
      <c r="P1956" s="222"/>
    </row>
    <row r="1957" spans="10:16" s="145" customFormat="1" x14ac:dyDescent="0.2">
      <c r="J1957" s="165"/>
      <c r="P1957" s="222"/>
    </row>
    <row r="1958" spans="10:16" s="145" customFormat="1" x14ac:dyDescent="0.2">
      <c r="J1958" s="165"/>
      <c r="P1958" s="222"/>
    </row>
    <row r="1959" spans="10:16" s="145" customFormat="1" x14ac:dyDescent="0.2">
      <c r="J1959" s="165"/>
      <c r="P1959" s="222"/>
    </row>
    <row r="1960" spans="10:16" s="145" customFormat="1" x14ac:dyDescent="0.2">
      <c r="J1960" s="165"/>
      <c r="P1960" s="222"/>
    </row>
    <row r="1961" spans="10:16" s="145" customFormat="1" x14ac:dyDescent="0.2">
      <c r="J1961" s="165"/>
      <c r="P1961" s="222"/>
    </row>
    <row r="1962" spans="10:16" s="145" customFormat="1" x14ac:dyDescent="0.2">
      <c r="J1962" s="165"/>
      <c r="P1962" s="222"/>
    </row>
    <row r="1963" spans="10:16" s="145" customFormat="1" x14ac:dyDescent="0.2">
      <c r="J1963" s="165"/>
      <c r="P1963" s="222"/>
    </row>
    <row r="1964" spans="10:16" s="145" customFormat="1" x14ac:dyDescent="0.2">
      <c r="J1964" s="165"/>
      <c r="P1964" s="222"/>
    </row>
    <row r="1965" spans="10:16" s="145" customFormat="1" x14ac:dyDescent="0.2">
      <c r="J1965" s="165"/>
      <c r="P1965" s="222"/>
    </row>
    <row r="1966" spans="10:16" s="145" customFormat="1" x14ac:dyDescent="0.2">
      <c r="J1966" s="165"/>
      <c r="P1966" s="222"/>
    </row>
    <row r="1967" spans="10:16" s="145" customFormat="1" x14ac:dyDescent="0.2">
      <c r="J1967" s="165"/>
      <c r="P1967" s="222"/>
    </row>
    <row r="1968" spans="10:16" s="145" customFormat="1" x14ac:dyDescent="0.2">
      <c r="J1968" s="165"/>
      <c r="P1968" s="222"/>
    </row>
    <row r="1969" spans="10:16" s="145" customFormat="1" x14ac:dyDescent="0.2">
      <c r="J1969" s="165"/>
      <c r="P1969" s="222"/>
    </row>
    <row r="1970" spans="10:16" s="145" customFormat="1" x14ac:dyDescent="0.2">
      <c r="J1970" s="165"/>
      <c r="P1970" s="222"/>
    </row>
    <row r="1971" spans="10:16" s="145" customFormat="1" x14ac:dyDescent="0.2">
      <c r="J1971" s="165"/>
      <c r="P1971" s="222"/>
    </row>
    <row r="1972" spans="10:16" s="145" customFormat="1" x14ac:dyDescent="0.2">
      <c r="J1972" s="165"/>
      <c r="P1972" s="222"/>
    </row>
    <row r="1973" spans="10:16" s="145" customFormat="1" x14ac:dyDescent="0.2">
      <c r="J1973" s="165"/>
      <c r="P1973" s="222"/>
    </row>
    <row r="1974" spans="10:16" s="145" customFormat="1" x14ac:dyDescent="0.2">
      <c r="J1974" s="165"/>
      <c r="P1974" s="222"/>
    </row>
    <row r="1975" spans="10:16" s="145" customFormat="1" x14ac:dyDescent="0.2">
      <c r="J1975" s="165"/>
      <c r="P1975" s="222"/>
    </row>
    <row r="1976" spans="10:16" s="145" customFormat="1" x14ac:dyDescent="0.2">
      <c r="J1976" s="165"/>
      <c r="P1976" s="222"/>
    </row>
    <row r="1977" spans="10:16" s="145" customFormat="1" x14ac:dyDescent="0.2">
      <c r="J1977" s="165"/>
      <c r="P1977" s="222"/>
    </row>
    <row r="1978" spans="10:16" s="145" customFormat="1" x14ac:dyDescent="0.2">
      <c r="J1978" s="165"/>
      <c r="P1978" s="222"/>
    </row>
    <row r="1979" spans="10:16" s="145" customFormat="1" x14ac:dyDescent="0.2">
      <c r="J1979" s="165"/>
      <c r="P1979" s="222"/>
    </row>
    <row r="1980" spans="10:16" s="145" customFormat="1" x14ac:dyDescent="0.2">
      <c r="J1980" s="165"/>
      <c r="P1980" s="222"/>
    </row>
    <row r="1981" spans="10:16" s="145" customFormat="1" x14ac:dyDescent="0.2">
      <c r="J1981" s="165"/>
      <c r="P1981" s="222"/>
    </row>
    <row r="1982" spans="10:16" s="145" customFormat="1" x14ac:dyDescent="0.2">
      <c r="J1982" s="165"/>
      <c r="P1982" s="222"/>
    </row>
    <row r="1983" spans="10:16" s="145" customFormat="1" x14ac:dyDescent="0.2">
      <c r="J1983" s="165"/>
      <c r="P1983" s="222"/>
    </row>
    <row r="1984" spans="10:16" s="145" customFormat="1" x14ac:dyDescent="0.2">
      <c r="J1984" s="165"/>
      <c r="P1984" s="222"/>
    </row>
    <row r="1985" spans="10:16" s="145" customFormat="1" x14ac:dyDescent="0.2">
      <c r="J1985" s="165"/>
      <c r="P1985" s="222"/>
    </row>
    <row r="1986" spans="10:16" s="145" customFormat="1" x14ac:dyDescent="0.2">
      <c r="J1986" s="165"/>
      <c r="P1986" s="222"/>
    </row>
    <row r="1987" spans="10:16" s="145" customFormat="1" x14ac:dyDescent="0.2">
      <c r="J1987" s="165"/>
      <c r="P1987" s="222"/>
    </row>
    <row r="1988" spans="10:16" s="145" customFormat="1" x14ac:dyDescent="0.2">
      <c r="J1988" s="165"/>
      <c r="P1988" s="222"/>
    </row>
    <row r="1989" spans="10:16" s="145" customFormat="1" x14ac:dyDescent="0.2">
      <c r="J1989" s="165"/>
      <c r="P1989" s="222"/>
    </row>
    <row r="1990" spans="10:16" s="145" customFormat="1" x14ac:dyDescent="0.2">
      <c r="J1990" s="165"/>
      <c r="P1990" s="222"/>
    </row>
    <row r="1991" spans="10:16" s="145" customFormat="1" x14ac:dyDescent="0.2">
      <c r="J1991" s="165"/>
      <c r="P1991" s="222"/>
    </row>
    <row r="1992" spans="10:16" s="145" customFormat="1" x14ac:dyDescent="0.2">
      <c r="J1992" s="165"/>
      <c r="P1992" s="222"/>
    </row>
    <row r="1993" spans="10:16" s="145" customFormat="1" x14ac:dyDescent="0.2">
      <c r="J1993" s="165"/>
      <c r="P1993" s="222"/>
    </row>
    <row r="1994" spans="10:16" s="145" customFormat="1" x14ac:dyDescent="0.2">
      <c r="J1994" s="165"/>
      <c r="P1994" s="222"/>
    </row>
    <row r="1995" spans="10:16" s="145" customFormat="1" x14ac:dyDescent="0.2">
      <c r="J1995" s="165"/>
      <c r="P1995" s="222"/>
    </row>
    <row r="1996" spans="10:16" s="145" customFormat="1" x14ac:dyDescent="0.2">
      <c r="J1996" s="165"/>
      <c r="P1996" s="222"/>
    </row>
    <row r="1997" spans="10:16" s="145" customFormat="1" x14ac:dyDescent="0.2">
      <c r="J1997" s="165"/>
      <c r="P1997" s="222"/>
    </row>
    <row r="1998" spans="10:16" s="145" customFormat="1" x14ac:dyDescent="0.2">
      <c r="J1998" s="165"/>
      <c r="P1998" s="222"/>
    </row>
    <row r="1999" spans="10:16" s="145" customFormat="1" x14ac:dyDescent="0.2">
      <c r="J1999" s="165"/>
      <c r="P1999" s="222"/>
    </row>
    <row r="2000" spans="10:16" s="145" customFormat="1" x14ac:dyDescent="0.2">
      <c r="J2000" s="165"/>
      <c r="P2000" s="222"/>
    </row>
    <row r="2001" spans="10:16" s="145" customFormat="1" x14ac:dyDescent="0.2">
      <c r="J2001" s="165"/>
      <c r="P2001" s="222"/>
    </row>
    <row r="2002" spans="10:16" s="145" customFormat="1" x14ac:dyDescent="0.2">
      <c r="J2002" s="165"/>
      <c r="P2002" s="222"/>
    </row>
    <row r="2003" spans="10:16" s="145" customFormat="1" x14ac:dyDescent="0.2">
      <c r="J2003" s="165"/>
      <c r="P2003" s="222"/>
    </row>
    <row r="2004" spans="10:16" s="145" customFormat="1" x14ac:dyDescent="0.2">
      <c r="J2004" s="165"/>
      <c r="P2004" s="222"/>
    </row>
    <row r="2005" spans="10:16" s="145" customFormat="1" x14ac:dyDescent="0.2">
      <c r="J2005" s="165"/>
      <c r="P2005" s="222"/>
    </row>
    <row r="2006" spans="10:16" s="145" customFormat="1" x14ac:dyDescent="0.2">
      <c r="J2006" s="165"/>
      <c r="P2006" s="222"/>
    </row>
    <row r="2007" spans="10:16" s="145" customFormat="1" x14ac:dyDescent="0.2">
      <c r="J2007" s="165"/>
      <c r="P2007" s="222"/>
    </row>
    <row r="2008" spans="10:16" s="145" customFormat="1" x14ac:dyDescent="0.2">
      <c r="J2008" s="165"/>
      <c r="P2008" s="222"/>
    </row>
    <row r="2009" spans="10:16" s="145" customFormat="1" x14ac:dyDescent="0.2">
      <c r="J2009" s="165"/>
      <c r="P2009" s="222"/>
    </row>
    <row r="2010" spans="10:16" s="145" customFormat="1" x14ac:dyDescent="0.2">
      <c r="J2010" s="165"/>
      <c r="P2010" s="222"/>
    </row>
    <row r="2011" spans="10:16" s="145" customFormat="1" x14ac:dyDescent="0.2">
      <c r="J2011" s="165"/>
      <c r="P2011" s="222"/>
    </row>
    <row r="2012" spans="10:16" s="145" customFormat="1" x14ac:dyDescent="0.2">
      <c r="J2012" s="165"/>
      <c r="P2012" s="222"/>
    </row>
    <row r="2013" spans="10:16" s="145" customFormat="1" x14ac:dyDescent="0.2">
      <c r="J2013" s="165"/>
      <c r="P2013" s="222"/>
    </row>
    <row r="2014" spans="10:16" s="145" customFormat="1" x14ac:dyDescent="0.2">
      <c r="J2014" s="165"/>
      <c r="P2014" s="222"/>
    </row>
    <row r="2015" spans="10:16" s="145" customFormat="1" x14ac:dyDescent="0.2">
      <c r="J2015" s="165"/>
      <c r="P2015" s="222"/>
    </row>
    <row r="2016" spans="10:16" s="145" customFormat="1" x14ac:dyDescent="0.2">
      <c r="J2016" s="165"/>
      <c r="P2016" s="222"/>
    </row>
    <row r="2017" spans="10:16" s="145" customFormat="1" x14ac:dyDescent="0.2">
      <c r="J2017" s="165"/>
      <c r="P2017" s="222"/>
    </row>
    <row r="2018" spans="10:16" s="145" customFormat="1" x14ac:dyDescent="0.2">
      <c r="J2018" s="165"/>
      <c r="P2018" s="222"/>
    </row>
    <row r="2019" spans="10:16" s="145" customFormat="1" x14ac:dyDescent="0.2">
      <c r="J2019" s="165"/>
      <c r="P2019" s="222"/>
    </row>
    <row r="2020" spans="10:16" s="145" customFormat="1" x14ac:dyDescent="0.2">
      <c r="J2020" s="165"/>
      <c r="P2020" s="222"/>
    </row>
    <row r="2021" spans="10:16" s="145" customFormat="1" x14ac:dyDescent="0.2">
      <c r="J2021" s="165"/>
      <c r="P2021" s="222"/>
    </row>
    <row r="2022" spans="10:16" s="145" customFormat="1" x14ac:dyDescent="0.2">
      <c r="J2022" s="165"/>
      <c r="P2022" s="222"/>
    </row>
    <row r="2023" spans="10:16" s="145" customFormat="1" x14ac:dyDescent="0.2">
      <c r="J2023" s="165"/>
      <c r="P2023" s="222"/>
    </row>
    <row r="2024" spans="10:16" s="145" customFormat="1" x14ac:dyDescent="0.2">
      <c r="J2024" s="165"/>
      <c r="P2024" s="222"/>
    </row>
    <row r="2025" spans="10:16" s="145" customFormat="1" x14ac:dyDescent="0.2">
      <c r="J2025" s="165"/>
      <c r="P2025" s="222"/>
    </row>
    <row r="2026" spans="10:16" s="145" customFormat="1" x14ac:dyDescent="0.2">
      <c r="J2026" s="165"/>
      <c r="P2026" s="222"/>
    </row>
    <row r="2027" spans="10:16" s="145" customFormat="1" x14ac:dyDescent="0.2">
      <c r="J2027" s="165"/>
      <c r="P2027" s="222"/>
    </row>
    <row r="2028" spans="10:16" s="145" customFormat="1" x14ac:dyDescent="0.2">
      <c r="J2028" s="165"/>
      <c r="P2028" s="222"/>
    </row>
    <row r="2029" spans="10:16" s="145" customFormat="1" x14ac:dyDescent="0.2">
      <c r="J2029" s="165"/>
      <c r="P2029" s="222"/>
    </row>
    <row r="2030" spans="10:16" s="145" customFormat="1" x14ac:dyDescent="0.2">
      <c r="J2030" s="165"/>
      <c r="P2030" s="222"/>
    </row>
    <row r="2031" spans="10:16" s="145" customFormat="1" x14ac:dyDescent="0.2">
      <c r="J2031" s="165"/>
      <c r="P2031" s="222"/>
    </row>
    <row r="2032" spans="10:16" s="145" customFormat="1" x14ac:dyDescent="0.2">
      <c r="J2032" s="165"/>
      <c r="P2032" s="222"/>
    </row>
    <row r="2033" spans="10:16" s="145" customFormat="1" x14ac:dyDescent="0.2">
      <c r="J2033" s="165"/>
      <c r="P2033" s="222"/>
    </row>
    <row r="2034" spans="10:16" s="145" customFormat="1" x14ac:dyDescent="0.2">
      <c r="J2034" s="165"/>
      <c r="P2034" s="222"/>
    </row>
    <row r="2035" spans="10:16" s="145" customFormat="1" x14ac:dyDescent="0.2">
      <c r="J2035" s="165"/>
      <c r="P2035" s="222"/>
    </row>
    <row r="2036" spans="10:16" s="145" customFormat="1" x14ac:dyDescent="0.2">
      <c r="J2036" s="165"/>
      <c r="P2036" s="222"/>
    </row>
    <row r="2037" spans="10:16" s="145" customFormat="1" x14ac:dyDescent="0.2">
      <c r="J2037" s="165"/>
      <c r="P2037" s="222"/>
    </row>
    <row r="2038" spans="10:16" s="145" customFormat="1" x14ac:dyDescent="0.2">
      <c r="J2038" s="165"/>
      <c r="P2038" s="222"/>
    </row>
    <row r="2039" spans="10:16" s="145" customFormat="1" x14ac:dyDescent="0.2">
      <c r="J2039" s="165"/>
      <c r="P2039" s="222"/>
    </row>
    <row r="2040" spans="10:16" s="145" customFormat="1" x14ac:dyDescent="0.2">
      <c r="J2040" s="165"/>
      <c r="P2040" s="222"/>
    </row>
    <row r="2041" spans="10:16" s="145" customFormat="1" x14ac:dyDescent="0.2">
      <c r="J2041" s="165"/>
      <c r="P2041" s="222"/>
    </row>
    <row r="2042" spans="10:16" s="145" customFormat="1" x14ac:dyDescent="0.2">
      <c r="J2042" s="165"/>
      <c r="P2042" s="222"/>
    </row>
    <row r="2043" spans="10:16" s="145" customFormat="1" x14ac:dyDescent="0.2">
      <c r="J2043" s="165"/>
      <c r="P2043" s="222"/>
    </row>
    <row r="2044" spans="10:16" s="145" customFormat="1" x14ac:dyDescent="0.2">
      <c r="J2044" s="165"/>
      <c r="P2044" s="222"/>
    </row>
    <row r="2045" spans="10:16" s="145" customFormat="1" x14ac:dyDescent="0.2">
      <c r="J2045" s="165"/>
      <c r="P2045" s="222"/>
    </row>
    <row r="2046" spans="10:16" s="145" customFormat="1" x14ac:dyDescent="0.2">
      <c r="J2046" s="165"/>
      <c r="P2046" s="222"/>
    </row>
    <row r="2047" spans="10:16" s="145" customFormat="1" x14ac:dyDescent="0.2">
      <c r="J2047" s="165"/>
      <c r="P2047" s="222"/>
    </row>
    <row r="2048" spans="10:16" s="145" customFormat="1" x14ac:dyDescent="0.2">
      <c r="J2048" s="165"/>
      <c r="P2048" s="222"/>
    </row>
    <row r="2049" spans="10:16" s="145" customFormat="1" x14ac:dyDescent="0.2">
      <c r="J2049" s="165"/>
      <c r="P2049" s="222"/>
    </row>
    <row r="2050" spans="10:16" s="145" customFormat="1" x14ac:dyDescent="0.2">
      <c r="J2050" s="165"/>
      <c r="P2050" s="222"/>
    </row>
    <row r="2051" spans="10:16" s="145" customFormat="1" x14ac:dyDescent="0.2">
      <c r="J2051" s="165"/>
      <c r="P2051" s="222"/>
    </row>
    <row r="2052" spans="10:16" s="145" customFormat="1" x14ac:dyDescent="0.2">
      <c r="J2052" s="165"/>
      <c r="P2052" s="222"/>
    </row>
    <row r="2053" spans="10:16" s="145" customFormat="1" x14ac:dyDescent="0.2">
      <c r="J2053" s="165"/>
      <c r="P2053" s="222"/>
    </row>
    <row r="2054" spans="10:16" s="145" customFormat="1" x14ac:dyDescent="0.2">
      <c r="J2054" s="165"/>
      <c r="P2054" s="222"/>
    </row>
    <row r="2055" spans="10:16" s="145" customFormat="1" x14ac:dyDescent="0.2">
      <c r="J2055" s="165"/>
      <c r="P2055" s="222"/>
    </row>
    <row r="2056" spans="10:16" s="145" customFormat="1" x14ac:dyDescent="0.2">
      <c r="J2056" s="165"/>
      <c r="P2056" s="222"/>
    </row>
    <row r="2057" spans="10:16" s="145" customFormat="1" x14ac:dyDescent="0.2">
      <c r="J2057" s="165"/>
      <c r="P2057" s="222"/>
    </row>
    <row r="2058" spans="10:16" s="145" customFormat="1" x14ac:dyDescent="0.2">
      <c r="J2058" s="165"/>
      <c r="P2058" s="222"/>
    </row>
    <row r="2059" spans="10:16" s="145" customFormat="1" x14ac:dyDescent="0.2">
      <c r="J2059" s="165"/>
      <c r="P2059" s="222"/>
    </row>
    <row r="2060" spans="10:16" s="145" customFormat="1" x14ac:dyDescent="0.2">
      <c r="J2060" s="165"/>
      <c r="P2060" s="222"/>
    </row>
    <row r="2061" spans="10:16" s="145" customFormat="1" x14ac:dyDescent="0.2">
      <c r="J2061" s="165"/>
      <c r="P2061" s="222"/>
    </row>
    <row r="2062" spans="10:16" s="145" customFormat="1" x14ac:dyDescent="0.2">
      <c r="J2062" s="165"/>
      <c r="P2062" s="222"/>
    </row>
    <row r="2063" spans="10:16" s="145" customFormat="1" x14ac:dyDescent="0.2">
      <c r="J2063" s="165"/>
      <c r="P2063" s="222"/>
    </row>
    <row r="2064" spans="10:16" s="145" customFormat="1" x14ac:dyDescent="0.2">
      <c r="J2064" s="165"/>
      <c r="P2064" s="222"/>
    </row>
    <row r="2065" spans="10:16" s="145" customFormat="1" x14ac:dyDescent="0.2">
      <c r="J2065" s="165"/>
      <c r="P2065" s="222"/>
    </row>
    <row r="2066" spans="10:16" s="145" customFormat="1" x14ac:dyDescent="0.2">
      <c r="J2066" s="165"/>
      <c r="P2066" s="222"/>
    </row>
    <row r="2067" spans="10:16" s="145" customFormat="1" x14ac:dyDescent="0.2">
      <c r="J2067" s="165"/>
      <c r="P2067" s="222"/>
    </row>
    <row r="2068" spans="10:16" s="145" customFormat="1" x14ac:dyDescent="0.2">
      <c r="J2068" s="165"/>
      <c r="P2068" s="222"/>
    </row>
    <row r="2069" spans="10:16" s="145" customFormat="1" x14ac:dyDescent="0.2">
      <c r="J2069" s="165"/>
      <c r="P2069" s="222"/>
    </row>
    <row r="2070" spans="10:16" s="145" customFormat="1" x14ac:dyDescent="0.2">
      <c r="J2070" s="165"/>
      <c r="P2070" s="222"/>
    </row>
    <row r="2071" spans="10:16" s="145" customFormat="1" x14ac:dyDescent="0.2">
      <c r="J2071" s="165"/>
      <c r="P2071" s="222"/>
    </row>
    <row r="2072" spans="10:16" s="145" customFormat="1" x14ac:dyDescent="0.2">
      <c r="J2072" s="165"/>
      <c r="P2072" s="222"/>
    </row>
    <row r="2073" spans="10:16" s="145" customFormat="1" x14ac:dyDescent="0.2">
      <c r="J2073" s="165"/>
      <c r="P2073" s="222"/>
    </row>
    <row r="2074" spans="10:16" s="145" customFormat="1" x14ac:dyDescent="0.2">
      <c r="J2074" s="165"/>
      <c r="P2074" s="222"/>
    </row>
    <row r="2075" spans="10:16" s="145" customFormat="1" x14ac:dyDescent="0.2">
      <c r="J2075" s="165"/>
      <c r="P2075" s="222"/>
    </row>
    <row r="2076" spans="10:16" s="145" customFormat="1" x14ac:dyDescent="0.2">
      <c r="J2076" s="165"/>
      <c r="P2076" s="222"/>
    </row>
    <row r="2077" spans="10:16" s="145" customFormat="1" x14ac:dyDescent="0.2">
      <c r="J2077" s="165"/>
      <c r="P2077" s="222"/>
    </row>
    <row r="2078" spans="10:16" s="145" customFormat="1" x14ac:dyDescent="0.2">
      <c r="J2078" s="165"/>
      <c r="P2078" s="222"/>
    </row>
    <row r="2079" spans="10:16" s="145" customFormat="1" x14ac:dyDescent="0.2">
      <c r="J2079" s="165"/>
      <c r="P2079" s="222"/>
    </row>
    <row r="2080" spans="10:16" s="145" customFormat="1" x14ac:dyDescent="0.2">
      <c r="J2080" s="165"/>
      <c r="P2080" s="222"/>
    </row>
    <row r="2081" spans="10:16" s="145" customFormat="1" x14ac:dyDescent="0.2">
      <c r="J2081" s="165"/>
      <c r="P2081" s="222"/>
    </row>
    <row r="2082" spans="10:16" s="145" customFormat="1" x14ac:dyDescent="0.2">
      <c r="J2082" s="165"/>
      <c r="P2082" s="222"/>
    </row>
    <row r="2083" spans="10:16" s="145" customFormat="1" x14ac:dyDescent="0.2">
      <c r="J2083" s="165"/>
      <c r="P2083" s="222"/>
    </row>
    <row r="2084" spans="10:16" s="145" customFormat="1" x14ac:dyDescent="0.2">
      <c r="J2084" s="165"/>
      <c r="P2084" s="222"/>
    </row>
    <row r="2085" spans="10:16" s="145" customFormat="1" x14ac:dyDescent="0.2">
      <c r="J2085" s="165"/>
      <c r="P2085" s="222"/>
    </row>
    <row r="2086" spans="10:16" s="145" customFormat="1" x14ac:dyDescent="0.2">
      <c r="J2086" s="165"/>
      <c r="P2086" s="222"/>
    </row>
    <row r="2087" spans="10:16" s="145" customFormat="1" x14ac:dyDescent="0.2">
      <c r="J2087" s="165"/>
      <c r="P2087" s="222"/>
    </row>
    <row r="2088" spans="10:16" s="145" customFormat="1" x14ac:dyDescent="0.2">
      <c r="J2088" s="165"/>
      <c r="P2088" s="222"/>
    </row>
    <row r="2089" spans="10:16" s="145" customFormat="1" x14ac:dyDescent="0.2">
      <c r="J2089" s="165"/>
      <c r="P2089" s="222"/>
    </row>
    <row r="2090" spans="10:16" s="145" customFormat="1" x14ac:dyDescent="0.2">
      <c r="J2090" s="165"/>
      <c r="P2090" s="222"/>
    </row>
    <row r="2091" spans="10:16" s="145" customFormat="1" x14ac:dyDescent="0.2">
      <c r="J2091" s="165"/>
      <c r="P2091" s="222"/>
    </row>
    <row r="2092" spans="10:16" s="145" customFormat="1" x14ac:dyDescent="0.2">
      <c r="J2092" s="165"/>
      <c r="P2092" s="222"/>
    </row>
    <row r="2093" spans="10:16" s="145" customFormat="1" x14ac:dyDescent="0.2">
      <c r="J2093" s="165"/>
      <c r="P2093" s="222"/>
    </row>
    <row r="2094" spans="10:16" s="145" customFormat="1" x14ac:dyDescent="0.2">
      <c r="J2094" s="165"/>
      <c r="P2094" s="222"/>
    </row>
    <row r="2095" spans="10:16" s="145" customFormat="1" x14ac:dyDescent="0.2">
      <c r="J2095" s="165"/>
      <c r="P2095" s="222"/>
    </row>
    <row r="2096" spans="10:16" s="145" customFormat="1" x14ac:dyDescent="0.2">
      <c r="J2096" s="165"/>
      <c r="P2096" s="222"/>
    </row>
    <row r="2097" spans="10:16" s="145" customFormat="1" x14ac:dyDescent="0.2">
      <c r="J2097" s="165"/>
      <c r="P2097" s="222"/>
    </row>
    <row r="2098" spans="10:16" s="145" customFormat="1" x14ac:dyDescent="0.2">
      <c r="J2098" s="165"/>
      <c r="P2098" s="222"/>
    </row>
    <row r="2099" spans="10:16" s="145" customFormat="1" x14ac:dyDescent="0.2">
      <c r="J2099" s="165"/>
      <c r="P2099" s="222"/>
    </row>
    <row r="2100" spans="10:16" s="145" customFormat="1" x14ac:dyDescent="0.2">
      <c r="J2100" s="165"/>
      <c r="P2100" s="222"/>
    </row>
    <row r="2101" spans="10:16" s="145" customFormat="1" x14ac:dyDescent="0.2">
      <c r="J2101" s="165"/>
      <c r="P2101" s="222"/>
    </row>
    <row r="2102" spans="10:16" s="145" customFormat="1" x14ac:dyDescent="0.2">
      <c r="J2102" s="165"/>
      <c r="P2102" s="222"/>
    </row>
    <row r="2103" spans="10:16" s="145" customFormat="1" x14ac:dyDescent="0.2">
      <c r="J2103" s="165"/>
      <c r="P2103" s="222"/>
    </row>
    <row r="2104" spans="10:16" s="145" customFormat="1" x14ac:dyDescent="0.2">
      <c r="J2104" s="165"/>
      <c r="P2104" s="222"/>
    </row>
    <row r="2105" spans="10:16" s="145" customFormat="1" x14ac:dyDescent="0.2">
      <c r="J2105" s="165"/>
      <c r="P2105" s="222"/>
    </row>
    <row r="2106" spans="10:16" s="145" customFormat="1" x14ac:dyDescent="0.2">
      <c r="J2106" s="165"/>
      <c r="P2106" s="222"/>
    </row>
    <row r="2107" spans="10:16" s="145" customFormat="1" x14ac:dyDescent="0.2">
      <c r="J2107" s="165"/>
      <c r="P2107" s="222"/>
    </row>
    <row r="2108" spans="10:16" s="145" customFormat="1" x14ac:dyDescent="0.2">
      <c r="J2108" s="165"/>
      <c r="P2108" s="222"/>
    </row>
    <row r="2109" spans="10:16" s="145" customFormat="1" x14ac:dyDescent="0.2">
      <c r="J2109" s="165"/>
      <c r="P2109" s="222"/>
    </row>
    <row r="2110" spans="10:16" s="145" customFormat="1" x14ac:dyDescent="0.2">
      <c r="J2110" s="165"/>
      <c r="P2110" s="222"/>
    </row>
    <row r="2111" spans="10:16" s="145" customFormat="1" x14ac:dyDescent="0.2">
      <c r="J2111" s="165"/>
      <c r="P2111" s="222"/>
    </row>
    <row r="2112" spans="10:16" s="145" customFormat="1" x14ac:dyDescent="0.2">
      <c r="J2112" s="165"/>
      <c r="P2112" s="222"/>
    </row>
    <row r="2113" spans="10:16" s="145" customFormat="1" x14ac:dyDescent="0.2">
      <c r="J2113" s="165"/>
      <c r="P2113" s="222"/>
    </row>
    <row r="2114" spans="10:16" s="145" customFormat="1" x14ac:dyDescent="0.2">
      <c r="J2114" s="165"/>
      <c r="P2114" s="222"/>
    </row>
    <row r="2115" spans="10:16" s="145" customFormat="1" x14ac:dyDescent="0.2">
      <c r="J2115" s="165"/>
      <c r="P2115" s="222"/>
    </row>
    <row r="2116" spans="10:16" s="145" customFormat="1" x14ac:dyDescent="0.2">
      <c r="J2116" s="165"/>
      <c r="P2116" s="222"/>
    </row>
    <row r="2117" spans="10:16" s="145" customFormat="1" x14ac:dyDescent="0.2">
      <c r="J2117" s="165"/>
      <c r="P2117" s="222"/>
    </row>
    <row r="2118" spans="10:16" s="145" customFormat="1" x14ac:dyDescent="0.2">
      <c r="J2118" s="165"/>
      <c r="P2118" s="222"/>
    </row>
    <row r="2119" spans="10:16" s="145" customFormat="1" x14ac:dyDescent="0.2">
      <c r="J2119" s="165"/>
      <c r="P2119" s="222"/>
    </row>
    <row r="2120" spans="10:16" s="145" customFormat="1" x14ac:dyDescent="0.2">
      <c r="J2120" s="165"/>
      <c r="P2120" s="222"/>
    </row>
    <row r="2121" spans="10:16" s="145" customFormat="1" x14ac:dyDescent="0.2">
      <c r="J2121" s="165"/>
      <c r="P2121" s="222"/>
    </row>
    <row r="2122" spans="10:16" s="145" customFormat="1" x14ac:dyDescent="0.2">
      <c r="J2122" s="165"/>
      <c r="P2122" s="222"/>
    </row>
    <row r="2123" spans="10:16" s="145" customFormat="1" x14ac:dyDescent="0.2">
      <c r="J2123" s="165"/>
      <c r="P2123" s="222"/>
    </row>
    <row r="2124" spans="10:16" s="145" customFormat="1" x14ac:dyDescent="0.2">
      <c r="J2124" s="165"/>
      <c r="P2124" s="222"/>
    </row>
    <row r="2125" spans="10:16" s="145" customFormat="1" x14ac:dyDescent="0.2">
      <c r="J2125" s="165"/>
      <c r="P2125" s="222"/>
    </row>
    <row r="2126" spans="10:16" s="145" customFormat="1" x14ac:dyDescent="0.2">
      <c r="J2126" s="165"/>
      <c r="P2126" s="222"/>
    </row>
    <row r="2127" spans="10:16" s="145" customFormat="1" x14ac:dyDescent="0.2">
      <c r="J2127" s="165"/>
      <c r="P2127" s="222"/>
    </row>
    <row r="2128" spans="10:16" s="145" customFormat="1" x14ac:dyDescent="0.2">
      <c r="J2128" s="165"/>
      <c r="P2128" s="222"/>
    </row>
    <row r="2129" spans="10:16" s="145" customFormat="1" x14ac:dyDescent="0.2">
      <c r="J2129" s="165"/>
      <c r="P2129" s="222"/>
    </row>
    <row r="2130" spans="10:16" s="145" customFormat="1" x14ac:dyDescent="0.2">
      <c r="J2130" s="165"/>
      <c r="P2130" s="222"/>
    </row>
    <row r="2131" spans="10:16" s="145" customFormat="1" x14ac:dyDescent="0.2">
      <c r="J2131" s="165"/>
      <c r="P2131" s="222"/>
    </row>
    <row r="2132" spans="10:16" s="145" customFormat="1" x14ac:dyDescent="0.2">
      <c r="J2132" s="165"/>
      <c r="P2132" s="222"/>
    </row>
    <row r="2133" spans="10:16" s="145" customFormat="1" x14ac:dyDescent="0.2">
      <c r="J2133" s="165"/>
      <c r="P2133" s="222"/>
    </row>
    <row r="2134" spans="10:16" s="145" customFormat="1" x14ac:dyDescent="0.2">
      <c r="J2134" s="165"/>
      <c r="P2134" s="222"/>
    </row>
    <row r="2135" spans="10:16" s="145" customFormat="1" x14ac:dyDescent="0.2">
      <c r="J2135" s="165"/>
      <c r="P2135" s="222"/>
    </row>
    <row r="2136" spans="10:16" s="145" customFormat="1" x14ac:dyDescent="0.2">
      <c r="J2136" s="165"/>
      <c r="P2136" s="222"/>
    </row>
    <row r="2137" spans="10:16" s="145" customFormat="1" x14ac:dyDescent="0.2">
      <c r="J2137" s="165"/>
      <c r="P2137" s="222"/>
    </row>
    <row r="2138" spans="10:16" s="145" customFormat="1" x14ac:dyDescent="0.2">
      <c r="J2138" s="165"/>
      <c r="P2138" s="222"/>
    </row>
    <row r="2139" spans="10:16" s="145" customFormat="1" x14ac:dyDescent="0.2">
      <c r="J2139" s="165"/>
      <c r="P2139" s="222"/>
    </row>
    <row r="2140" spans="10:16" s="145" customFormat="1" x14ac:dyDescent="0.2">
      <c r="J2140" s="165"/>
      <c r="P2140" s="222"/>
    </row>
    <row r="2141" spans="10:16" s="145" customFormat="1" x14ac:dyDescent="0.2">
      <c r="J2141" s="165"/>
      <c r="P2141" s="222"/>
    </row>
    <row r="2142" spans="10:16" s="145" customFormat="1" x14ac:dyDescent="0.2">
      <c r="J2142" s="165"/>
      <c r="P2142" s="222"/>
    </row>
    <row r="2143" spans="10:16" s="145" customFormat="1" x14ac:dyDescent="0.2">
      <c r="J2143" s="165"/>
      <c r="P2143" s="222"/>
    </row>
    <row r="2144" spans="10:16" s="145" customFormat="1" x14ac:dyDescent="0.2">
      <c r="J2144" s="165"/>
      <c r="P2144" s="222"/>
    </row>
    <row r="2145" spans="10:16" s="145" customFormat="1" x14ac:dyDescent="0.2">
      <c r="J2145" s="165"/>
      <c r="P2145" s="222"/>
    </row>
    <row r="2146" spans="10:16" s="145" customFormat="1" x14ac:dyDescent="0.2">
      <c r="J2146" s="165"/>
      <c r="P2146" s="222"/>
    </row>
    <row r="2147" spans="10:16" s="145" customFormat="1" x14ac:dyDescent="0.2">
      <c r="J2147" s="165"/>
      <c r="P2147" s="222"/>
    </row>
    <row r="2148" spans="10:16" s="145" customFormat="1" x14ac:dyDescent="0.2">
      <c r="J2148" s="165"/>
      <c r="P2148" s="222"/>
    </row>
    <row r="2149" spans="10:16" s="145" customFormat="1" x14ac:dyDescent="0.2">
      <c r="J2149" s="165"/>
      <c r="P2149" s="222"/>
    </row>
    <row r="2150" spans="10:16" s="145" customFormat="1" x14ac:dyDescent="0.2">
      <c r="J2150" s="165"/>
      <c r="P2150" s="222"/>
    </row>
    <row r="2151" spans="10:16" s="145" customFormat="1" x14ac:dyDescent="0.2">
      <c r="J2151" s="165"/>
      <c r="P2151" s="222"/>
    </row>
    <row r="2152" spans="10:16" s="145" customFormat="1" x14ac:dyDescent="0.2">
      <c r="J2152" s="165"/>
      <c r="P2152" s="222"/>
    </row>
    <row r="2153" spans="10:16" s="145" customFormat="1" x14ac:dyDescent="0.2">
      <c r="J2153" s="165"/>
      <c r="P2153" s="222"/>
    </row>
    <row r="2154" spans="10:16" s="145" customFormat="1" x14ac:dyDescent="0.2">
      <c r="J2154" s="165"/>
      <c r="P2154" s="222"/>
    </row>
    <row r="2155" spans="10:16" s="145" customFormat="1" x14ac:dyDescent="0.2">
      <c r="J2155" s="165"/>
      <c r="P2155" s="222"/>
    </row>
    <row r="2156" spans="10:16" s="145" customFormat="1" x14ac:dyDescent="0.2">
      <c r="J2156" s="165"/>
      <c r="P2156" s="222"/>
    </row>
    <row r="2157" spans="10:16" s="145" customFormat="1" x14ac:dyDescent="0.2">
      <c r="J2157" s="165"/>
      <c r="P2157" s="222"/>
    </row>
    <row r="2158" spans="10:16" s="145" customFormat="1" x14ac:dyDescent="0.2">
      <c r="J2158" s="165"/>
      <c r="P2158" s="222"/>
    </row>
    <row r="2159" spans="10:16" s="145" customFormat="1" x14ac:dyDescent="0.2">
      <c r="J2159" s="165"/>
      <c r="P2159" s="222"/>
    </row>
    <row r="2160" spans="10:16" s="145" customFormat="1" x14ac:dyDescent="0.2">
      <c r="J2160" s="165"/>
      <c r="P2160" s="222"/>
    </row>
    <row r="2161" spans="10:16" s="145" customFormat="1" x14ac:dyDescent="0.2">
      <c r="J2161" s="165"/>
      <c r="P2161" s="222"/>
    </row>
    <row r="2162" spans="10:16" s="145" customFormat="1" x14ac:dyDescent="0.2">
      <c r="J2162" s="165"/>
      <c r="P2162" s="222"/>
    </row>
    <row r="2163" spans="10:16" s="145" customFormat="1" x14ac:dyDescent="0.2">
      <c r="J2163" s="165"/>
      <c r="P2163" s="222"/>
    </row>
    <row r="2164" spans="10:16" s="145" customFormat="1" x14ac:dyDescent="0.2">
      <c r="J2164" s="165"/>
      <c r="P2164" s="222"/>
    </row>
    <row r="2165" spans="10:16" s="145" customFormat="1" x14ac:dyDescent="0.2">
      <c r="J2165" s="165"/>
      <c r="P2165" s="222"/>
    </row>
    <row r="2166" spans="10:16" s="145" customFormat="1" x14ac:dyDescent="0.2">
      <c r="J2166" s="165"/>
      <c r="P2166" s="222"/>
    </row>
    <row r="2167" spans="10:16" s="145" customFormat="1" x14ac:dyDescent="0.2">
      <c r="J2167" s="165"/>
      <c r="P2167" s="222"/>
    </row>
    <row r="2168" spans="10:16" s="145" customFormat="1" x14ac:dyDescent="0.2">
      <c r="J2168" s="165"/>
      <c r="P2168" s="222"/>
    </row>
    <row r="2169" spans="10:16" s="145" customFormat="1" x14ac:dyDescent="0.2">
      <c r="J2169" s="165"/>
      <c r="P2169" s="222"/>
    </row>
    <row r="2170" spans="10:16" s="145" customFormat="1" x14ac:dyDescent="0.2">
      <c r="J2170" s="165"/>
      <c r="P2170" s="222"/>
    </row>
    <row r="2171" spans="10:16" s="145" customFormat="1" x14ac:dyDescent="0.2">
      <c r="J2171" s="165"/>
      <c r="P2171" s="222"/>
    </row>
    <row r="2172" spans="10:16" s="145" customFormat="1" x14ac:dyDescent="0.2">
      <c r="J2172" s="165"/>
      <c r="P2172" s="222"/>
    </row>
    <row r="2173" spans="10:16" s="145" customFormat="1" x14ac:dyDescent="0.2">
      <c r="J2173" s="165"/>
      <c r="P2173" s="222"/>
    </row>
    <row r="2174" spans="10:16" s="145" customFormat="1" x14ac:dyDescent="0.2">
      <c r="J2174" s="165"/>
      <c r="P2174" s="222"/>
    </row>
    <row r="2175" spans="10:16" s="145" customFormat="1" x14ac:dyDescent="0.2">
      <c r="J2175" s="165"/>
      <c r="P2175" s="222"/>
    </row>
    <row r="2176" spans="10:16" s="145" customFormat="1" x14ac:dyDescent="0.2">
      <c r="J2176" s="165"/>
      <c r="P2176" s="222"/>
    </row>
    <row r="2177" spans="10:16" s="145" customFormat="1" x14ac:dyDescent="0.2">
      <c r="J2177" s="165"/>
      <c r="P2177" s="222"/>
    </row>
    <row r="2178" spans="10:16" s="145" customFormat="1" x14ac:dyDescent="0.2">
      <c r="J2178" s="165"/>
      <c r="P2178" s="222"/>
    </row>
    <row r="2179" spans="10:16" s="145" customFormat="1" x14ac:dyDescent="0.2">
      <c r="J2179" s="165"/>
      <c r="P2179" s="222"/>
    </row>
    <row r="2180" spans="10:16" s="145" customFormat="1" x14ac:dyDescent="0.2">
      <c r="J2180" s="165"/>
      <c r="P2180" s="222"/>
    </row>
    <row r="2181" spans="10:16" s="145" customFormat="1" x14ac:dyDescent="0.2">
      <c r="J2181" s="165"/>
      <c r="P2181" s="222"/>
    </row>
    <row r="2182" spans="10:16" s="145" customFormat="1" x14ac:dyDescent="0.2">
      <c r="J2182" s="165"/>
      <c r="P2182" s="222"/>
    </row>
    <row r="2183" spans="10:16" s="145" customFormat="1" x14ac:dyDescent="0.2">
      <c r="J2183" s="165"/>
      <c r="P2183" s="222"/>
    </row>
    <row r="2184" spans="10:16" s="145" customFormat="1" x14ac:dyDescent="0.2">
      <c r="J2184" s="165"/>
      <c r="P2184" s="222"/>
    </row>
    <row r="2185" spans="10:16" s="145" customFormat="1" x14ac:dyDescent="0.2">
      <c r="J2185" s="165"/>
      <c r="P2185" s="222"/>
    </row>
    <row r="2186" spans="10:16" s="145" customFormat="1" x14ac:dyDescent="0.2">
      <c r="J2186" s="165"/>
      <c r="P2186" s="222"/>
    </row>
    <row r="2187" spans="10:16" s="145" customFormat="1" x14ac:dyDescent="0.2">
      <c r="J2187" s="165"/>
      <c r="P2187" s="222"/>
    </row>
    <row r="2188" spans="10:16" s="145" customFormat="1" x14ac:dyDescent="0.2">
      <c r="J2188" s="165"/>
      <c r="P2188" s="222"/>
    </row>
    <row r="2189" spans="10:16" s="145" customFormat="1" x14ac:dyDescent="0.2">
      <c r="J2189" s="165"/>
      <c r="P2189" s="222"/>
    </row>
    <row r="2190" spans="10:16" s="145" customFormat="1" x14ac:dyDescent="0.2">
      <c r="J2190" s="165"/>
      <c r="P2190" s="222"/>
    </row>
    <row r="2191" spans="10:16" s="145" customFormat="1" x14ac:dyDescent="0.2">
      <c r="J2191" s="165"/>
      <c r="P2191" s="222"/>
    </row>
    <row r="2192" spans="10:16" s="145" customFormat="1" x14ac:dyDescent="0.2">
      <c r="J2192" s="165"/>
      <c r="P2192" s="222"/>
    </row>
    <row r="2193" spans="10:16" s="145" customFormat="1" x14ac:dyDescent="0.2">
      <c r="J2193" s="165"/>
      <c r="P2193" s="222"/>
    </row>
    <row r="2194" spans="10:16" s="145" customFormat="1" x14ac:dyDescent="0.2">
      <c r="J2194" s="165"/>
      <c r="P2194" s="222"/>
    </row>
    <row r="2195" spans="10:16" s="145" customFormat="1" x14ac:dyDescent="0.2">
      <c r="J2195" s="165"/>
      <c r="P2195" s="222"/>
    </row>
    <row r="2196" spans="10:16" s="145" customFormat="1" x14ac:dyDescent="0.2">
      <c r="J2196" s="165"/>
      <c r="P2196" s="222"/>
    </row>
    <row r="2197" spans="10:16" s="145" customFormat="1" x14ac:dyDescent="0.2">
      <c r="J2197" s="165"/>
      <c r="P2197" s="222"/>
    </row>
    <row r="2198" spans="10:16" s="145" customFormat="1" x14ac:dyDescent="0.2">
      <c r="J2198" s="165"/>
      <c r="P2198" s="222"/>
    </row>
    <row r="2199" spans="10:16" s="145" customFormat="1" x14ac:dyDescent="0.2">
      <c r="J2199" s="165"/>
      <c r="P2199" s="222"/>
    </row>
    <row r="2200" spans="10:16" s="145" customFormat="1" x14ac:dyDescent="0.2">
      <c r="J2200" s="165"/>
      <c r="P2200" s="222"/>
    </row>
    <row r="2201" spans="10:16" s="145" customFormat="1" x14ac:dyDescent="0.2">
      <c r="J2201" s="165"/>
      <c r="P2201" s="222"/>
    </row>
    <row r="2202" spans="10:16" s="145" customFormat="1" x14ac:dyDescent="0.2">
      <c r="J2202" s="165"/>
      <c r="P2202" s="222"/>
    </row>
    <row r="2203" spans="10:16" s="145" customFormat="1" x14ac:dyDescent="0.2">
      <c r="J2203" s="165"/>
      <c r="P2203" s="222"/>
    </row>
    <row r="2204" spans="10:16" s="145" customFormat="1" x14ac:dyDescent="0.2">
      <c r="J2204" s="165"/>
      <c r="P2204" s="222"/>
    </row>
    <row r="2205" spans="10:16" s="145" customFormat="1" x14ac:dyDescent="0.2">
      <c r="J2205" s="165"/>
      <c r="P2205" s="222"/>
    </row>
    <row r="2206" spans="10:16" s="145" customFormat="1" x14ac:dyDescent="0.2">
      <c r="J2206" s="165"/>
      <c r="P2206" s="222"/>
    </row>
    <row r="2207" spans="10:16" s="145" customFormat="1" x14ac:dyDescent="0.2">
      <c r="J2207" s="165"/>
      <c r="P2207" s="222"/>
    </row>
    <row r="2208" spans="10:16" s="145" customFormat="1" x14ac:dyDescent="0.2">
      <c r="J2208" s="165"/>
      <c r="P2208" s="222"/>
    </row>
    <row r="2209" spans="10:16" s="145" customFormat="1" x14ac:dyDescent="0.2">
      <c r="J2209" s="165"/>
      <c r="P2209" s="222"/>
    </row>
    <row r="2210" spans="10:16" s="145" customFormat="1" x14ac:dyDescent="0.2">
      <c r="J2210" s="165"/>
      <c r="P2210" s="222"/>
    </row>
    <row r="2211" spans="10:16" s="145" customFormat="1" x14ac:dyDescent="0.2">
      <c r="J2211" s="165"/>
      <c r="P2211" s="222"/>
    </row>
    <row r="2212" spans="10:16" s="145" customFormat="1" x14ac:dyDescent="0.2">
      <c r="J2212" s="165"/>
      <c r="P2212" s="222"/>
    </row>
    <row r="2213" spans="10:16" s="145" customFormat="1" x14ac:dyDescent="0.2">
      <c r="J2213" s="165"/>
      <c r="P2213" s="222"/>
    </row>
    <row r="2214" spans="10:16" s="145" customFormat="1" x14ac:dyDescent="0.2">
      <c r="J2214" s="165"/>
      <c r="P2214" s="222"/>
    </row>
    <row r="2215" spans="10:16" s="145" customFormat="1" x14ac:dyDescent="0.2">
      <c r="J2215" s="165"/>
      <c r="P2215" s="222"/>
    </row>
    <row r="2216" spans="10:16" s="145" customFormat="1" x14ac:dyDescent="0.2">
      <c r="J2216" s="165"/>
      <c r="P2216" s="222"/>
    </row>
    <row r="2217" spans="10:16" s="145" customFormat="1" x14ac:dyDescent="0.2">
      <c r="J2217" s="165"/>
      <c r="P2217" s="222"/>
    </row>
    <row r="2218" spans="10:16" s="145" customFormat="1" x14ac:dyDescent="0.2">
      <c r="J2218" s="165"/>
      <c r="P2218" s="222"/>
    </row>
    <row r="2219" spans="10:16" s="145" customFormat="1" x14ac:dyDescent="0.2">
      <c r="J2219" s="165"/>
      <c r="P2219" s="222"/>
    </row>
    <row r="2220" spans="10:16" s="145" customFormat="1" x14ac:dyDescent="0.2">
      <c r="J2220" s="165"/>
      <c r="P2220" s="222"/>
    </row>
    <row r="2221" spans="10:16" s="145" customFormat="1" x14ac:dyDescent="0.2">
      <c r="J2221" s="165"/>
      <c r="P2221" s="222"/>
    </row>
    <row r="2222" spans="10:16" s="145" customFormat="1" x14ac:dyDescent="0.2">
      <c r="J2222" s="165"/>
      <c r="P2222" s="222"/>
    </row>
    <row r="2223" spans="10:16" s="145" customFormat="1" x14ac:dyDescent="0.2">
      <c r="J2223" s="165"/>
      <c r="P2223" s="222"/>
    </row>
    <row r="2224" spans="10:16" s="145" customFormat="1" x14ac:dyDescent="0.2">
      <c r="J2224" s="165"/>
      <c r="P2224" s="222"/>
    </row>
    <row r="2225" spans="10:16" s="145" customFormat="1" x14ac:dyDescent="0.2">
      <c r="J2225" s="165"/>
      <c r="P2225" s="222"/>
    </row>
    <row r="2226" spans="10:16" s="145" customFormat="1" x14ac:dyDescent="0.2">
      <c r="J2226" s="165"/>
      <c r="P2226" s="222"/>
    </row>
    <row r="2227" spans="10:16" s="145" customFormat="1" x14ac:dyDescent="0.2">
      <c r="J2227" s="165"/>
      <c r="P2227" s="222"/>
    </row>
    <row r="2228" spans="10:16" s="145" customFormat="1" x14ac:dyDescent="0.2">
      <c r="J2228" s="165"/>
      <c r="P2228" s="222"/>
    </row>
    <row r="2229" spans="10:16" s="145" customFormat="1" x14ac:dyDescent="0.2">
      <c r="J2229" s="165"/>
      <c r="P2229" s="222"/>
    </row>
    <row r="2230" spans="10:16" s="145" customFormat="1" x14ac:dyDescent="0.2">
      <c r="J2230" s="165"/>
      <c r="P2230" s="222"/>
    </row>
    <row r="2231" spans="10:16" s="145" customFormat="1" x14ac:dyDescent="0.2">
      <c r="J2231" s="165"/>
      <c r="P2231" s="222"/>
    </row>
    <row r="2232" spans="10:16" s="145" customFormat="1" x14ac:dyDescent="0.2">
      <c r="J2232" s="165"/>
      <c r="P2232" s="222"/>
    </row>
    <row r="2233" spans="10:16" s="145" customFormat="1" x14ac:dyDescent="0.2">
      <c r="J2233" s="165"/>
      <c r="P2233" s="222"/>
    </row>
    <row r="2234" spans="10:16" s="145" customFormat="1" x14ac:dyDescent="0.2">
      <c r="J2234" s="165"/>
      <c r="P2234" s="222"/>
    </row>
    <row r="2235" spans="10:16" s="145" customFormat="1" x14ac:dyDescent="0.2">
      <c r="J2235" s="165"/>
      <c r="P2235" s="222"/>
    </row>
    <row r="2236" spans="10:16" s="145" customFormat="1" x14ac:dyDescent="0.2">
      <c r="J2236" s="165"/>
      <c r="P2236" s="222"/>
    </row>
    <row r="2237" spans="10:16" s="145" customFormat="1" x14ac:dyDescent="0.2">
      <c r="J2237" s="165"/>
      <c r="P2237" s="222"/>
    </row>
    <row r="2238" spans="10:16" s="145" customFormat="1" x14ac:dyDescent="0.2">
      <c r="J2238" s="165"/>
      <c r="P2238" s="222"/>
    </row>
    <row r="2239" spans="10:16" s="145" customFormat="1" x14ac:dyDescent="0.2">
      <c r="J2239" s="165"/>
      <c r="P2239" s="222"/>
    </row>
    <row r="2240" spans="10:16" s="145" customFormat="1" x14ac:dyDescent="0.2">
      <c r="J2240" s="165"/>
      <c r="P2240" s="222"/>
    </row>
    <row r="2241" spans="10:16" s="145" customFormat="1" x14ac:dyDescent="0.2">
      <c r="J2241" s="165"/>
      <c r="P2241" s="222"/>
    </row>
    <row r="2242" spans="10:16" s="145" customFormat="1" x14ac:dyDescent="0.2">
      <c r="J2242" s="165"/>
      <c r="P2242" s="222"/>
    </row>
    <row r="2243" spans="10:16" s="145" customFormat="1" x14ac:dyDescent="0.2">
      <c r="J2243" s="165"/>
      <c r="P2243" s="222"/>
    </row>
    <row r="2244" spans="10:16" s="145" customFormat="1" x14ac:dyDescent="0.2">
      <c r="J2244" s="165"/>
      <c r="P2244" s="222"/>
    </row>
    <row r="2245" spans="10:16" s="145" customFormat="1" x14ac:dyDescent="0.2">
      <c r="J2245" s="165"/>
      <c r="P2245" s="222"/>
    </row>
    <row r="2246" spans="10:16" s="145" customFormat="1" x14ac:dyDescent="0.2">
      <c r="J2246" s="165"/>
      <c r="P2246" s="222"/>
    </row>
    <row r="2247" spans="10:16" s="145" customFormat="1" x14ac:dyDescent="0.2">
      <c r="J2247" s="165"/>
      <c r="P2247" s="222"/>
    </row>
    <row r="2248" spans="10:16" s="145" customFormat="1" x14ac:dyDescent="0.2">
      <c r="J2248" s="165"/>
      <c r="P2248" s="222"/>
    </row>
    <row r="2249" spans="10:16" s="145" customFormat="1" x14ac:dyDescent="0.2">
      <c r="J2249" s="165"/>
      <c r="P2249" s="222"/>
    </row>
    <row r="2250" spans="10:16" s="145" customFormat="1" x14ac:dyDescent="0.2">
      <c r="J2250" s="165"/>
      <c r="P2250" s="222"/>
    </row>
    <row r="2251" spans="10:16" s="145" customFormat="1" x14ac:dyDescent="0.2">
      <c r="J2251" s="165"/>
      <c r="P2251" s="222"/>
    </row>
    <row r="2252" spans="10:16" s="145" customFormat="1" x14ac:dyDescent="0.2">
      <c r="J2252" s="165"/>
      <c r="P2252" s="222"/>
    </row>
    <row r="2253" spans="10:16" s="145" customFormat="1" x14ac:dyDescent="0.2">
      <c r="J2253" s="165"/>
      <c r="P2253" s="222"/>
    </row>
    <row r="2254" spans="10:16" s="145" customFormat="1" x14ac:dyDescent="0.2">
      <c r="J2254" s="165"/>
      <c r="P2254" s="222"/>
    </row>
    <row r="2255" spans="10:16" s="145" customFormat="1" x14ac:dyDescent="0.2">
      <c r="J2255" s="165"/>
      <c r="P2255" s="222"/>
    </row>
    <row r="2256" spans="10:16" s="145" customFormat="1" x14ac:dyDescent="0.2">
      <c r="J2256" s="165"/>
      <c r="P2256" s="222"/>
    </row>
    <row r="2257" spans="10:16" s="145" customFormat="1" x14ac:dyDescent="0.2">
      <c r="J2257" s="165"/>
      <c r="P2257" s="222"/>
    </row>
    <row r="2258" spans="10:16" s="145" customFormat="1" x14ac:dyDescent="0.2">
      <c r="J2258" s="165"/>
      <c r="P2258" s="222"/>
    </row>
    <row r="2259" spans="10:16" s="145" customFormat="1" x14ac:dyDescent="0.2">
      <c r="J2259" s="165"/>
      <c r="P2259" s="222"/>
    </row>
    <row r="2260" spans="10:16" s="145" customFormat="1" x14ac:dyDescent="0.2">
      <c r="J2260" s="165"/>
      <c r="P2260" s="222"/>
    </row>
    <row r="2261" spans="10:16" s="145" customFormat="1" x14ac:dyDescent="0.2">
      <c r="J2261" s="165"/>
      <c r="P2261" s="222"/>
    </row>
    <row r="2262" spans="10:16" s="145" customFormat="1" x14ac:dyDescent="0.2">
      <c r="J2262" s="165"/>
      <c r="P2262" s="222"/>
    </row>
    <row r="2263" spans="10:16" s="145" customFormat="1" x14ac:dyDescent="0.2">
      <c r="J2263" s="165"/>
      <c r="P2263" s="222"/>
    </row>
    <row r="2264" spans="10:16" s="145" customFormat="1" x14ac:dyDescent="0.2">
      <c r="J2264" s="165"/>
      <c r="P2264" s="222"/>
    </row>
    <row r="2265" spans="10:16" s="145" customFormat="1" x14ac:dyDescent="0.2">
      <c r="J2265" s="165"/>
      <c r="P2265" s="222"/>
    </row>
    <row r="2266" spans="10:16" s="145" customFormat="1" x14ac:dyDescent="0.2">
      <c r="J2266" s="165"/>
      <c r="P2266" s="222"/>
    </row>
    <row r="2267" spans="10:16" s="145" customFormat="1" x14ac:dyDescent="0.2">
      <c r="J2267" s="165"/>
      <c r="P2267" s="222"/>
    </row>
    <row r="2268" spans="10:16" s="145" customFormat="1" x14ac:dyDescent="0.2">
      <c r="J2268" s="165"/>
      <c r="P2268" s="222"/>
    </row>
    <row r="2269" spans="10:16" s="145" customFormat="1" x14ac:dyDescent="0.2">
      <c r="J2269" s="165"/>
      <c r="P2269" s="222"/>
    </row>
    <row r="2270" spans="10:16" s="145" customFormat="1" x14ac:dyDescent="0.2">
      <c r="J2270" s="165"/>
      <c r="P2270" s="222"/>
    </row>
    <row r="2271" spans="10:16" s="145" customFormat="1" x14ac:dyDescent="0.2">
      <c r="J2271" s="165"/>
      <c r="P2271" s="222"/>
    </row>
    <row r="2272" spans="10:16" s="145" customFormat="1" x14ac:dyDescent="0.2">
      <c r="J2272" s="165"/>
      <c r="P2272" s="222"/>
    </row>
    <row r="2273" spans="10:16" s="145" customFormat="1" x14ac:dyDescent="0.2">
      <c r="J2273" s="165"/>
      <c r="P2273" s="222"/>
    </row>
    <row r="2274" spans="10:16" s="145" customFormat="1" x14ac:dyDescent="0.2">
      <c r="J2274" s="165"/>
      <c r="P2274" s="222"/>
    </row>
    <row r="2275" spans="10:16" s="145" customFormat="1" x14ac:dyDescent="0.2">
      <c r="J2275" s="165"/>
      <c r="P2275" s="222"/>
    </row>
    <row r="2276" spans="10:16" s="145" customFormat="1" x14ac:dyDescent="0.2">
      <c r="J2276" s="165"/>
      <c r="P2276" s="222"/>
    </row>
    <row r="2277" spans="10:16" s="145" customFormat="1" x14ac:dyDescent="0.2">
      <c r="J2277" s="165"/>
      <c r="P2277" s="222"/>
    </row>
    <row r="2278" spans="10:16" s="145" customFormat="1" x14ac:dyDescent="0.2">
      <c r="J2278" s="165"/>
      <c r="P2278" s="222"/>
    </row>
    <row r="2279" spans="10:16" s="145" customFormat="1" x14ac:dyDescent="0.2">
      <c r="J2279" s="165"/>
      <c r="P2279" s="222"/>
    </row>
    <row r="2280" spans="10:16" s="145" customFormat="1" x14ac:dyDescent="0.2">
      <c r="J2280" s="165"/>
      <c r="P2280" s="222"/>
    </row>
    <row r="2281" spans="10:16" s="145" customFormat="1" x14ac:dyDescent="0.2">
      <c r="J2281" s="165"/>
      <c r="P2281" s="222"/>
    </row>
    <row r="2282" spans="10:16" s="145" customFormat="1" x14ac:dyDescent="0.2">
      <c r="J2282" s="165"/>
      <c r="P2282" s="222"/>
    </row>
    <row r="2283" spans="10:16" s="145" customFormat="1" x14ac:dyDescent="0.2">
      <c r="J2283" s="165"/>
      <c r="P2283" s="222"/>
    </row>
    <row r="2284" spans="10:16" s="145" customFormat="1" x14ac:dyDescent="0.2">
      <c r="J2284" s="165"/>
      <c r="P2284" s="222"/>
    </row>
    <row r="2285" spans="10:16" s="145" customFormat="1" x14ac:dyDescent="0.2">
      <c r="J2285" s="165"/>
      <c r="P2285" s="222"/>
    </row>
    <row r="2286" spans="10:16" s="145" customFormat="1" x14ac:dyDescent="0.2">
      <c r="J2286" s="165"/>
      <c r="P2286" s="222"/>
    </row>
    <row r="2287" spans="10:16" s="145" customFormat="1" x14ac:dyDescent="0.2">
      <c r="J2287" s="165"/>
      <c r="P2287" s="222"/>
    </row>
    <row r="2288" spans="10:16" s="145" customFormat="1" x14ac:dyDescent="0.2">
      <c r="J2288" s="165"/>
      <c r="P2288" s="222"/>
    </row>
    <row r="2289" spans="10:16" s="145" customFormat="1" x14ac:dyDescent="0.2">
      <c r="J2289" s="165"/>
      <c r="P2289" s="222"/>
    </row>
    <row r="2290" spans="10:16" s="145" customFormat="1" x14ac:dyDescent="0.2">
      <c r="J2290" s="165"/>
      <c r="P2290" s="222"/>
    </row>
    <row r="2291" spans="10:16" s="145" customFormat="1" x14ac:dyDescent="0.2">
      <c r="J2291" s="165"/>
      <c r="P2291" s="222"/>
    </row>
    <row r="2292" spans="10:16" s="145" customFormat="1" x14ac:dyDescent="0.2">
      <c r="J2292" s="165"/>
      <c r="P2292" s="222"/>
    </row>
    <row r="2293" spans="10:16" s="145" customFormat="1" x14ac:dyDescent="0.2">
      <c r="J2293" s="165"/>
      <c r="P2293" s="222"/>
    </row>
    <row r="2294" spans="10:16" s="145" customFormat="1" x14ac:dyDescent="0.2">
      <c r="J2294" s="165"/>
      <c r="P2294" s="222"/>
    </row>
    <row r="2295" spans="10:16" s="145" customFormat="1" x14ac:dyDescent="0.2">
      <c r="J2295" s="165"/>
      <c r="P2295" s="222"/>
    </row>
    <row r="2296" spans="10:16" s="145" customFormat="1" x14ac:dyDescent="0.2">
      <c r="J2296" s="165"/>
      <c r="P2296" s="222"/>
    </row>
    <row r="2297" spans="10:16" s="145" customFormat="1" x14ac:dyDescent="0.2">
      <c r="J2297" s="165"/>
      <c r="P2297" s="222"/>
    </row>
    <row r="2298" spans="10:16" s="145" customFormat="1" x14ac:dyDescent="0.2">
      <c r="J2298" s="165"/>
      <c r="P2298" s="222"/>
    </row>
    <row r="2299" spans="10:16" s="145" customFormat="1" x14ac:dyDescent="0.2">
      <c r="J2299" s="165"/>
      <c r="P2299" s="222"/>
    </row>
    <row r="2300" spans="10:16" s="145" customFormat="1" x14ac:dyDescent="0.2">
      <c r="J2300" s="165"/>
      <c r="P2300" s="222"/>
    </row>
    <row r="2301" spans="10:16" s="145" customFormat="1" x14ac:dyDescent="0.2">
      <c r="J2301" s="165"/>
      <c r="P2301" s="222"/>
    </row>
    <row r="2302" spans="10:16" s="145" customFormat="1" x14ac:dyDescent="0.2">
      <c r="J2302" s="165"/>
      <c r="P2302" s="222"/>
    </row>
    <row r="2303" spans="10:16" s="145" customFormat="1" x14ac:dyDescent="0.2">
      <c r="J2303" s="165"/>
      <c r="P2303" s="222"/>
    </row>
    <row r="2304" spans="10:16" s="145" customFormat="1" x14ac:dyDescent="0.2">
      <c r="J2304" s="165"/>
      <c r="P2304" s="222"/>
    </row>
    <row r="2305" spans="10:16" s="145" customFormat="1" x14ac:dyDescent="0.2">
      <c r="J2305" s="165"/>
      <c r="P2305" s="222"/>
    </row>
    <row r="2306" spans="10:16" s="145" customFormat="1" x14ac:dyDescent="0.2">
      <c r="J2306" s="165"/>
      <c r="P2306" s="222"/>
    </row>
    <row r="2307" spans="10:16" s="145" customFormat="1" x14ac:dyDescent="0.2">
      <c r="J2307" s="165"/>
      <c r="P2307" s="222"/>
    </row>
    <row r="2308" spans="10:16" s="145" customFormat="1" x14ac:dyDescent="0.2">
      <c r="J2308" s="165"/>
      <c r="P2308" s="222"/>
    </row>
    <row r="2309" spans="10:16" s="145" customFormat="1" x14ac:dyDescent="0.2">
      <c r="J2309" s="165"/>
      <c r="P2309" s="222"/>
    </row>
    <row r="2310" spans="10:16" s="145" customFormat="1" x14ac:dyDescent="0.2">
      <c r="J2310" s="165"/>
      <c r="P2310" s="222"/>
    </row>
    <row r="2311" spans="10:16" s="145" customFormat="1" x14ac:dyDescent="0.2">
      <c r="J2311" s="165"/>
      <c r="P2311" s="222"/>
    </row>
    <row r="2312" spans="10:16" s="145" customFormat="1" x14ac:dyDescent="0.2">
      <c r="J2312" s="165"/>
      <c r="P2312" s="222"/>
    </row>
    <row r="2313" spans="10:16" s="145" customFormat="1" x14ac:dyDescent="0.2">
      <c r="J2313" s="165"/>
      <c r="P2313" s="222"/>
    </row>
    <row r="2314" spans="10:16" s="145" customFormat="1" x14ac:dyDescent="0.2">
      <c r="J2314" s="165"/>
      <c r="P2314" s="222"/>
    </row>
    <row r="2315" spans="10:16" s="145" customFormat="1" x14ac:dyDescent="0.2">
      <c r="J2315" s="165"/>
      <c r="P2315" s="222"/>
    </row>
    <row r="2316" spans="10:16" s="145" customFormat="1" x14ac:dyDescent="0.2">
      <c r="J2316" s="165"/>
      <c r="P2316" s="222"/>
    </row>
    <row r="2317" spans="10:16" s="145" customFormat="1" x14ac:dyDescent="0.2">
      <c r="J2317" s="165"/>
      <c r="P2317" s="222"/>
    </row>
    <row r="2318" spans="10:16" s="145" customFormat="1" x14ac:dyDescent="0.2">
      <c r="J2318" s="165"/>
      <c r="P2318" s="222"/>
    </row>
    <row r="2319" spans="10:16" s="145" customFormat="1" x14ac:dyDescent="0.2">
      <c r="J2319" s="165"/>
      <c r="P2319" s="222"/>
    </row>
    <row r="2320" spans="10:16" s="145" customFormat="1" x14ac:dyDescent="0.2">
      <c r="J2320" s="165"/>
      <c r="P2320" s="222"/>
    </row>
    <row r="2321" spans="10:16" s="145" customFormat="1" x14ac:dyDescent="0.2">
      <c r="J2321" s="165"/>
      <c r="P2321" s="222"/>
    </row>
    <row r="2322" spans="10:16" s="145" customFormat="1" x14ac:dyDescent="0.2">
      <c r="J2322" s="165"/>
      <c r="P2322" s="222"/>
    </row>
    <row r="2323" spans="10:16" s="145" customFormat="1" x14ac:dyDescent="0.2">
      <c r="J2323" s="165"/>
      <c r="P2323" s="222"/>
    </row>
    <row r="2324" spans="10:16" s="145" customFormat="1" x14ac:dyDescent="0.2">
      <c r="J2324" s="165"/>
      <c r="P2324" s="222"/>
    </row>
    <row r="2325" spans="10:16" s="145" customFormat="1" x14ac:dyDescent="0.2">
      <c r="J2325" s="165"/>
      <c r="P2325" s="222"/>
    </row>
    <row r="2326" spans="10:16" s="145" customFormat="1" x14ac:dyDescent="0.2">
      <c r="J2326" s="165"/>
      <c r="P2326" s="222"/>
    </row>
    <row r="2327" spans="10:16" s="145" customFormat="1" x14ac:dyDescent="0.2">
      <c r="J2327" s="165"/>
      <c r="P2327" s="222"/>
    </row>
    <row r="2328" spans="10:16" s="145" customFormat="1" x14ac:dyDescent="0.2">
      <c r="J2328" s="165"/>
      <c r="P2328" s="222"/>
    </row>
    <row r="2329" spans="10:16" s="145" customFormat="1" x14ac:dyDescent="0.2">
      <c r="J2329" s="165"/>
      <c r="P2329" s="222"/>
    </row>
    <row r="2330" spans="10:16" s="145" customFormat="1" x14ac:dyDescent="0.2">
      <c r="J2330" s="165"/>
      <c r="P2330" s="222"/>
    </row>
    <row r="2331" spans="10:16" s="145" customFormat="1" x14ac:dyDescent="0.2">
      <c r="J2331" s="165"/>
      <c r="P2331" s="222"/>
    </row>
    <row r="2332" spans="10:16" s="145" customFormat="1" x14ac:dyDescent="0.2">
      <c r="J2332" s="165"/>
      <c r="P2332" s="222"/>
    </row>
    <row r="2333" spans="10:16" s="145" customFormat="1" x14ac:dyDescent="0.2">
      <c r="J2333" s="165"/>
      <c r="P2333" s="222"/>
    </row>
    <row r="2334" spans="10:16" s="145" customFormat="1" x14ac:dyDescent="0.2">
      <c r="J2334" s="165"/>
      <c r="P2334" s="222"/>
    </row>
    <row r="2335" spans="10:16" s="145" customFormat="1" x14ac:dyDescent="0.2">
      <c r="J2335" s="165"/>
      <c r="P2335" s="222"/>
    </row>
    <row r="2336" spans="10:16" s="145" customFormat="1" x14ac:dyDescent="0.2">
      <c r="J2336" s="165"/>
      <c r="P2336" s="222"/>
    </row>
    <row r="2337" spans="10:16" s="145" customFormat="1" x14ac:dyDescent="0.2">
      <c r="J2337" s="165"/>
      <c r="P2337" s="222"/>
    </row>
    <row r="2338" spans="10:16" s="145" customFormat="1" x14ac:dyDescent="0.2">
      <c r="J2338" s="165"/>
      <c r="P2338" s="222"/>
    </row>
    <row r="2339" spans="10:16" s="145" customFormat="1" x14ac:dyDescent="0.2">
      <c r="J2339" s="165"/>
      <c r="P2339" s="222"/>
    </row>
    <row r="2340" spans="10:16" s="145" customFormat="1" x14ac:dyDescent="0.2">
      <c r="J2340" s="165"/>
      <c r="P2340" s="222"/>
    </row>
    <row r="2341" spans="10:16" s="145" customFormat="1" x14ac:dyDescent="0.2">
      <c r="J2341" s="165"/>
      <c r="P2341" s="222"/>
    </row>
    <row r="2342" spans="10:16" s="145" customFormat="1" x14ac:dyDescent="0.2">
      <c r="J2342" s="165"/>
      <c r="P2342" s="222"/>
    </row>
    <row r="2343" spans="10:16" s="145" customFormat="1" x14ac:dyDescent="0.2">
      <c r="J2343" s="165"/>
      <c r="P2343" s="222"/>
    </row>
    <row r="2344" spans="10:16" s="145" customFormat="1" x14ac:dyDescent="0.2">
      <c r="J2344" s="165"/>
      <c r="P2344" s="222"/>
    </row>
    <row r="2345" spans="10:16" s="145" customFormat="1" x14ac:dyDescent="0.2">
      <c r="J2345" s="165"/>
      <c r="P2345" s="222"/>
    </row>
    <row r="2346" spans="10:16" s="145" customFormat="1" x14ac:dyDescent="0.2">
      <c r="J2346" s="165"/>
      <c r="P2346" s="222"/>
    </row>
    <row r="2347" spans="10:16" s="145" customFormat="1" x14ac:dyDescent="0.2">
      <c r="J2347" s="165"/>
      <c r="P2347" s="222"/>
    </row>
    <row r="2348" spans="10:16" s="145" customFormat="1" x14ac:dyDescent="0.2">
      <c r="J2348" s="165"/>
      <c r="P2348" s="222"/>
    </row>
    <row r="2349" spans="10:16" s="145" customFormat="1" x14ac:dyDescent="0.2">
      <c r="J2349" s="165"/>
      <c r="P2349" s="222"/>
    </row>
    <row r="2350" spans="10:16" s="145" customFormat="1" x14ac:dyDescent="0.2">
      <c r="J2350" s="165"/>
      <c r="P2350" s="222"/>
    </row>
    <row r="2351" spans="10:16" s="145" customFormat="1" x14ac:dyDescent="0.2">
      <c r="J2351" s="165"/>
      <c r="P2351" s="222"/>
    </row>
    <row r="2352" spans="10:16" s="145" customFormat="1" x14ac:dyDescent="0.2">
      <c r="J2352" s="165"/>
      <c r="P2352" s="222"/>
    </row>
    <row r="2353" spans="10:16" s="145" customFormat="1" x14ac:dyDescent="0.2">
      <c r="J2353" s="165"/>
      <c r="P2353" s="222"/>
    </row>
    <row r="2354" spans="10:16" s="145" customFormat="1" x14ac:dyDescent="0.2">
      <c r="J2354" s="165"/>
      <c r="P2354" s="222"/>
    </row>
    <row r="2355" spans="10:16" s="145" customFormat="1" x14ac:dyDescent="0.2">
      <c r="J2355" s="165"/>
      <c r="P2355" s="222"/>
    </row>
    <row r="2356" spans="10:16" s="145" customFormat="1" x14ac:dyDescent="0.2">
      <c r="J2356" s="165"/>
      <c r="P2356" s="222"/>
    </row>
    <row r="2357" spans="10:16" s="145" customFormat="1" x14ac:dyDescent="0.2">
      <c r="J2357" s="165"/>
      <c r="P2357" s="222"/>
    </row>
    <row r="2358" spans="10:16" s="145" customFormat="1" x14ac:dyDescent="0.2">
      <c r="J2358" s="165"/>
      <c r="P2358" s="222"/>
    </row>
    <row r="2359" spans="10:16" s="145" customFormat="1" x14ac:dyDescent="0.2">
      <c r="J2359" s="165"/>
      <c r="P2359" s="222"/>
    </row>
    <row r="2360" spans="10:16" s="145" customFormat="1" x14ac:dyDescent="0.2">
      <c r="J2360" s="165"/>
      <c r="P2360" s="222"/>
    </row>
    <row r="2361" spans="10:16" s="145" customFormat="1" x14ac:dyDescent="0.2">
      <c r="J2361" s="165"/>
      <c r="P2361" s="222"/>
    </row>
    <row r="2362" spans="10:16" s="145" customFormat="1" x14ac:dyDescent="0.2">
      <c r="J2362" s="165"/>
      <c r="P2362" s="222"/>
    </row>
    <row r="2363" spans="10:16" s="145" customFormat="1" x14ac:dyDescent="0.2">
      <c r="J2363" s="165"/>
      <c r="P2363" s="222"/>
    </row>
    <row r="2364" spans="10:16" s="145" customFormat="1" x14ac:dyDescent="0.2">
      <c r="J2364" s="165"/>
      <c r="P2364" s="222"/>
    </row>
    <row r="2365" spans="10:16" s="145" customFormat="1" x14ac:dyDescent="0.2">
      <c r="J2365" s="165"/>
      <c r="P2365" s="222"/>
    </row>
    <row r="2366" spans="10:16" s="145" customFormat="1" x14ac:dyDescent="0.2">
      <c r="J2366" s="165"/>
      <c r="P2366" s="222"/>
    </row>
    <row r="2367" spans="10:16" s="145" customFormat="1" x14ac:dyDescent="0.2">
      <c r="J2367" s="165"/>
      <c r="P2367" s="222"/>
    </row>
    <row r="2368" spans="10:16" s="145" customFormat="1" x14ac:dyDescent="0.2">
      <c r="J2368" s="165"/>
      <c r="P2368" s="222"/>
    </row>
    <row r="2369" spans="10:16" s="145" customFormat="1" x14ac:dyDescent="0.2">
      <c r="J2369" s="165"/>
      <c r="P2369" s="222"/>
    </row>
    <row r="2370" spans="10:16" s="145" customFormat="1" x14ac:dyDescent="0.2">
      <c r="J2370" s="165"/>
      <c r="P2370" s="222"/>
    </row>
    <row r="2371" spans="10:16" s="145" customFormat="1" x14ac:dyDescent="0.2">
      <c r="J2371" s="165"/>
      <c r="P2371" s="222"/>
    </row>
    <row r="2372" spans="10:16" s="145" customFormat="1" x14ac:dyDescent="0.2">
      <c r="J2372" s="165"/>
      <c r="P2372" s="222"/>
    </row>
    <row r="2373" spans="10:16" s="145" customFormat="1" x14ac:dyDescent="0.2">
      <c r="J2373" s="165"/>
      <c r="P2373" s="222"/>
    </row>
    <row r="2374" spans="10:16" s="145" customFormat="1" x14ac:dyDescent="0.2">
      <c r="J2374" s="165"/>
      <c r="P2374" s="222"/>
    </row>
    <row r="2375" spans="10:16" s="145" customFormat="1" x14ac:dyDescent="0.2">
      <c r="J2375" s="165"/>
      <c r="P2375" s="222"/>
    </row>
    <row r="2376" spans="10:16" s="145" customFormat="1" x14ac:dyDescent="0.2">
      <c r="J2376" s="165"/>
      <c r="P2376" s="222"/>
    </row>
    <row r="2377" spans="10:16" s="145" customFormat="1" x14ac:dyDescent="0.2">
      <c r="J2377" s="165"/>
      <c r="P2377" s="222"/>
    </row>
    <row r="2378" spans="10:16" s="145" customFormat="1" x14ac:dyDescent="0.2">
      <c r="J2378" s="165"/>
      <c r="P2378" s="222"/>
    </row>
    <row r="2379" spans="10:16" s="145" customFormat="1" x14ac:dyDescent="0.2">
      <c r="J2379" s="165"/>
      <c r="P2379" s="222"/>
    </row>
    <row r="2380" spans="10:16" s="145" customFormat="1" x14ac:dyDescent="0.2">
      <c r="J2380" s="165"/>
      <c r="P2380" s="222"/>
    </row>
    <row r="2381" spans="10:16" s="145" customFormat="1" x14ac:dyDescent="0.2">
      <c r="J2381" s="165"/>
      <c r="P2381" s="222"/>
    </row>
    <row r="2382" spans="10:16" s="145" customFormat="1" x14ac:dyDescent="0.2">
      <c r="J2382" s="165"/>
      <c r="P2382" s="222"/>
    </row>
    <row r="2383" spans="10:16" s="145" customFormat="1" x14ac:dyDescent="0.2">
      <c r="J2383" s="165"/>
      <c r="P2383" s="222"/>
    </row>
    <row r="2384" spans="10:16" s="145" customFormat="1" x14ac:dyDescent="0.2">
      <c r="J2384" s="165"/>
      <c r="P2384" s="222"/>
    </row>
    <row r="2385" spans="10:16" s="145" customFormat="1" x14ac:dyDescent="0.2">
      <c r="J2385" s="165"/>
      <c r="P2385" s="222"/>
    </row>
    <row r="2386" spans="10:16" s="145" customFormat="1" x14ac:dyDescent="0.2">
      <c r="J2386" s="165"/>
      <c r="P2386" s="222"/>
    </row>
    <row r="2387" spans="10:16" s="145" customFormat="1" x14ac:dyDescent="0.2">
      <c r="J2387" s="165"/>
      <c r="P2387" s="222"/>
    </row>
    <row r="2388" spans="10:16" s="145" customFormat="1" x14ac:dyDescent="0.2">
      <c r="J2388" s="165"/>
      <c r="P2388" s="222"/>
    </row>
    <row r="2389" spans="10:16" s="145" customFormat="1" x14ac:dyDescent="0.2">
      <c r="J2389" s="165"/>
      <c r="P2389" s="222"/>
    </row>
    <row r="2390" spans="10:16" s="145" customFormat="1" x14ac:dyDescent="0.2">
      <c r="J2390" s="165"/>
      <c r="P2390" s="222"/>
    </row>
    <row r="2391" spans="10:16" s="145" customFormat="1" x14ac:dyDescent="0.2">
      <c r="J2391" s="165"/>
      <c r="P2391" s="222"/>
    </row>
    <row r="2392" spans="10:16" s="145" customFormat="1" x14ac:dyDescent="0.2">
      <c r="J2392" s="165"/>
      <c r="P2392" s="222"/>
    </row>
    <row r="2393" spans="10:16" s="145" customFormat="1" x14ac:dyDescent="0.2">
      <c r="J2393" s="165"/>
      <c r="P2393" s="222"/>
    </row>
    <row r="2394" spans="10:16" s="145" customFormat="1" x14ac:dyDescent="0.2">
      <c r="J2394" s="165"/>
      <c r="P2394" s="222"/>
    </row>
    <row r="2395" spans="10:16" s="145" customFormat="1" x14ac:dyDescent="0.2">
      <c r="J2395" s="165"/>
      <c r="P2395" s="222"/>
    </row>
    <row r="2396" spans="10:16" s="145" customFormat="1" x14ac:dyDescent="0.2">
      <c r="J2396" s="165"/>
      <c r="P2396" s="222"/>
    </row>
    <row r="2397" spans="10:16" s="145" customFormat="1" x14ac:dyDescent="0.2">
      <c r="J2397" s="165"/>
      <c r="P2397" s="222"/>
    </row>
    <row r="2398" spans="10:16" s="145" customFormat="1" x14ac:dyDescent="0.2">
      <c r="J2398" s="165"/>
      <c r="P2398" s="222"/>
    </row>
    <row r="2399" spans="10:16" s="145" customFormat="1" x14ac:dyDescent="0.2">
      <c r="J2399" s="165"/>
      <c r="P2399" s="222"/>
    </row>
    <row r="2400" spans="10:16" s="145" customFormat="1" x14ac:dyDescent="0.2">
      <c r="J2400" s="165"/>
      <c r="P2400" s="222"/>
    </row>
    <row r="2401" spans="10:16" s="145" customFormat="1" x14ac:dyDescent="0.2">
      <c r="J2401" s="165"/>
      <c r="P2401" s="222"/>
    </row>
    <row r="2402" spans="10:16" s="145" customFormat="1" x14ac:dyDescent="0.2">
      <c r="J2402" s="165"/>
      <c r="P2402" s="222"/>
    </row>
    <row r="2403" spans="10:16" s="145" customFormat="1" x14ac:dyDescent="0.2">
      <c r="J2403" s="165"/>
      <c r="P2403" s="222"/>
    </row>
    <row r="2404" spans="10:16" s="145" customFormat="1" x14ac:dyDescent="0.2">
      <c r="J2404" s="165"/>
      <c r="P2404" s="222"/>
    </row>
    <row r="2405" spans="10:16" s="145" customFormat="1" x14ac:dyDescent="0.2">
      <c r="J2405" s="165"/>
      <c r="P2405" s="222"/>
    </row>
    <row r="2406" spans="10:16" s="145" customFormat="1" x14ac:dyDescent="0.2">
      <c r="J2406" s="165"/>
      <c r="P2406" s="222"/>
    </row>
    <row r="2407" spans="10:16" s="145" customFormat="1" x14ac:dyDescent="0.2">
      <c r="J2407" s="165"/>
      <c r="P2407" s="222"/>
    </row>
    <row r="2408" spans="10:16" s="145" customFormat="1" x14ac:dyDescent="0.2">
      <c r="J2408" s="165"/>
      <c r="P2408" s="222"/>
    </row>
    <row r="2409" spans="10:16" s="145" customFormat="1" x14ac:dyDescent="0.2">
      <c r="J2409" s="165"/>
      <c r="P2409" s="222"/>
    </row>
    <row r="2410" spans="10:16" s="145" customFormat="1" x14ac:dyDescent="0.2">
      <c r="J2410" s="165"/>
      <c r="P2410" s="222"/>
    </row>
    <row r="2411" spans="10:16" s="145" customFormat="1" x14ac:dyDescent="0.2">
      <c r="J2411" s="165"/>
      <c r="P2411" s="222"/>
    </row>
    <row r="2412" spans="10:16" s="145" customFormat="1" x14ac:dyDescent="0.2">
      <c r="J2412" s="165"/>
      <c r="P2412" s="222"/>
    </row>
    <row r="2413" spans="10:16" s="145" customFormat="1" x14ac:dyDescent="0.2">
      <c r="J2413" s="165"/>
      <c r="P2413" s="222"/>
    </row>
    <row r="2414" spans="10:16" s="145" customFormat="1" x14ac:dyDescent="0.2">
      <c r="J2414" s="165"/>
      <c r="P2414" s="222"/>
    </row>
    <row r="2415" spans="10:16" s="145" customFormat="1" x14ac:dyDescent="0.2">
      <c r="J2415" s="165"/>
      <c r="P2415" s="222"/>
    </row>
    <row r="2416" spans="10:16" s="145" customFormat="1" x14ac:dyDescent="0.2">
      <c r="J2416" s="165"/>
      <c r="P2416" s="222"/>
    </row>
    <row r="2417" spans="10:16" s="145" customFormat="1" x14ac:dyDescent="0.2">
      <c r="J2417" s="165"/>
      <c r="P2417" s="222"/>
    </row>
    <row r="2418" spans="10:16" s="145" customFormat="1" x14ac:dyDescent="0.2">
      <c r="J2418" s="165"/>
      <c r="P2418" s="222"/>
    </row>
    <row r="2419" spans="10:16" s="145" customFormat="1" x14ac:dyDescent="0.2">
      <c r="J2419" s="165"/>
      <c r="P2419" s="222"/>
    </row>
    <row r="2420" spans="10:16" s="145" customFormat="1" x14ac:dyDescent="0.2">
      <c r="J2420" s="165"/>
      <c r="P2420" s="222"/>
    </row>
    <row r="2421" spans="10:16" s="145" customFormat="1" x14ac:dyDescent="0.2">
      <c r="J2421" s="165"/>
      <c r="P2421" s="222"/>
    </row>
    <row r="2422" spans="10:16" s="145" customFormat="1" x14ac:dyDescent="0.2">
      <c r="J2422" s="165"/>
      <c r="P2422" s="222"/>
    </row>
    <row r="2423" spans="10:16" s="145" customFormat="1" x14ac:dyDescent="0.2">
      <c r="J2423" s="165"/>
      <c r="P2423" s="222"/>
    </row>
    <row r="2424" spans="10:16" s="145" customFormat="1" x14ac:dyDescent="0.2">
      <c r="J2424" s="165"/>
      <c r="P2424" s="222"/>
    </row>
    <row r="2425" spans="10:16" s="145" customFormat="1" x14ac:dyDescent="0.2">
      <c r="J2425" s="165"/>
      <c r="P2425" s="222"/>
    </row>
    <row r="2426" spans="10:16" s="145" customFormat="1" x14ac:dyDescent="0.2">
      <c r="J2426" s="165"/>
      <c r="P2426" s="222"/>
    </row>
    <row r="2427" spans="10:16" s="145" customFormat="1" x14ac:dyDescent="0.2">
      <c r="J2427" s="165"/>
      <c r="P2427" s="222"/>
    </row>
    <row r="2428" spans="10:16" s="145" customFormat="1" x14ac:dyDescent="0.2">
      <c r="J2428" s="165"/>
      <c r="P2428" s="222"/>
    </row>
    <row r="2429" spans="10:16" s="145" customFormat="1" x14ac:dyDescent="0.2">
      <c r="J2429" s="165"/>
      <c r="P2429" s="222"/>
    </row>
    <row r="2430" spans="10:16" s="145" customFormat="1" x14ac:dyDescent="0.2">
      <c r="J2430" s="165"/>
      <c r="P2430" s="222"/>
    </row>
    <row r="2431" spans="10:16" s="145" customFormat="1" x14ac:dyDescent="0.2">
      <c r="J2431" s="165"/>
      <c r="P2431" s="222"/>
    </row>
    <row r="2432" spans="10:16" s="145" customFormat="1" x14ac:dyDescent="0.2">
      <c r="J2432" s="165"/>
      <c r="P2432" s="222"/>
    </row>
    <row r="2433" spans="10:16" s="145" customFormat="1" x14ac:dyDescent="0.2">
      <c r="J2433" s="165"/>
      <c r="P2433" s="222"/>
    </row>
    <row r="2434" spans="10:16" s="145" customFormat="1" x14ac:dyDescent="0.2">
      <c r="J2434" s="165"/>
      <c r="P2434" s="222"/>
    </row>
    <row r="2435" spans="10:16" s="145" customFormat="1" x14ac:dyDescent="0.2">
      <c r="J2435" s="165"/>
      <c r="P2435" s="222"/>
    </row>
    <row r="2436" spans="10:16" s="145" customFormat="1" x14ac:dyDescent="0.2">
      <c r="J2436" s="165"/>
      <c r="P2436" s="222"/>
    </row>
    <row r="2437" spans="10:16" s="145" customFormat="1" x14ac:dyDescent="0.2">
      <c r="J2437" s="165"/>
      <c r="P2437" s="222"/>
    </row>
    <row r="2438" spans="10:16" s="145" customFormat="1" x14ac:dyDescent="0.2">
      <c r="J2438" s="165"/>
      <c r="P2438" s="222"/>
    </row>
    <row r="2439" spans="10:16" s="145" customFormat="1" x14ac:dyDescent="0.2">
      <c r="J2439" s="165"/>
      <c r="P2439" s="222"/>
    </row>
    <row r="2440" spans="10:16" s="145" customFormat="1" x14ac:dyDescent="0.2">
      <c r="J2440" s="165"/>
      <c r="P2440" s="222"/>
    </row>
    <row r="2441" spans="10:16" s="145" customFormat="1" x14ac:dyDescent="0.2">
      <c r="J2441" s="165"/>
      <c r="P2441" s="222"/>
    </row>
    <row r="2442" spans="10:16" s="145" customFormat="1" x14ac:dyDescent="0.2">
      <c r="J2442" s="165"/>
      <c r="P2442" s="222"/>
    </row>
    <row r="2443" spans="10:16" s="145" customFormat="1" x14ac:dyDescent="0.2">
      <c r="J2443" s="165"/>
      <c r="P2443" s="222"/>
    </row>
    <row r="2444" spans="10:16" s="145" customFormat="1" x14ac:dyDescent="0.2">
      <c r="J2444" s="165"/>
      <c r="P2444" s="222"/>
    </row>
    <row r="2445" spans="10:16" s="145" customFormat="1" x14ac:dyDescent="0.2">
      <c r="J2445" s="165"/>
      <c r="P2445" s="222"/>
    </row>
    <row r="2446" spans="10:16" s="145" customFormat="1" x14ac:dyDescent="0.2">
      <c r="J2446" s="165"/>
      <c r="P2446" s="222"/>
    </row>
    <row r="2447" spans="10:16" s="145" customFormat="1" x14ac:dyDescent="0.2">
      <c r="J2447" s="165"/>
      <c r="P2447" s="222"/>
    </row>
    <row r="2448" spans="10:16" s="145" customFormat="1" x14ac:dyDescent="0.2">
      <c r="J2448" s="165"/>
      <c r="P2448" s="222"/>
    </row>
    <row r="2449" spans="10:16" s="145" customFormat="1" x14ac:dyDescent="0.2">
      <c r="J2449" s="165"/>
      <c r="P2449" s="222"/>
    </row>
    <row r="2450" spans="10:16" s="145" customFormat="1" x14ac:dyDescent="0.2">
      <c r="J2450" s="165"/>
      <c r="P2450" s="222"/>
    </row>
    <row r="2451" spans="10:16" s="145" customFormat="1" x14ac:dyDescent="0.2">
      <c r="J2451" s="165"/>
      <c r="P2451" s="222"/>
    </row>
    <row r="2452" spans="10:16" s="145" customFormat="1" x14ac:dyDescent="0.2">
      <c r="J2452" s="165"/>
      <c r="P2452" s="222"/>
    </row>
    <row r="2453" spans="10:16" s="145" customFormat="1" x14ac:dyDescent="0.2">
      <c r="J2453" s="165"/>
      <c r="P2453" s="222"/>
    </row>
    <row r="2454" spans="10:16" s="145" customFormat="1" x14ac:dyDescent="0.2">
      <c r="J2454" s="165"/>
      <c r="P2454" s="222"/>
    </row>
    <row r="2455" spans="10:16" s="145" customFormat="1" x14ac:dyDescent="0.2">
      <c r="J2455" s="165"/>
      <c r="P2455" s="222"/>
    </row>
    <row r="2456" spans="10:16" s="145" customFormat="1" x14ac:dyDescent="0.2">
      <c r="J2456" s="165"/>
      <c r="P2456" s="222"/>
    </row>
    <row r="2457" spans="10:16" s="145" customFormat="1" x14ac:dyDescent="0.2">
      <c r="J2457" s="165"/>
      <c r="P2457" s="222"/>
    </row>
    <row r="2458" spans="10:16" s="145" customFormat="1" x14ac:dyDescent="0.2">
      <c r="J2458" s="165"/>
      <c r="P2458" s="222"/>
    </row>
    <row r="2459" spans="10:16" s="145" customFormat="1" x14ac:dyDescent="0.2">
      <c r="J2459" s="165"/>
      <c r="P2459" s="222"/>
    </row>
    <row r="2460" spans="10:16" s="145" customFormat="1" x14ac:dyDescent="0.2">
      <c r="J2460" s="165"/>
      <c r="P2460" s="222"/>
    </row>
    <row r="2461" spans="10:16" s="145" customFormat="1" x14ac:dyDescent="0.2">
      <c r="J2461" s="165"/>
      <c r="P2461" s="222"/>
    </row>
    <row r="2462" spans="10:16" s="145" customFormat="1" x14ac:dyDescent="0.2">
      <c r="J2462" s="165"/>
      <c r="P2462" s="222"/>
    </row>
    <row r="2463" spans="10:16" s="145" customFormat="1" x14ac:dyDescent="0.2">
      <c r="J2463" s="165"/>
      <c r="P2463" s="222"/>
    </row>
    <row r="2464" spans="10:16" s="145" customFormat="1" x14ac:dyDescent="0.2">
      <c r="J2464" s="165"/>
      <c r="P2464" s="222"/>
    </row>
    <row r="2465" spans="10:16" s="145" customFormat="1" x14ac:dyDescent="0.2">
      <c r="J2465" s="165"/>
      <c r="P2465" s="222"/>
    </row>
    <row r="2466" spans="10:16" s="145" customFormat="1" x14ac:dyDescent="0.2">
      <c r="J2466" s="165"/>
      <c r="P2466" s="222"/>
    </row>
    <row r="2467" spans="10:16" s="145" customFormat="1" x14ac:dyDescent="0.2">
      <c r="J2467" s="165"/>
      <c r="P2467" s="222"/>
    </row>
    <row r="2468" spans="10:16" s="145" customFormat="1" x14ac:dyDescent="0.2">
      <c r="J2468" s="165"/>
      <c r="P2468" s="222"/>
    </row>
    <row r="2469" spans="10:16" s="145" customFormat="1" x14ac:dyDescent="0.2">
      <c r="J2469" s="165"/>
      <c r="P2469" s="222"/>
    </row>
    <row r="2470" spans="10:16" s="145" customFormat="1" x14ac:dyDescent="0.2">
      <c r="J2470" s="165"/>
      <c r="P2470" s="222"/>
    </row>
    <row r="2471" spans="10:16" s="145" customFormat="1" x14ac:dyDescent="0.2">
      <c r="J2471" s="165"/>
      <c r="P2471" s="222"/>
    </row>
    <row r="2472" spans="10:16" s="145" customFormat="1" x14ac:dyDescent="0.2">
      <c r="J2472" s="165"/>
      <c r="P2472" s="222"/>
    </row>
    <row r="2473" spans="10:16" s="145" customFormat="1" x14ac:dyDescent="0.2">
      <c r="J2473" s="165"/>
      <c r="P2473" s="222"/>
    </row>
    <row r="2474" spans="10:16" s="145" customFormat="1" x14ac:dyDescent="0.2">
      <c r="J2474" s="165"/>
      <c r="P2474" s="222"/>
    </row>
    <row r="2475" spans="10:16" s="145" customFormat="1" x14ac:dyDescent="0.2">
      <c r="J2475" s="165"/>
      <c r="P2475" s="222"/>
    </row>
    <row r="2476" spans="10:16" s="145" customFormat="1" x14ac:dyDescent="0.2">
      <c r="J2476" s="165"/>
      <c r="P2476" s="222"/>
    </row>
    <row r="2477" spans="10:16" s="145" customFormat="1" x14ac:dyDescent="0.2">
      <c r="J2477" s="165"/>
      <c r="P2477" s="222"/>
    </row>
    <row r="2478" spans="10:16" s="145" customFormat="1" x14ac:dyDescent="0.2">
      <c r="J2478" s="165"/>
      <c r="P2478" s="222"/>
    </row>
    <row r="2479" spans="10:16" s="145" customFormat="1" x14ac:dyDescent="0.2">
      <c r="J2479" s="165"/>
      <c r="P2479" s="222"/>
    </row>
    <row r="2480" spans="10:16" s="145" customFormat="1" x14ac:dyDescent="0.2">
      <c r="J2480" s="165"/>
      <c r="P2480" s="222"/>
    </row>
    <row r="2481" spans="10:16" s="145" customFormat="1" x14ac:dyDescent="0.2">
      <c r="J2481" s="165"/>
      <c r="P2481" s="222"/>
    </row>
    <row r="2482" spans="10:16" s="145" customFormat="1" x14ac:dyDescent="0.2">
      <c r="J2482" s="165"/>
      <c r="P2482" s="222"/>
    </row>
    <row r="2483" spans="10:16" s="145" customFormat="1" x14ac:dyDescent="0.2">
      <c r="J2483" s="165"/>
      <c r="P2483" s="222"/>
    </row>
    <row r="2484" spans="10:16" s="145" customFormat="1" x14ac:dyDescent="0.2">
      <c r="J2484" s="165"/>
      <c r="P2484" s="222"/>
    </row>
    <row r="2485" spans="10:16" s="145" customFormat="1" x14ac:dyDescent="0.2">
      <c r="J2485" s="165"/>
      <c r="P2485" s="222"/>
    </row>
    <row r="2486" spans="10:16" s="145" customFormat="1" x14ac:dyDescent="0.2">
      <c r="J2486" s="165"/>
      <c r="P2486" s="222"/>
    </row>
    <row r="2487" spans="10:16" s="145" customFormat="1" x14ac:dyDescent="0.2">
      <c r="J2487" s="165"/>
      <c r="P2487" s="222"/>
    </row>
    <row r="2488" spans="10:16" s="145" customFormat="1" x14ac:dyDescent="0.2">
      <c r="J2488" s="165"/>
      <c r="P2488" s="222"/>
    </row>
    <row r="2489" spans="10:16" s="145" customFormat="1" x14ac:dyDescent="0.2">
      <c r="J2489" s="165"/>
      <c r="P2489" s="222"/>
    </row>
    <row r="2490" spans="10:16" s="145" customFormat="1" x14ac:dyDescent="0.2">
      <c r="J2490" s="165"/>
      <c r="P2490" s="222"/>
    </row>
    <row r="2491" spans="10:16" s="145" customFormat="1" x14ac:dyDescent="0.2">
      <c r="J2491" s="165"/>
      <c r="P2491" s="222"/>
    </row>
    <row r="2492" spans="10:16" s="145" customFormat="1" x14ac:dyDescent="0.2">
      <c r="J2492" s="165"/>
      <c r="P2492" s="222"/>
    </row>
    <row r="2493" spans="10:16" s="145" customFormat="1" x14ac:dyDescent="0.2">
      <c r="J2493" s="165"/>
      <c r="P2493" s="222"/>
    </row>
    <row r="2494" spans="10:16" s="145" customFormat="1" x14ac:dyDescent="0.2">
      <c r="J2494" s="165"/>
      <c r="P2494" s="222"/>
    </row>
    <row r="2495" spans="10:16" s="145" customFormat="1" x14ac:dyDescent="0.2">
      <c r="J2495" s="165"/>
      <c r="P2495" s="222"/>
    </row>
    <row r="2496" spans="10:16" s="145" customFormat="1" x14ac:dyDescent="0.2">
      <c r="J2496" s="165"/>
      <c r="P2496" s="222"/>
    </row>
    <row r="2497" spans="10:16" s="145" customFormat="1" x14ac:dyDescent="0.2">
      <c r="J2497" s="165"/>
      <c r="P2497" s="222"/>
    </row>
    <row r="2498" spans="10:16" s="145" customFormat="1" x14ac:dyDescent="0.2">
      <c r="J2498" s="165"/>
      <c r="P2498" s="222"/>
    </row>
    <row r="2499" spans="10:16" s="145" customFormat="1" x14ac:dyDescent="0.2">
      <c r="J2499" s="165"/>
      <c r="P2499" s="222"/>
    </row>
    <row r="2500" spans="10:16" s="145" customFormat="1" x14ac:dyDescent="0.2">
      <c r="J2500" s="165"/>
      <c r="P2500" s="222"/>
    </row>
    <row r="2501" spans="10:16" s="145" customFormat="1" x14ac:dyDescent="0.2">
      <c r="J2501" s="165"/>
      <c r="P2501" s="222"/>
    </row>
    <row r="2502" spans="10:16" s="145" customFormat="1" x14ac:dyDescent="0.2">
      <c r="J2502" s="165"/>
      <c r="P2502" s="222"/>
    </row>
    <row r="2503" spans="10:16" s="145" customFormat="1" x14ac:dyDescent="0.2">
      <c r="J2503" s="165"/>
      <c r="P2503" s="222"/>
    </row>
    <row r="2504" spans="10:16" s="145" customFormat="1" x14ac:dyDescent="0.2">
      <c r="J2504" s="165"/>
      <c r="P2504" s="222"/>
    </row>
    <row r="2505" spans="10:16" s="145" customFormat="1" x14ac:dyDescent="0.2">
      <c r="J2505" s="165"/>
      <c r="P2505" s="222"/>
    </row>
    <row r="2506" spans="10:16" s="145" customFormat="1" x14ac:dyDescent="0.2">
      <c r="J2506" s="165"/>
      <c r="P2506" s="222"/>
    </row>
    <row r="2507" spans="10:16" s="145" customFormat="1" x14ac:dyDescent="0.2">
      <c r="J2507" s="165"/>
      <c r="P2507" s="222"/>
    </row>
    <row r="2508" spans="10:16" s="145" customFormat="1" x14ac:dyDescent="0.2">
      <c r="J2508" s="165"/>
      <c r="P2508" s="222"/>
    </row>
    <row r="2509" spans="10:16" s="145" customFormat="1" x14ac:dyDescent="0.2">
      <c r="J2509" s="165"/>
      <c r="P2509" s="222"/>
    </row>
    <row r="2510" spans="10:16" s="145" customFormat="1" x14ac:dyDescent="0.2">
      <c r="J2510" s="165"/>
      <c r="P2510" s="222"/>
    </row>
    <row r="2511" spans="10:16" s="145" customFormat="1" x14ac:dyDescent="0.2">
      <c r="J2511" s="165"/>
      <c r="P2511" s="222"/>
    </row>
    <row r="2512" spans="10:16" s="145" customFormat="1" x14ac:dyDescent="0.2">
      <c r="J2512" s="165"/>
      <c r="P2512" s="222"/>
    </row>
    <row r="2513" spans="10:16" s="145" customFormat="1" x14ac:dyDescent="0.2">
      <c r="J2513" s="165"/>
      <c r="P2513" s="222"/>
    </row>
    <row r="2514" spans="10:16" s="145" customFormat="1" x14ac:dyDescent="0.2">
      <c r="J2514" s="165"/>
      <c r="P2514" s="222"/>
    </row>
    <row r="2515" spans="10:16" s="145" customFormat="1" x14ac:dyDescent="0.2">
      <c r="J2515" s="165"/>
      <c r="P2515" s="222"/>
    </row>
    <row r="2516" spans="10:16" s="145" customFormat="1" x14ac:dyDescent="0.2">
      <c r="J2516" s="165"/>
      <c r="P2516" s="222"/>
    </row>
    <row r="2517" spans="10:16" s="145" customFormat="1" x14ac:dyDescent="0.2">
      <c r="J2517" s="165"/>
      <c r="P2517" s="222"/>
    </row>
    <row r="2518" spans="10:16" s="145" customFormat="1" x14ac:dyDescent="0.2">
      <c r="J2518" s="165"/>
      <c r="P2518" s="222"/>
    </row>
    <row r="2519" spans="10:16" s="145" customFormat="1" x14ac:dyDescent="0.2">
      <c r="J2519" s="165"/>
      <c r="P2519" s="222"/>
    </row>
    <row r="2520" spans="10:16" s="145" customFormat="1" x14ac:dyDescent="0.2">
      <c r="J2520" s="165"/>
      <c r="P2520" s="222"/>
    </row>
    <row r="2521" spans="10:16" s="145" customFormat="1" x14ac:dyDescent="0.2">
      <c r="J2521" s="165"/>
      <c r="P2521" s="222"/>
    </row>
    <row r="2522" spans="10:16" s="145" customFormat="1" x14ac:dyDescent="0.2">
      <c r="J2522" s="165"/>
      <c r="P2522" s="222"/>
    </row>
    <row r="2523" spans="10:16" s="145" customFormat="1" x14ac:dyDescent="0.2">
      <c r="J2523" s="165"/>
      <c r="P2523" s="222"/>
    </row>
    <row r="2524" spans="10:16" s="145" customFormat="1" x14ac:dyDescent="0.2">
      <c r="J2524" s="165"/>
      <c r="P2524" s="222"/>
    </row>
    <row r="2525" spans="10:16" s="145" customFormat="1" x14ac:dyDescent="0.2">
      <c r="J2525" s="165"/>
      <c r="P2525" s="222"/>
    </row>
    <row r="2526" spans="10:16" s="145" customFormat="1" x14ac:dyDescent="0.2">
      <c r="J2526" s="165"/>
      <c r="P2526" s="222"/>
    </row>
    <row r="2527" spans="10:16" s="145" customFormat="1" x14ac:dyDescent="0.2">
      <c r="J2527" s="165"/>
      <c r="P2527" s="222"/>
    </row>
    <row r="2528" spans="10:16" s="145" customFormat="1" x14ac:dyDescent="0.2">
      <c r="J2528" s="165"/>
      <c r="P2528" s="222"/>
    </row>
    <row r="2529" spans="10:16" s="145" customFormat="1" x14ac:dyDescent="0.2">
      <c r="J2529" s="165"/>
      <c r="P2529" s="222"/>
    </row>
    <row r="2530" spans="10:16" s="145" customFormat="1" x14ac:dyDescent="0.2">
      <c r="J2530" s="165"/>
      <c r="P2530" s="222"/>
    </row>
    <row r="2531" spans="10:16" s="145" customFormat="1" x14ac:dyDescent="0.2">
      <c r="J2531" s="165"/>
      <c r="P2531" s="222"/>
    </row>
    <row r="2532" spans="10:16" s="145" customFormat="1" x14ac:dyDescent="0.2">
      <c r="J2532" s="165"/>
      <c r="P2532" s="222"/>
    </row>
    <row r="2533" spans="10:16" s="145" customFormat="1" x14ac:dyDescent="0.2">
      <c r="J2533" s="165"/>
      <c r="P2533" s="222"/>
    </row>
    <row r="2534" spans="10:16" s="145" customFormat="1" x14ac:dyDescent="0.2">
      <c r="J2534" s="165"/>
      <c r="P2534" s="222"/>
    </row>
    <row r="2535" spans="10:16" s="145" customFormat="1" x14ac:dyDescent="0.2">
      <c r="J2535" s="165"/>
      <c r="P2535" s="222"/>
    </row>
    <row r="2536" spans="10:16" s="145" customFormat="1" x14ac:dyDescent="0.2">
      <c r="J2536" s="165"/>
      <c r="P2536" s="222"/>
    </row>
    <row r="2537" spans="10:16" s="145" customFormat="1" x14ac:dyDescent="0.2">
      <c r="J2537" s="165"/>
      <c r="P2537" s="222"/>
    </row>
    <row r="2538" spans="10:16" s="145" customFormat="1" x14ac:dyDescent="0.2">
      <c r="J2538" s="165"/>
      <c r="P2538" s="222"/>
    </row>
    <row r="2539" spans="10:16" s="145" customFormat="1" x14ac:dyDescent="0.2">
      <c r="J2539" s="165"/>
      <c r="P2539" s="222"/>
    </row>
    <row r="2540" spans="10:16" s="145" customFormat="1" x14ac:dyDescent="0.2">
      <c r="J2540" s="165"/>
      <c r="P2540" s="222"/>
    </row>
    <row r="2541" spans="10:16" s="145" customFormat="1" x14ac:dyDescent="0.2">
      <c r="J2541" s="165"/>
      <c r="P2541" s="222"/>
    </row>
    <row r="2542" spans="10:16" s="145" customFormat="1" x14ac:dyDescent="0.2">
      <c r="J2542" s="165"/>
      <c r="P2542" s="222"/>
    </row>
    <row r="2543" spans="10:16" s="145" customFormat="1" x14ac:dyDescent="0.2">
      <c r="J2543" s="165"/>
      <c r="P2543" s="222"/>
    </row>
    <row r="2544" spans="10:16" s="145" customFormat="1" x14ac:dyDescent="0.2">
      <c r="J2544" s="165"/>
      <c r="P2544" s="222"/>
    </row>
    <row r="2545" spans="10:16" s="145" customFormat="1" x14ac:dyDescent="0.2">
      <c r="J2545" s="165"/>
      <c r="P2545" s="222"/>
    </row>
    <row r="2546" spans="10:16" s="145" customFormat="1" x14ac:dyDescent="0.2">
      <c r="J2546" s="165"/>
      <c r="P2546" s="222"/>
    </row>
    <row r="2547" spans="10:16" s="145" customFormat="1" x14ac:dyDescent="0.2">
      <c r="J2547" s="165"/>
      <c r="P2547" s="222"/>
    </row>
    <row r="2548" spans="10:16" s="145" customFormat="1" x14ac:dyDescent="0.2">
      <c r="J2548" s="165"/>
      <c r="P2548" s="222"/>
    </row>
    <row r="2549" spans="10:16" s="145" customFormat="1" x14ac:dyDescent="0.2">
      <c r="J2549" s="165"/>
      <c r="P2549" s="222"/>
    </row>
    <row r="2550" spans="10:16" s="145" customFormat="1" x14ac:dyDescent="0.2">
      <c r="J2550" s="165"/>
      <c r="P2550" s="222"/>
    </row>
    <row r="2551" spans="10:16" s="145" customFormat="1" x14ac:dyDescent="0.2">
      <c r="J2551" s="165"/>
      <c r="P2551" s="222"/>
    </row>
    <row r="2552" spans="10:16" s="145" customFormat="1" x14ac:dyDescent="0.2">
      <c r="J2552" s="165"/>
      <c r="P2552" s="222"/>
    </row>
    <row r="2553" spans="10:16" s="145" customFormat="1" x14ac:dyDescent="0.2">
      <c r="J2553" s="165"/>
      <c r="P2553" s="222"/>
    </row>
    <row r="2554" spans="10:16" s="145" customFormat="1" x14ac:dyDescent="0.2">
      <c r="J2554" s="165"/>
      <c r="P2554" s="222"/>
    </row>
    <row r="2555" spans="10:16" s="145" customFormat="1" x14ac:dyDescent="0.2">
      <c r="J2555" s="165"/>
      <c r="P2555" s="222"/>
    </row>
    <row r="2556" spans="10:16" s="145" customFormat="1" x14ac:dyDescent="0.2">
      <c r="J2556" s="165"/>
      <c r="P2556" s="222"/>
    </row>
    <row r="2557" spans="10:16" s="145" customFormat="1" x14ac:dyDescent="0.2">
      <c r="J2557" s="165"/>
      <c r="P2557" s="222"/>
    </row>
    <row r="2558" spans="10:16" s="145" customFormat="1" x14ac:dyDescent="0.2">
      <c r="J2558" s="165"/>
      <c r="P2558" s="222"/>
    </row>
    <row r="2559" spans="10:16" s="145" customFormat="1" x14ac:dyDescent="0.2">
      <c r="J2559" s="165"/>
      <c r="P2559" s="222"/>
    </row>
    <row r="2560" spans="10:16" s="145" customFormat="1" x14ac:dyDescent="0.2">
      <c r="J2560" s="165"/>
      <c r="P2560" s="222"/>
    </row>
    <row r="2561" spans="10:16" s="145" customFormat="1" x14ac:dyDescent="0.2">
      <c r="J2561" s="165"/>
      <c r="P2561" s="222"/>
    </row>
    <row r="2562" spans="10:16" s="145" customFormat="1" x14ac:dyDescent="0.2">
      <c r="J2562" s="165"/>
      <c r="P2562" s="222"/>
    </row>
    <row r="2563" spans="10:16" s="145" customFormat="1" x14ac:dyDescent="0.2">
      <c r="J2563" s="165"/>
      <c r="P2563" s="222"/>
    </row>
    <row r="2564" spans="10:16" s="145" customFormat="1" x14ac:dyDescent="0.2">
      <c r="J2564" s="165"/>
      <c r="P2564" s="222"/>
    </row>
    <row r="2565" spans="10:16" s="145" customFormat="1" x14ac:dyDescent="0.2">
      <c r="J2565" s="165"/>
      <c r="P2565" s="222"/>
    </row>
    <row r="2566" spans="10:16" s="145" customFormat="1" x14ac:dyDescent="0.2">
      <c r="J2566" s="165"/>
      <c r="P2566" s="222"/>
    </row>
    <row r="2567" spans="10:16" s="145" customFormat="1" x14ac:dyDescent="0.2">
      <c r="J2567" s="165"/>
      <c r="P2567" s="222"/>
    </row>
    <row r="2568" spans="10:16" s="145" customFormat="1" x14ac:dyDescent="0.2">
      <c r="J2568" s="165"/>
      <c r="P2568" s="222"/>
    </row>
    <row r="2569" spans="10:16" s="145" customFormat="1" x14ac:dyDescent="0.2">
      <c r="J2569" s="165"/>
      <c r="P2569" s="222"/>
    </row>
    <row r="2570" spans="10:16" s="145" customFormat="1" x14ac:dyDescent="0.2">
      <c r="J2570" s="165"/>
      <c r="P2570" s="222"/>
    </row>
    <row r="2571" spans="10:16" s="145" customFormat="1" x14ac:dyDescent="0.2">
      <c r="J2571" s="165"/>
      <c r="P2571" s="222"/>
    </row>
    <row r="2572" spans="10:16" s="145" customFormat="1" x14ac:dyDescent="0.2">
      <c r="J2572" s="165"/>
      <c r="P2572" s="222"/>
    </row>
    <row r="2573" spans="10:16" s="145" customFormat="1" x14ac:dyDescent="0.2">
      <c r="J2573" s="165"/>
      <c r="P2573" s="222"/>
    </row>
    <row r="2574" spans="10:16" s="145" customFormat="1" x14ac:dyDescent="0.2">
      <c r="J2574" s="165"/>
      <c r="P2574" s="222"/>
    </row>
    <row r="2575" spans="10:16" s="145" customFormat="1" x14ac:dyDescent="0.2">
      <c r="J2575" s="165"/>
      <c r="P2575" s="222"/>
    </row>
    <row r="2576" spans="10:16" s="145" customFormat="1" x14ac:dyDescent="0.2">
      <c r="J2576" s="165"/>
      <c r="P2576" s="222"/>
    </row>
    <row r="2577" spans="10:16" s="145" customFormat="1" x14ac:dyDescent="0.2">
      <c r="J2577" s="165"/>
      <c r="P2577" s="222"/>
    </row>
    <row r="2578" spans="10:16" s="145" customFormat="1" x14ac:dyDescent="0.2">
      <c r="J2578" s="165"/>
      <c r="P2578" s="222"/>
    </row>
    <row r="2579" spans="10:16" s="145" customFormat="1" x14ac:dyDescent="0.2">
      <c r="J2579" s="165"/>
      <c r="P2579" s="222"/>
    </row>
    <row r="2580" spans="10:16" s="145" customFormat="1" x14ac:dyDescent="0.2">
      <c r="J2580" s="165"/>
      <c r="P2580" s="222"/>
    </row>
    <row r="2581" spans="10:16" s="145" customFormat="1" x14ac:dyDescent="0.2">
      <c r="J2581" s="165"/>
      <c r="P2581" s="222"/>
    </row>
    <row r="2582" spans="10:16" s="145" customFormat="1" x14ac:dyDescent="0.2">
      <c r="J2582" s="165"/>
      <c r="P2582" s="222"/>
    </row>
    <row r="2583" spans="10:16" s="145" customFormat="1" x14ac:dyDescent="0.2">
      <c r="J2583" s="165"/>
      <c r="P2583" s="222"/>
    </row>
    <row r="2584" spans="10:16" s="145" customFormat="1" x14ac:dyDescent="0.2">
      <c r="J2584" s="165"/>
      <c r="P2584" s="222"/>
    </row>
    <row r="2585" spans="10:16" s="145" customFormat="1" x14ac:dyDescent="0.2">
      <c r="J2585" s="165"/>
      <c r="P2585" s="222"/>
    </row>
    <row r="2586" spans="10:16" s="145" customFormat="1" x14ac:dyDescent="0.2">
      <c r="J2586" s="165"/>
      <c r="P2586" s="222"/>
    </row>
    <row r="2587" spans="10:16" s="145" customFormat="1" x14ac:dyDescent="0.2">
      <c r="J2587" s="165"/>
      <c r="P2587" s="222"/>
    </row>
    <row r="2588" spans="10:16" s="145" customFormat="1" x14ac:dyDescent="0.2">
      <c r="J2588" s="165"/>
      <c r="P2588" s="222"/>
    </row>
    <row r="2589" spans="10:16" s="145" customFormat="1" x14ac:dyDescent="0.2">
      <c r="J2589" s="165"/>
      <c r="P2589" s="222"/>
    </row>
    <row r="2590" spans="10:16" s="145" customFormat="1" x14ac:dyDescent="0.2">
      <c r="J2590" s="165"/>
      <c r="P2590" s="222"/>
    </row>
    <row r="2591" spans="10:16" s="145" customFormat="1" x14ac:dyDescent="0.2">
      <c r="J2591" s="165"/>
      <c r="P2591" s="222"/>
    </row>
    <row r="2592" spans="10:16" s="145" customFormat="1" x14ac:dyDescent="0.2">
      <c r="J2592" s="165"/>
      <c r="P2592" s="222"/>
    </row>
    <row r="2593" spans="10:16" s="145" customFormat="1" x14ac:dyDescent="0.2">
      <c r="J2593" s="165"/>
      <c r="P2593" s="222"/>
    </row>
    <row r="2594" spans="10:16" s="145" customFormat="1" x14ac:dyDescent="0.2">
      <c r="J2594" s="165"/>
      <c r="P2594" s="222"/>
    </row>
    <row r="2595" spans="10:16" s="145" customFormat="1" x14ac:dyDescent="0.2">
      <c r="J2595" s="165"/>
      <c r="P2595" s="222"/>
    </row>
    <row r="2596" spans="10:16" s="145" customFormat="1" x14ac:dyDescent="0.2">
      <c r="J2596" s="165"/>
      <c r="P2596" s="222"/>
    </row>
    <row r="2597" spans="10:16" s="145" customFormat="1" x14ac:dyDescent="0.2">
      <c r="J2597" s="165"/>
      <c r="P2597" s="222"/>
    </row>
    <row r="2598" spans="10:16" s="145" customFormat="1" x14ac:dyDescent="0.2">
      <c r="J2598" s="165"/>
      <c r="P2598" s="222"/>
    </row>
    <row r="2599" spans="10:16" s="145" customFormat="1" x14ac:dyDescent="0.2">
      <c r="J2599" s="165"/>
      <c r="P2599" s="222"/>
    </row>
    <row r="2600" spans="10:16" s="145" customFormat="1" x14ac:dyDescent="0.2">
      <c r="J2600" s="165"/>
      <c r="P2600" s="222"/>
    </row>
    <row r="2601" spans="10:16" s="145" customFormat="1" x14ac:dyDescent="0.2">
      <c r="J2601" s="165"/>
      <c r="P2601" s="222"/>
    </row>
    <row r="2602" spans="10:16" s="145" customFormat="1" x14ac:dyDescent="0.2">
      <c r="J2602" s="165"/>
      <c r="P2602" s="222"/>
    </row>
    <row r="2603" spans="10:16" s="145" customFormat="1" x14ac:dyDescent="0.2">
      <c r="J2603" s="165"/>
      <c r="P2603" s="222"/>
    </row>
    <row r="2604" spans="10:16" s="145" customFormat="1" x14ac:dyDescent="0.2">
      <c r="J2604" s="165"/>
      <c r="P2604" s="222"/>
    </row>
    <row r="2605" spans="10:16" s="145" customFormat="1" x14ac:dyDescent="0.2">
      <c r="J2605" s="165"/>
      <c r="P2605" s="222"/>
    </row>
    <row r="2606" spans="10:16" s="145" customFormat="1" x14ac:dyDescent="0.2">
      <c r="J2606" s="165"/>
      <c r="P2606" s="222"/>
    </row>
    <row r="2607" spans="10:16" s="145" customFormat="1" x14ac:dyDescent="0.2">
      <c r="J2607" s="165"/>
      <c r="P2607" s="222"/>
    </row>
    <row r="2608" spans="10:16" s="145" customFormat="1" x14ac:dyDescent="0.2">
      <c r="J2608" s="165"/>
      <c r="P2608" s="222"/>
    </row>
    <row r="2609" spans="10:16" s="145" customFormat="1" x14ac:dyDescent="0.2">
      <c r="J2609" s="165"/>
      <c r="P2609" s="222"/>
    </row>
    <row r="2610" spans="10:16" s="145" customFormat="1" x14ac:dyDescent="0.2">
      <c r="J2610" s="165"/>
      <c r="P2610" s="222"/>
    </row>
    <row r="2611" spans="10:16" s="145" customFormat="1" x14ac:dyDescent="0.2">
      <c r="J2611" s="165"/>
      <c r="P2611" s="222"/>
    </row>
    <row r="2612" spans="10:16" s="145" customFormat="1" x14ac:dyDescent="0.2">
      <c r="J2612" s="165"/>
      <c r="P2612" s="222"/>
    </row>
    <row r="2613" spans="10:16" s="145" customFormat="1" x14ac:dyDescent="0.2">
      <c r="J2613" s="165"/>
      <c r="P2613" s="222"/>
    </row>
    <row r="2614" spans="10:16" s="145" customFormat="1" x14ac:dyDescent="0.2">
      <c r="J2614" s="165"/>
      <c r="P2614" s="222"/>
    </row>
    <row r="2615" spans="10:16" s="145" customFormat="1" x14ac:dyDescent="0.2">
      <c r="J2615" s="165"/>
      <c r="P2615" s="222"/>
    </row>
    <row r="2616" spans="10:16" s="145" customFormat="1" x14ac:dyDescent="0.2">
      <c r="J2616" s="165"/>
      <c r="P2616" s="222"/>
    </row>
    <row r="2617" spans="10:16" s="145" customFormat="1" x14ac:dyDescent="0.2">
      <c r="J2617" s="165"/>
      <c r="P2617" s="222"/>
    </row>
    <row r="2618" spans="10:16" s="145" customFormat="1" x14ac:dyDescent="0.2">
      <c r="J2618" s="165"/>
      <c r="P2618" s="222"/>
    </row>
    <row r="2619" spans="10:16" s="145" customFormat="1" x14ac:dyDescent="0.2">
      <c r="J2619" s="165"/>
      <c r="P2619" s="222"/>
    </row>
    <row r="2620" spans="10:16" s="145" customFormat="1" x14ac:dyDescent="0.2">
      <c r="J2620" s="165"/>
      <c r="P2620" s="222"/>
    </row>
    <row r="2621" spans="10:16" s="145" customFormat="1" x14ac:dyDescent="0.2">
      <c r="J2621" s="165"/>
      <c r="P2621" s="222"/>
    </row>
    <row r="2622" spans="10:16" s="145" customFormat="1" x14ac:dyDescent="0.2">
      <c r="J2622" s="165"/>
      <c r="P2622" s="222"/>
    </row>
    <row r="2623" spans="10:16" s="145" customFormat="1" x14ac:dyDescent="0.2">
      <c r="J2623" s="165"/>
      <c r="P2623" s="222"/>
    </row>
    <row r="2624" spans="10:16" s="145" customFormat="1" x14ac:dyDescent="0.2">
      <c r="J2624" s="165"/>
      <c r="P2624" s="222"/>
    </row>
    <row r="2625" spans="10:16" s="145" customFormat="1" x14ac:dyDescent="0.2">
      <c r="J2625" s="165"/>
      <c r="P2625" s="222"/>
    </row>
    <row r="2626" spans="10:16" s="145" customFormat="1" x14ac:dyDescent="0.2">
      <c r="J2626" s="165"/>
      <c r="P2626" s="222"/>
    </row>
    <row r="2627" spans="10:16" s="145" customFormat="1" x14ac:dyDescent="0.2">
      <c r="J2627" s="165"/>
      <c r="P2627" s="222"/>
    </row>
    <row r="2628" spans="10:16" s="145" customFormat="1" x14ac:dyDescent="0.2">
      <c r="J2628" s="165"/>
      <c r="P2628" s="222"/>
    </row>
    <row r="2629" spans="10:16" s="145" customFormat="1" x14ac:dyDescent="0.2">
      <c r="J2629" s="165"/>
      <c r="P2629" s="222"/>
    </row>
    <row r="2630" spans="10:16" s="145" customFormat="1" x14ac:dyDescent="0.2">
      <c r="J2630" s="165"/>
      <c r="P2630" s="222"/>
    </row>
    <row r="2631" spans="10:16" s="145" customFormat="1" x14ac:dyDescent="0.2">
      <c r="J2631" s="165"/>
      <c r="P2631" s="222"/>
    </row>
    <row r="2632" spans="10:16" s="145" customFormat="1" x14ac:dyDescent="0.2">
      <c r="J2632" s="165"/>
      <c r="P2632" s="222"/>
    </row>
    <row r="2633" spans="10:16" s="145" customFormat="1" x14ac:dyDescent="0.2">
      <c r="J2633" s="165"/>
      <c r="P2633" s="222"/>
    </row>
    <row r="2634" spans="10:16" s="145" customFormat="1" x14ac:dyDescent="0.2">
      <c r="J2634" s="165"/>
      <c r="P2634" s="222"/>
    </row>
    <row r="2635" spans="10:16" s="145" customFormat="1" x14ac:dyDescent="0.2">
      <c r="J2635" s="165"/>
      <c r="P2635" s="222"/>
    </row>
    <row r="2636" spans="10:16" s="145" customFormat="1" x14ac:dyDescent="0.2">
      <c r="J2636" s="165"/>
      <c r="P2636" s="222"/>
    </row>
    <row r="2637" spans="10:16" s="145" customFormat="1" x14ac:dyDescent="0.2">
      <c r="J2637" s="165"/>
      <c r="P2637" s="222"/>
    </row>
    <row r="2638" spans="10:16" s="145" customFormat="1" x14ac:dyDescent="0.2">
      <c r="J2638" s="165"/>
      <c r="P2638" s="222"/>
    </row>
    <row r="2639" spans="10:16" s="145" customFormat="1" x14ac:dyDescent="0.2">
      <c r="J2639" s="165"/>
      <c r="P2639" s="222"/>
    </row>
    <row r="2640" spans="10:16" s="145" customFormat="1" x14ac:dyDescent="0.2">
      <c r="J2640" s="165"/>
      <c r="P2640" s="222"/>
    </row>
    <row r="2641" spans="10:16" s="145" customFormat="1" x14ac:dyDescent="0.2">
      <c r="J2641" s="165"/>
      <c r="P2641" s="222"/>
    </row>
    <row r="2642" spans="10:16" s="145" customFormat="1" x14ac:dyDescent="0.2">
      <c r="J2642" s="165"/>
      <c r="P2642" s="222"/>
    </row>
    <row r="2643" spans="10:16" s="145" customFormat="1" x14ac:dyDescent="0.2">
      <c r="J2643" s="165"/>
      <c r="P2643" s="222"/>
    </row>
    <row r="2644" spans="10:16" s="145" customFormat="1" x14ac:dyDescent="0.2">
      <c r="J2644" s="165"/>
      <c r="P2644" s="222"/>
    </row>
    <row r="2645" spans="10:16" s="145" customFormat="1" x14ac:dyDescent="0.2">
      <c r="J2645" s="165"/>
      <c r="P2645" s="222"/>
    </row>
    <row r="2646" spans="10:16" s="145" customFormat="1" x14ac:dyDescent="0.2">
      <c r="J2646" s="165"/>
      <c r="P2646" s="222"/>
    </row>
    <row r="2647" spans="10:16" s="145" customFormat="1" x14ac:dyDescent="0.2">
      <c r="J2647" s="165"/>
      <c r="P2647" s="222"/>
    </row>
    <row r="2648" spans="10:16" s="145" customFormat="1" x14ac:dyDescent="0.2">
      <c r="J2648" s="165"/>
      <c r="P2648" s="222"/>
    </row>
    <row r="2649" spans="10:16" s="145" customFormat="1" x14ac:dyDescent="0.2">
      <c r="J2649" s="165"/>
      <c r="P2649" s="222"/>
    </row>
    <row r="2650" spans="10:16" s="145" customFormat="1" x14ac:dyDescent="0.2">
      <c r="J2650" s="165"/>
      <c r="P2650" s="222"/>
    </row>
    <row r="2651" spans="10:16" s="145" customFormat="1" x14ac:dyDescent="0.2">
      <c r="J2651" s="165"/>
      <c r="P2651" s="222"/>
    </row>
    <row r="2652" spans="10:16" s="145" customFormat="1" x14ac:dyDescent="0.2">
      <c r="J2652" s="165"/>
      <c r="P2652" s="222"/>
    </row>
    <row r="2653" spans="10:16" s="145" customFormat="1" x14ac:dyDescent="0.2">
      <c r="J2653" s="165"/>
      <c r="P2653" s="222"/>
    </row>
    <row r="2654" spans="10:16" s="145" customFormat="1" x14ac:dyDescent="0.2">
      <c r="J2654" s="165"/>
      <c r="P2654" s="222"/>
    </row>
    <row r="2655" spans="10:16" s="145" customFormat="1" x14ac:dyDescent="0.2">
      <c r="J2655" s="165"/>
      <c r="P2655" s="222"/>
    </row>
    <row r="2656" spans="10:16" s="145" customFormat="1" x14ac:dyDescent="0.2">
      <c r="J2656" s="165"/>
      <c r="P2656" s="222"/>
    </row>
    <row r="2657" spans="10:16" s="145" customFormat="1" x14ac:dyDescent="0.2">
      <c r="J2657" s="165"/>
      <c r="P2657" s="222"/>
    </row>
    <row r="2658" spans="10:16" s="145" customFormat="1" x14ac:dyDescent="0.2">
      <c r="J2658" s="165"/>
      <c r="P2658" s="222"/>
    </row>
    <row r="2659" spans="10:16" s="145" customFormat="1" x14ac:dyDescent="0.2">
      <c r="J2659" s="165"/>
      <c r="P2659" s="222"/>
    </row>
    <row r="2660" spans="10:16" s="145" customFormat="1" x14ac:dyDescent="0.2">
      <c r="J2660" s="165"/>
      <c r="P2660" s="222"/>
    </row>
    <row r="2661" spans="10:16" s="145" customFormat="1" x14ac:dyDescent="0.2">
      <c r="J2661" s="165"/>
      <c r="P2661" s="222"/>
    </row>
    <row r="2662" spans="10:16" s="145" customFormat="1" x14ac:dyDescent="0.2">
      <c r="J2662" s="165"/>
      <c r="P2662" s="222"/>
    </row>
    <row r="2663" spans="10:16" s="145" customFormat="1" x14ac:dyDescent="0.2">
      <c r="J2663" s="165"/>
      <c r="P2663" s="222"/>
    </row>
    <row r="2664" spans="10:16" s="145" customFormat="1" x14ac:dyDescent="0.2">
      <c r="J2664" s="165"/>
      <c r="P2664" s="222"/>
    </row>
    <row r="2665" spans="10:16" s="145" customFormat="1" x14ac:dyDescent="0.2">
      <c r="J2665" s="165"/>
      <c r="P2665" s="222"/>
    </row>
    <row r="2666" spans="10:16" s="145" customFormat="1" x14ac:dyDescent="0.2">
      <c r="J2666" s="165"/>
      <c r="P2666" s="222"/>
    </row>
    <row r="2667" spans="10:16" s="145" customFormat="1" x14ac:dyDescent="0.2">
      <c r="J2667" s="165"/>
      <c r="P2667" s="222"/>
    </row>
    <row r="2668" spans="10:16" s="145" customFormat="1" x14ac:dyDescent="0.2">
      <c r="J2668" s="165"/>
      <c r="P2668" s="222"/>
    </row>
    <row r="2669" spans="10:16" s="145" customFormat="1" x14ac:dyDescent="0.2">
      <c r="J2669" s="165"/>
      <c r="P2669" s="222"/>
    </row>
    <row r="2670" spans="10:16" s="145" customFormat="1" x14ac:dyDescent="0.2">
      <c r="J2670" s="165"/>
      <c r="P2670" s="222"/>
    </row>
    <row r="2671" spans="10:16" s="145" customFormat="1" x14ac:dyDescent="0.2">
      <c r="J2671" s="165"/>
      <c r="P2671" s="222"/>
    </row>
    <row r="2672" spans="10:16" s="145" customFormat="1" x14ac:dyDescent="0.2">
      <c r="J2672" s="165"/>
      <c r="P2672" s="222"/>
    </row>
    <row r="2673" spans="10:16" s="145" customFormat="1" x14ac:dyDescent="0.2">
      <c r="J2673" s="165"/>
      <c r="P2673" s="222"/>
    </row>
    <row r="2674" spans="10:16" s="145" customFormat="1" x14ac:dyDescent="0.2">
      <c r="J2674" s="165"/>
      <c r="P2674" s="222"/>
    </row>
    <row r="2675" spans="10:16" s="145" customFormat="1" x14ac:dyDescent="0.2">
      <c r="J2675" s="165"/>
      <c r="P2675" s="222"/>
    </row>
    <row r="2676" spans="10:16" s="145" customFormat="1" x14ac:dyDescent="0.2">
      <c r="J2676" s="165"/>
      <c r="P2676" s="222"/>
    </row>
    <row r="2677" spans="10:16" s="145" customFormat="1" x14ac:dyDescent="0.2">
      <c r="J2677" s="165"/>
      <c r="P2677" s="222"/>
    </row>
    <row r="2678" spans="10:16" s="145" customFormat="1" x14ac:dyDescent="0.2">
      <c r="J2678" s="165"/>
      <c r="P2678" s="222"/>
    </row>
    <row r="2679" spans="10:16" s="145" customFormat="1" x14ac:dyDescent="0.2">
      <c r="J2679" s="165"/>
      <c r="P2679" s="222"/>
    </row>
    <row r="2680" spans="10:16" s="145" customFormat="1" x14ac:dyDescent="0.2">
      <c r="J2680" s="165"/>
      <c r="P2680" s="222"/>
    </row>
    <row r="2681" spans="10:16" s="145" customFormat="1" x14ac:dyDescent="0.2">
      <c r="J2681" s="165"/>
      <c r="P2681" s="222"/>
    </row>
    <row r="2682" spans="10:16" s="145" customFormat="1" x14ac:dyDescent="0.2">
      <c r="J2682" s="165"/>
      <c r="P2682" s="222"/>
    </row>
    <row r="2683" spans="10:16" s="145" customFormat="1" x14ac:dyDescent="0.2">
      <c r="J2683" s="165"/>
      <c r="P2683" s="222"/>
    </row>
    <row r="2684" spans="10:16" s="145" customFormat="1" x14ac:dyDescent="0.2">
      <c r="J2684" s="165"/>
      <c r="P2684" s="222"/>
    </row>
    <row r="2685" spans="10:16" s="145" customFormat="1" x14ac:dyDescent="0.2">
      <c r="J2685" s="165"/>
      <c r="P2685" s="222"/>
    </row>
    <row r="2686" spans="10:16" s="145" customFormat="1" x14ac:dyDescent="0.2">
      <c r="J2686" s="165"/>
      <c r="P2686" s="222"/>
    </row>
    <row r="2687" spans="10:16" s="145" customFormat="1" x14ac:dyDescent="0.2">
      <c r="J2687" s="165"/>
      <c r="P2687" s="222"/>
    </row>
    <row r="2688" spans="10:16" s="145" customFormat="1" x14ac:dyDescent="0.2">
      <c r="J2688" s="165"/>
      <c r="P2688" s="222"/>
    </row>
    <row r="2689" spans="10:16" s="145" customFormat="1" x14ac:dyDescent="0.2">
      <c r="J2689" s="165"/>
      <c r="P2689" s="222"/>
    </row>
    <row r="2690" spans="10:16" s="145" customFormat="1" x14ac:dyDescent="0.2">
      <c r="J2690" s="165"/>
      <c r="P2690" s="222"/>
    </row>
    <row r="2691" spans="10:16" s="145" customFormat="1" x14ac:dyDescent="0.2">
      <c r="J2691" s="165"/>
      <c r="P2691" s="222"/>
    </row>
    <row r="2692" spans="10:16" s="145" customFormat="1" x14ac:dyDescent="0.2">
      <c r="J2692" s="165"/>
      <c r="P2692" s="222"/>
    </row>
    <row r="2693" spans="10:16" s="145" customFormat="1" x14ac:dyDescent="0.2">
      <c r="J2693" s="165"/>
      <c r="P2693" s="222"/>
    </row>
    <row r="2694" spans="10:16" s="145" customFormat="1" x14ac:dyDescent="0.2">
      <c r="J2694" s="165"/>
      <c r="P2694" s="222"/>
    </row>
    <row r="2695" spans="10:16" s="145" customFormat="1" x14ac:dyDescent="0.2">
      <c r="J2695" s="165"/>
      <c r="P2695" s="222"/>
    </row>
    <row r="2696" spans="10:16" s="145" customFormat="1" x14ac:dyDescent="0.2">
      <c r="J2696" s="165"/>
      <c r="P2696" s="222"/>
    </row>
    <row r="2697" spans="10:16" s="145" customFormat="1" x14ac:dyDescent="0.2">
      <c r="J2697" s="165"/>
      <c r="P2697" s="222"/>
    </row>
    <row r="2698" spans="10:16" s="145" customFormat="1" x14ac:dyDescent="0.2">
      <c r="J2698" s="165"/>
      <c r="P2698" s="222"/>
    </row>
    <row r="2699" spans="10:16" s="145" customFormat="1" x14ac:dyDescent="0.2">
      <c r="J2699" s="165"/>
      <c r="P2699" s="222"/>
    </row>
    <row r="2700" spans="10:16" s="145" customFormat="1" x14ac:dyDescent="0.2">
      <c r="J2700" s="165"/>
      <c r="P2700" s="222"/>
    </row>
    <row r="2701" spans="10:16" s="145" customFormat="1" x14ac:dyDescent="0.2">
      <c r="J2701" s="165"/>
      <c r="P2701" s="222"/>
    </row>
    <row r="2702" spans="10:16" s="145" customFormat="1" x14ac:dyDescent="0.2">
      <c r="J2702" s="165"/>
      <c r="P2702" s="222"/>
    </row>
    <row r="2703" spans="10:16" s="145" customFormat="1" x14ac:dyDescent="0.2">
      <c r="J2703" s="165"/>
      <c r="P2703" s="222"/>
    </row>
    <row r="2704" spans="10:16" s="145" customFormat="1" x14ac:dyDescent="0.2">
      <c r="J2704" s="165"/>
      <c r="P2704" s="222"/>
    </row>
    <row r="2705" spans="10:16" s="145" customFormat="1" x14ac:dyDescent="0.2">
      <c r="J2705" s="165"/>
      <c r="P2705" s="222"/>
    </row>
    <row r="2706" spans="10:16" s="145" customFormat="1" x14ac:dyDescent="0.2">
      <c r="J2706" s="165"/>
      <c r="P2706" s="222"/>
    </row>
    <row r="2707" spans="10:16" s="145" customFormat="1" x14ac:dyDescent="0.2">
      <c r="J2707" s="165"/>
      <c r="P2707" s="222"/>
    </row>
    <row r="2708" spans="10:16" s="145" customFormat="1" x14ac:dyDescent="0.2">
      <c r="J2708" s="165"/>
      <c r="P2708" s="222"/>
    </row>
    <row r="2709" spans="10:16" s="145" customFormat="1" x14ac:dyDescent="0.2">
      <c r="J2709" s="165"/>
      <c r="P2709" s="222"/>
    </row>
    <row r="2710" spans="10:16" s="145" customFormat="1" x14ac:dyDescent="0.2">
      <c r="J2710" s="165"/>
      <c r="P2710" s="222"/>
    </row>
    <row r="2711" spans="10:16" s="145" customFormat="1" x14ac:dyDescent="0.2">
      <c r="J2711" s="165"/>
      <c r="P2711" s="222"/>
    </row>
    <row r="2712" spans="10:16" s="145" customFormat="1" x14ac:dyDescent="0.2">
      <c r="J2712" s="165"/>
      <c r="P2712" s="222"/>
    </row>
    <row r="2713" spans="10:16" s="145" customFormat="1" x14ac:dyDescent="0.2">
      <c r="J2713" s="165"/>
      <c r="P2713" s="222"/>
    </row>
    <row r="2714" spans="10:16" s="145" customFormat="1" x14ac:dyDescent="0.2">
      <c r="J2714" s="165"/>
      <c r="P2714" s="222"/>
    </row>
    <row r="2715" spans="10:16" s="145" customFormat="1" x14ac:dyDescent="0.2">
      <c r="J2715" s="165"/>
      <c r="P2715" s="222"/>
    </row>
    <row r="2716" spans="10:16" s="145" customFormat="1" x14ac:dyDescent="0.2">
      <c r="J2716" s="165"/>
      <c r="P2716" s="222"/>
    </row>
    <row r="2717" spans="10:16" s="145" customFormat="1" x14ac:dyDescent="0.2">
      <c r="J2717" s="165"/>
      <c r="P2717" s="222"/>
    </row>
    <row r="2718" spans="10:16" s="145" customFormat="1" x14ac:dyDescent="0.2">
      <c r="J2718" s="165"/>
      <c r="P2718" s="222"/>
    </row>
    <row r="2719" spans="10:16" s="145" customFormat="1" x14ac:dyDescent="0.2">
      <c r="J2719" s="165"/>
      <c r="P2719" s="222"/>
    </row>
    <row r="2720" spans="10:16" s="145" customFormat="1" x14ac:dyDescent="0.2">
      <c r="J2720" s="165"/>
      <c r="P2720" s="222"/>
    </row>
    <row r="2721" spans="10:16" s="145" customFormat="1" x14ac:dyDescent="0.2">
      <c r="J2721" s="165"/>
      <c r="P2721" s="222"/>
    </row>
    <row r="2722" spans="10:16" s="145" customFormat="1" x14ac:dyDescent="0.2">
      <c r="J2722" s="165"/>
      <c r="P2722" s="222"/>
    </row>
    <row r="2723" spans="10:16" s="145" customFormat="1" x14ac:dyDescent="0.2">
      <c r="J2723" s="165"/>
      <c r="P2723" s="222"/>
    </row>
    <row r="2724" spans="10:16" s="145" customFormat="1" x14ac:dyDescent="0.2">
      <c r="J2724" s="165"/>
      <c r="P2724" s="222"/>
    </row>
    <row r="2725" spans="10:16" s="145" customFormat="1" x14ac:dyDescent="0.2">
      <c r="J2725" s="165"/>
      <c r="P2725" s="222"/>
    </row>
    <row r="2726" spans="10:16" s="145" customFormat="1" x14ac:dyDescent="0.2">
      <c r="J2726" s="165"/>
      <c r="P2726" s="222"/>
    </row>
    <row r="2727" spans="10:16" s="145" customFormat="1" x14ac:dyDescent="0.2">
      <c r="J2727" s="165"/>
      <c r="P2727" s="222"/>
    </row>
    <row r="2728" spans="10:16" s="145" customFormat="1" x14ac:dyDescent="0.2">
      <c r="J2728" s="165"/>
      <c r="P2728" s="222"/>
    </row>
    <row r="2729" spans="10:16" s="145" customFormat="1" x14ac:dyDescent="0.2">
      <c r="J2729" s="165"/>
      <c r="P2729" s="222"/>
    </row>
    <row r="2730" spans="10:16" s="145" customFormat="1" x14ac:dyDescent="0.2">
      <c r="J2730" s="165"/>
      <c r="P2730" s="222"/>
    </row>
    <row r="2731" spans="10:16" s="145" customFormat="1" x14ac:dyDescent="0.2">
      <c r="J2731" s="165"/>
      <c r="P2731" s="222"/>
    </row>
    <row r="2732" spans="10:16" s="145" customFormat="1" x14ac:dyDescent="0.2">
      <c r="J2732" s="165"/>
      <c r="P2732" s="222"/>
    </row>
    <row r="2733" spans="10:16" s="145" customFormat="1" x14ac:dyDescent="0.2">
      <c r="J2733" s="165"/>
      <c r="P2733" s="222"/>
    </row>
    <row r="2734" spans="10:16" s="145" customFormat="1" x14ac:dyDescent="0.2">
      <c r="J2734" s="165"/>
      <c r="P2734" s="222"/>
    </row>
    <row r="2735" spans="10:16" s="145" customFormat="1" x14ac:dyDescent="0.2">
      <c r="J2735" s="165"/>
      <c r="P2735" s="222"/>
    </row>
    <row r="2736" spans="10:16" s="145" customFormat="1" x14ac:dyDescent="0.2">
      <c r="J2736" s="165"/>
      <c r="P2736" s="222"/>
    </row>
    <row r="2737" spans="10:16" s="145" customFormat="1" x14ac:dyDescent="0.2">
      <c r="J2737" s="165"/>
      <c r="P2737" s="222"/>
    </row>
    <row r="2738" spans="10:16" s="145" customFormat="1" x14ac:dyDescent="0.2">
      <c r="J2738" s="165"/>
      <c r="P2738" s="222"/>
    </row>
    <row r="2739" spans="10:16" s="145" customFormat="1" x14ac:dyDescent="0.2">
      <c r="J2739" s="165"/>
      <c r="P2739" s="222"/>
    </row>
    <row r="2740" spans="10:16" s="145" customFormat="1" x14ac:dyDescent="0.2">
      <c r="J2740" s="165"/>
      <c r="P2740" s="222"/>
    </row>
    <row r="2741" spans="10:16" s="145" customFormat="1" x14ac:dyDescent="0.2">
      <c r="J2741" s="165"/>
      <c r="P2741" s="222"/>
    </row>
    <row r="2742" spans="10:16" s="145" customFormat="1" x14ac:dyDescent="0.2">
      <c r="J2742" s="165"/>
      <c r="P2742" s="222"/>
    </row>
    <row r="2743" spans="10:16" s="145" customFormat="1" x14ac:dyDescent="0.2">
      <c r="J2743" s="165"/>
      <c r="P2743" s="222"/>
    </row>
    <row r="2744" spans="10:16" s="145" customFormat="1" x14ac:dyDescent="0.2">
      <c r="J2744" s="165"/>
      <c r="P2744" s="222"/>
    </row>
    <row r="2745" spans="10:16" s="145" customFormat="1" x14ac:dyDescent="0.2">
      <c r="J2745" s="165"/>
      <c r="P2745" s="222"/>
    </row>
    <row r="2746" spans="10:16" s="145" customFormat="1" x14ac:dyDescent="0.2">
      <c r="J2746" s="165"/>
      <c r="P2746" s="222"/>
    </row>
    <row r="2747" spans="10:16" s="145" customFormat="1" x14ac:dyDescent="0.2">
      <c r="J2747" s="165"/>
      <c r="P2747" s="222"/>
    </row>
    <row r="2748" spans="10:16" s="145" customFormat="1" x14ac:dyDescent="0.2">
      <c r="J2748" s="165"/>
      <c r="P2748" s="222"/>
    </row>
    <row r="2749" spans="10:16" s="145" customFormat="1" x14ac:dyDescent="0.2">
      <c r="J2749" s="165"/>
      <c r="P2749" s="222"/>
    </row>
    <row r="2750" spans="10:16" s="145" customFormat="1" x14ac:dyDescent="0.2">
      <c r="J2750" s="165"/>
      <c r="P2750" s="222"/>
    </row>
    <row r="2751" spans="10:16" s="145" customFormat="1" x14ac:dyDescent="0.2">
      <c r="J2751" s="165"/>
      <c r="P2751" s="222"/>
    </row>
    <row r="2752" spans="10:16" s="145" customFormat="1" x14ac:dyDescent="0.2">
      <c r="J2752" s="165"/>
      <c r="P2752" s="222"/>
    </row>
    <row r="2753" spans="10:16" s="145" customFormat="1" x14ac:dyDescent="0.2">
      <c r="J2753" s="165"/>
      <c r="P2753" s="222"/>
    </row>
    <row r="2754" spans="10:16" s="145" customFormat="1" x14ac:dyDescent="0.2">
      <c r="J2754" s="165"/>
      <c r="P2754" s="222"/>
    </row>
    <row r="2755" spans="10:16" s="145" customFormat="1" x14ac:dyDescent="0.2">
      <c r="J2755" s="165"/>
      <c r="P2755" s="222"/>
    </row>
    <row r="2756" spans="10:16" s="145" customFormat="1" x14ac:dyDescent="0.2">
      <c r="J2756" s="165"/>
      <c r="P2756" s="222"/>
    </row>
    <row r="2757" spans="10:16" s="145" customFormat="1" x14ac:dyDescent="0.2">
      <c r="J2757" s="165"/>
      <c r="P2757" s="222"/>
    </row>
    <row r="2758" spans="10:16" s="145" customFormat="1" x14ac:dyDescent="0.2">
      <c r="J2758" s="165"/>
      <c r="P2758" s="222"/>
    </row>
    <row r="2759" spans="10:16" s="145" customFormat="1" x14ac:dyDescent="0.2">
      <c r="J2759" s="165"/>
      <c r="P2759" s="222"/>
    </row>
    <row r="2760" spans="10:16" s="145" customFormat="1" x14ac:dyDescent="0.2">
      <c r="J2760" s="165"/>
      <c r="P2760" s="222"/>
    </row>
    <row r="2761" spans="10:16" s="145" customFormat="1" x14ac:dyDescent="0.2">
      <c r="J2761" s="165"/>
      <c r="P2761" s="222"/>
    </row>
    <row r="2762" spans="10:16" s="145" customFormat="1" x14ac:dyDescent="0.2">
      <c r="J2762" s="165"/>
      <c r="P2762" s="222"/>
    </row>
    <row r="2763" spans="10:16" s="145" customFormat="1" x14ac:dyDescent="0.2">
      <c r="J2763" s="165"/>
      <c r="P2763" s="222"/>
    </row>
    <row r="2764" spans="10:16" s="145" customFormat="1" x14ac:dyDescent="0.2">
      <c r="J2764" s="165"/>
      <c r="P2764" s="222"/>
    </row>
    <row r="2765" spans="10:16" s="145" customFormat="1" x14ac:dyDescent="0.2">
      <c r="J2765" s="165"/>
      <c r="P2765" s="222"/>
    </row>
    <row r="2766" spans="10:16" s="145" customFormat="1" x14ac:dyDescent="0.2">
      <c r="J2766" s="165"/>
      <c r="P2766" s="222"/>
    </row>
    <row r="2767" spans="10:16" s="145" customFormat="1" x14ac:dyDescent="0.2">
      <c r="J2767" s="165"/>
      <c r="P2767" s="222"/>
    </row>
    <row r="2768" spans="10:16" s="145" customFormat="1" x14ac:dyDescent="0.2">
      <c r="J2768" s="165"/>
      <c r="P2768" s="222"/>
    </row>
    <row r="2769" spans="10:16" s="145" customFormat="1" x14ac:dyDescent="0.2">
      <c r="J2769" s="165"/>
      <c r="P2769" s="222"/>
    </row>
    <row r="2770" spans="10:16" s="145" customFormat="1" x14ac:dyDescent="0.2">
      <c r="J2770" s="165"/>
      <c r="P2770" s="222"/>
    </row>
    <row r="2771" spans="10:16" s="145" customFormat="1" x14ac:dyDescent="0.2">
      <c r="J2771" s="165"/>
      <c r="P2771" s="222"/>
    </row>
    <row r="2772" spans="10:16" s="145" customFormat="1" x14ac:dyDescent="0.2">
      <c r="J2772" s="165"/>
      <c r="P2772" s="222"/>
    </row>
    <row r="2773" spans="10:16" s="145" customFormat="1" x14ac:dyDescent="0.2">
      <c r="J2773" s="165"/>
      <c r="P2773" s="222"/>
    </row>
    <row r="2774" spans="10:16" s="145" customFormat="1" x14ac:dyDescent="0.2">
      <c r="J2774" s="165"/>
      <c r="P2774" s="222"/>
    </row>
    <row r="2775" spans="10:16" s="145" customFormat="1" x14ac:dyDescent="0.2">
      <c r="J2775" s="165"/>
      <c r="P2775" s="222"/>
    </row>
    <row r="2776" spans="10:16" s="145" customFormat="1" x14ac:dyDescent="0.2">
      <c r="J2776" s="165"/>
      <c r="P2776" s="222"/>
    </row>
    <row r="2777" spans="10:16" s="145" customFormat="1" x14ac:dyDescent="0.2">
      <c r="J2777" s="165"/>
      <c r="P2777" s="222"/>
    </row>
    <row r="2778" spans="10:16" s="145" customFormat="1" x14ac:dyDescent="0.2">
      <c r="J2778" s="165"/>
      <c r="P2778" s="222"/>
    </row>
    <row r="2779" spans="10:16" s="145" customFormat="1" x14ac:dyDescent="0.2">
      <c r="J2779" s="165"/>
      <c r="P2779" s="222"/>
    </row>
    <row r="2780" spans="10:16" s="145" customFormat="1" x14ac:dyDescent="0.2">
      <c r="J2780" s="165"/>
      <c r="P2780" s="222"/>
    </row>
    <row r="2781" spans="10:16" s="145" customFormat="1" x14ac:dyDescent="0.2">
      <c r="J2781" s="165"/>
      <c r="P2781" s="222"/>
    </row>
    <row r="2782" spans="10:16" s="145" customFormat="1" x14ac:dyDescent="0.2">
      <c r="J2782" s="165"/>
      <c r="P2782" s="222"/>
    </row>
    <row r="2783" spans="10:16" s="145" customFormat="1" x14ac:dyDescent="0.2">
      <c r="J2783" s="165"/>
      <c r="P2783" s="222"/>
    </row>
    <row r="2784" spans="10:16" s="145" customFormat="1" x14ac:dyDescent="0.2">
      <c r="J2784" s="165"/>
      <c r="P2784" s="222"/>
    </row>
    <row r="2785" spans="10:16" s="145" customFormat="1" x14ac:dyDescent="0.2">
      <c r="J2785" s="165"/>
      <c r="P2785" s="222"/>
    </row>
    <row r="2786" spans="10:16" s="145" customFormat="1" x14ac:dyDescent="0.2">
      <c r="J2786" s="165"/>
      <c r="P2786" s="222"/>
    </row>
    <row r="2787" spans="10:16" s="145" customFormat="1" x14ac:dyDescent="0.2">
      <c r="J2787" s="165"/>
      <c r="P2787" s="222"/>
    </row>
    <row r="2788" spans="10:16" s="145" customFormat="1" x14ac:dyDescent="0.2">
      <c r="J2788" s="165"/>
      <c r="P2788" s="222"/>
    </row>
    <row r="2789" spans="10:16" s="145" customFormat="1" x14ac:dyDescent="0.2">
      <c r="J2789" s="165"/>
      <c r="P2789" s="222"/>
    </row>
    <row r="2790" spans="10:16" s="145" customFormat="1" x14ac:dyDescent="0.2">
      <c r="J2790" s="165"/>
      <c r="P2790" s="222"/>
    </row>
    <row r="2791" spans="10:16" s="145" customFormat="1" x14ac:dyDescent="0.2">
      <c r="J2791" s="165"/>
      <c r="P2791" s="222"/>
    </row>
    <row r="2792" spans="10:16" s="145" customFormat="1" x14ac:dyDescent="0.2">
      <c r="J2792" s="165"/>
      <c r="P2792" s="222"/>
    </row>
    <row r="2793" spans="10:16" s="145" customFormat="1" x14ac:dyDescent="0.2">
      <c r="J2793" s="165"/>
      <c r="P2793" s="222"/>
    </row>
    <row r="2794" spans="10:16" s="145" customFormat="1" x14ac:dyDescent="0.2">
      <c r="J2794" s="165"/>
      <c r="P2794" s="222"/>
    </row>
    <row r="2795" spans="10:16" s="145" customFormat="1" x14ac:dyDescent="0.2">
      <c r="J2795" s="165"/>
      <c r="P2795" s="222"/>
    </row>
    <row r="2796" spans="10:16" s="145" customFormat="1" x14ac:dyDescent="0.2">
      <c r="J2796" s="165"/>
      <c r="P2796" s="222"/>
    </row>
    <row r="2797" spans="10:16" s="145" customFormat="1" x14ac:dyDescent="0.2">
      <c r="J2797" s="165"/>
      <c r="P2797" s="222"/>
    </row>
    <row r="2798" spans="10:16" s="145" customFormat="1" x14ac:dyDescent="0.2">
      <c r="J2798" s="165"/>
      <c r="P2798" s="222"/>
    </row>
    <row r="2799" spans="10:16" s="145" customFormat="1" x14ac:dyDescent="0.2">
      <c r="J2799" s="165"/>
      <c r="P2799" s="222"/>
    </row>
    <row r="2800" spans="10:16" s="145" customFormat="1" x14ac:dyDescent="0.2">
      <c r="J2800" s="165"/>
      <c r="P2800" s="222"/>
    </row>
    <row r="2801" spans="10:16" s="145" customFormat="1" x14ac:dyDescent="0.2">
      <c r="J2801" s="165"/>
      <c r="P2801" s="222"/>
    </row>
    <row r="2802" spans="10:16" s="145" customFormat="1" x14ac:dyDescent="0.2">
      <c r="J2802" s="165"/>
      <c r="P2802" s="222"/>
    </row>
    <row r="2803" spans="10:16" s="145" customFormat="1" x14ac:dyDescent="0.2">
      <c r="J2803" s="165"/>
      <c r="P2803" s="222"/>
    </row>
    <row r="2804" spans="10:16" s="145" customFormat="1" x14ac:dyDescent="0.2">
      <c r="J2804" s="165"/>
      <c r="P2804" s="222"/>
    </row>
    <row r="2805" spans="10:16" s="145" customFormat="1" x14ac:dyDescent="0.2">
      <c r="J2805" s="165"/>
      <c r="P2805" s="222"/>
    </row>
    <row r="2806" spans="10:16" s="145" customFormat="1" x14ac:dyDescent="0.2">
      <c r="J2806" s="165"/>
      <c r="P2806" s="222"/>
    </row>
    <row r="2807" spans="10:16" s="145" customFormat="1" x14ac:dyDescent="0.2">
      <c r="J2807" s="165"/>
      <c r="P2807" s="222"/>
    </row>
    <row r="2808" spans="10:16" s="145" customFormat="1" x14ac:dyDescent="0.2">
      <c r="J2808" s="165"/>
      <c r="P2808" s="222"/>
    </row>
    <row r="2809" spans="10:16" s="145" customFormat="1" x14ac:dyDescent="0.2">
      <c r="J2809" s="165"/>
      <c r="P2809" s="222"/>
    </row>
    <row r="2810" spans="10:16" s="145" customFormat="1" x14ac:dyDescent="0.2">
      <c r="J2810" s="165"/>
      <c r="P2810" s="222"/>
    </row>
    <row r="2811" spans="10:16" s="145" customFormat="1" x14ac:dyDescent="0.2">
      <c r="J2811" s="165"/>
      <c r="P2811" s="222"/>
    </row>
    <row r="2812" spans="10:16" s="145" customFormat="1" x14ac:dyDescent="0.2">
      <c r="J2812" s="165"/>
      <c r="P2812" s="222"/>
    </row>
    <row r="2813" spans="10:16" s="145" customFormat="1" x14ac:dyDescent="0.2">
      <c r="J2813" s="165"/>
      <c r="P2813" s="222"/>
    </row>
    <row r="2814" spans="10:16" s="145" customFormat="1" x14ac:dyDescent="0.2">
      <c r="J2814" s="165"/>
      <c r="P2814" s="222"/>
    </row>
    <row r="2815" spans="10:16" s="145" customFormat="1" x14ac:dyDescent="0.2">
      <c r="J2815" s="165"/>
      <c r="P2815" s="222"/>
    </row>
    <row r="2816" spans="10:16" s="145" customFormat="1" x14ac:dyDescent="0.2">
      <c r="J2816" s="165"/>
      <c r="P2816" s="222"/>
    </row>
    <row r="2817" spans="10:16" s="145" customFormat="1" x14ac:dyDescent="0.2">
      <c r="J2817" s="165"/>
      <c r="P2817" s="222"/>
    </row>
    <row r="2818" spans="10:16" s="145" customFormat="1" x14ac:dyDescent="0.2">
      <c r="J2818" s="165"/>
      <c r="P2818" s="222"/>
    </row>
    <row r="2819" spans="10:16" s="145" customFormat="1" x14ac:dyDescent="0.2">
      <c r="J2819" s="165"/>
      <c r="P2819" s="222"/>
    </row>
    <row r="2820" spans="10:16" s="145" customFormat="1" x14ac:dyDescent="0.2">
      <c r="J2820" s="165"/>
      <c r="P2820" s="222"/>
    </row>
    <row r="2821" spans="10:16" s="145" customFormat="1" x14ac:dyDescent="0.2">
      <c r="J2821" s="165"/>
      <c r="P2821" s="222"/>
    </row>
    <row r="2822" spans="10:16" s="145" customFormat="1" x14ac:dyDescent="0.2">
      <c r="J2822" s="165"/>
      <c r="P2822" s="222"/>
    </row>
    <row r="2823" spans="10:16" s="145" customFormat="1" x14ac:dyDescent="0.2">
      <c r="J2823" s="165"/>
      <c r="P2823" s="222"/>
    </row>
    <row r="2824" spans="10:16" s="145" customFormat="1" x14ac:dyDescent="0.2">
      <c r="J2824" s="165"/>
      <c r="P2824" s="222"/>
    </row>
    <row r="2825" spans="10:16" s="145" customFormat="1" x14ac:dyDescent="0.2">
      <c r="J2825" s="165"/>
      <c r="P2825" s="222"/>
    </row>
    <row r="2826" spans="10:16" s="145" customFormat="1" x14ac:dyDescent="0.2">
      <c r="J2826" s="165"/>
      <c r="P2826" s="222"/>
    </row>
    <row r="2827" spans="10:16" s="145" customFormat="1" x14ac:dyDescent="0.2">
      <c r="J2827" s="165"/>
      <c r="P2827" s="222"/>
    </row>
    <row r="2828" spans="10:16" s="145" customFormat="1" x14ac:dyDescent="0.2">
      <c r="J2828" s="165"/>
      <c r="P2828" s="222"/>
    </row>
    <row r="2829" spans="10:16" s="145" customFormat="1" x14ac:dyDescent="0.2">
      <c r="J2829" s="165"/>
      <c r="P2829" s="222"/>
    </row>
    <row r="2830" spans="10:16" s="145" customFormat="1" x14ac:dyDescent="0.2">
      <c r="J2830" s="165"/>
      <c r="P2830" s="222"/>
    </row>
    <row r="2831" spans="10:16" s="145" customFormat="1" x14ac:dyDescent="0.2">
      <c r="J2831" s="165"/>
      <c r="P2831" s="222"/>
    </row>
    <row r="2832" spans="10:16" s="145" customFormat="1" x14ac:dyDescent="0.2">
      <c r="J2832" s="165"/>
      <c r="P2832" s="222"/>
    </row>
    <row r="2833" spans="10:16" s="145" customFormat="1" x14ac:dyDescent="0.2">
      <c r="J2833" s="165"/>
      <c r="P2833" s="222"/>
    </row>
    <row r="2834" spans="10:16" s="145" customFormat="1" x14ac:dyDescent="0.2">
      <c r="J2834" s="165"/>
      <c r="P2834" s="222"/>
    </row>
    <row r="2835" spans="10:16" s="145" customFormat="1" x14ac:dyDescent="0.2">
      <c r="J2835" s="165"/>
      <c r="P2835" s="222"/>
    </row>
    <row r="2836" spans="10:16" s="145" customFormat="1" x14ac:dyDescent="0.2">
      <c r="J2836" s="165"/>
      <c r="P2836" s="222"/>
    </row>
    <row r="2837" spans="10:16" s="145" customFormat="1" x14ac:dyDescent="0.2">
      <c r="J2837" s="165"/>
      <c r="P2837" s="222"/>
    </row>
    <row r="2838" spans="10:16" s="145" customFormat="1" x14ac:dyDescent="0.2">
      <c r="J2838" s="165"/>
      <c r="P2838" s="222"/>
    </row>
    <row r="2839" spans="10:16" s="145" customFormat="1" x14ac:dyDescent="0.2">
      <c r="J2839" s="165"/>
      <c r="P2839" s="222"/>
    </row>
    <row r="2840" spans="10:16" s="145" customFormat="1" x14ac:dyDescent="0.2">
      <c r="J2840" s="165"/>
      <c r="P2840" s="222"/>
    </row>
    <row r="2841" spans="10:16" s="145" customFormat="1" x14ac:dyDescent="0.2">
      <c r="J2841" s="165"/>
      <c r="P2841" s="222"/>
    </row>
    <row r="2842" spans="10:16" s="145" customFormat="1" x14ac:dyDescent="0.2">
      <c r="J2842" s="165"/>
      <c r="P2842" s="222"/>
    </row>
    <row r="2843" spans="10:16" s="145" customFormat="1" x14ac:dyDescent="0.2">
      <c r="J2843" s="165"/>
      <c r="P2843" s="222"/>
    </row>
    <row r="2844" spans="10:16" s="145" customFormat="1" x14ac:dyDescent="0.2">
      <c r="J2844" s="165"/>
      <c r="P2844" s="222"/>
    </row>
    <row r="2845" spans="10:16" s="145" customFormat="1" x14ac:dyDescent="0.2">
      <c r="J2845" s="165"/>
      <c r="P2845" s="222"/>
    </row>
    <row r="2846" spans="10:16" s="145" customFormat="1" x14ac:dyDescent="0.2">
      <c r="J2846" s="165"/>
      <c r="P2846" s="222"/>
    </row>
    <row r="2847" spans="10:16" s="145" customFormat="1" x14ac:dyDescent="0.2">
      <c r="J2847" s="165"/>
      <c r="P2847" s="222"/>
    </row>
    <row r="2848" spans="10:16" s="145" customFormat="1" x14ac:dyDescent="0.2">
      <c r="J2848" s="165"/>
      <c r="P2848" s="222"/>
    </row>
    <row r="2849" spans="10:16" s="145" customFormat="1" x14ac:dyDescent="0.2">
      <c r="J2849" s="165"/>
      <c r="P2849" s="222"/>
    </row>
    <row r="2850" spans="10:16" s="145" customFormat="1" x14ac:dyDescent="0.2">
      <c r="J2850" s="165"/>
      <c r="P2850" s="222"/>
    </row>
    <row r="2851" spans="10:16" s="145" customFormat="1" x14ac:dyDescent="0.2">
      <c r="J2851" s="165"/>
      <c r="P2851" s="222"/>
    </row>
    <row r="2852" spans="10:16" s="145" customFormat="1" x14ac:dyDescent="0.2">
      <c r="J2852" s="165"/>
      <c r="P2852" s="222"/>
    </row>
    <row r="2853" spans="10:16" s="145" customFormat="1" x14ac:dyDescent="0.2">
      <c r="J2853" s="165"/>
      <c r="P2853" s="222"/>
    </row>
    <row r="2854" spans="10:16" s="145" customFormat="1" x14ac:dyDescent="0.2">
      <c r="J2854" s="165"/>
      <c r="P2854" s="222"/>
    </row>
    <row r="2855" spans="10:16" s="145" customFormat="1" x14ac:dyDescent="0.2">
      <c r="J2855" s="165"/>
      <c r="P2855" s="222"/>
    </row>
    <row r="2856" spans="10:16" s="145" customFormat="1" x14ac:dyDescent="0.2">
      <c r="J2856" s="165"/>
      <c r="P2856" s="222"/>
    </row>
    <row r="2857" spans="10:16" s="145" customFormat="1" x14ac:dyDescent="0.2">
      <c r="J2857" s="165"/>
      <c r="P2857" s="222"/>
    </row>
    <row r="2858" spans="10:16" s="145" customFormat="1" x14ac:dyDescent="0.2">
      <c r="J2858" s="165"/>
      <c r="P2858" s="222"/>
    </row>
    <row r="2859" spans="10:16" s="145" customFormat="1" x14ac:dyDescent="0.2">
      <c r="J2859" s="165"/>
      <c r="P2859" s="222"/>
    </row>
    <row r="2860" spans="10:16" s="145" customFormat="1" x14ac:dyDescent="0.2">
      <c r="J2860" s="165"/>
      <c r="P2860" s="222"/>
    </row>
    <row r="2861" spans="10:16" s="145" customFormat="1" x14ac:dyDescent="0.2">
      <c r="J2861" s="165"/>
      <c r="P2861" s="222"/>
    </row>
    <row r="2862" spans="10:16" s="145" customFormat="1" x14ac:dyDescent="0.2">
      <c r="J2862" s="165"/>
      <c r="P2862" s="222"/>
    </row>
    <row r="2863" spans="10:16" s="145" customFormat="1" x14ac:dyDescent="0.2">
      <c r="J2863" s="165"/>
      <c r="P2863" s="222"/>
    </row>
    <row r="2864" spans="10:16" s="145" customFormat="1" x14ac:dyDescent="0.2">
      <c r="J2864" s="165"/>
      <c r="P2864" s="222"/>
    </row>
    <row r="2865" spans="10:16" s="145" customFormat="1" x14ac:dyDescent="0.2">
      <c r="J2865" s="165"/>
      <c r="P2865" s="222"/>
    </row>
    <row r="2866" spans="10:16" s="145" customFormat="1" x14ac:dyDescent="0.2">
      <c r="J2866" s="165"/>
      <c r="P2866" s="222"/>
    </row>
    <row r="2867" spans="10:16" s="145" customFormat="1" x14ac:dyDescent="0.2">
      <c r="J2867" s="165"/>
      <c r="P2867" s="222"/>
    </row>
    <row r="2868" spans="10:16" s="145" customFormat="1" x14ac:dyDescent="0.2">
      <c r="J2868" s="165"/>
      <c r="P2868" s="222"/>
    </row>
    <row r="2869" spans="10:16" s="145" customFormat="1" x14ac:dyDescent="0.2">
      <c r="J2869" s="165"/>
      <c r="P2869" s="222"/>
    </row>
    <row r="2870" spans="10:16" s="145" customFormat="1" x14ac:dyDescent="0.2">
      <c r="J2870" s="165"/>
      <c r="P2870" s="222"/>
    </row>
    <row r="2871" spans="10:16" s="145" customFormat="1" x14ac:dyDescent="0.2">
      <c r="J2871" s="165"/>
      <c r="P2871" s="222"/>
    </row>
    <row r="2872" spans="10:16" s="145" customFormat="1" x14ac:dyDescent="0.2">
      <c r="J2872" s="165"/>
      <c r="P2872" s="222"/>
    </row>
    <row r="2873" spans="10:16" s="145" customFormat="1" x14ac:dyDescent="0.2">
      <c r="J2873" s="165"/>
      <c r="P2873" s="222"/>
    </row>
    <row r="2874" spans="10:16" s="145" customFormat="1" x14ac:dyDescent="0.2">
      <c r="J2874" s="165"/>
      <c r="P2874" s="222"/>
    </row>
    <row r="2875" spans="10:16" s="145" customFormat="1" x14ac:dyDescent="0.2">
      <c r="J2875" s="165"/>
      <c r="P2875" s="222"/>
    </row>
    <row r="2876" spans="10:16" s="145" customFormat="1" x14ac:dyDescent="0.2">
      <c r="J2876" s="165"/>
      <c r="P2876" s="222"/>
    </row>
    <row r="2877" spans="10:16" s="145" customFormat="1" x14ac:dyDescent="0.2">
      <c r="J2877" s="165"/>
      <c r="P2877" s="222"/>
    </row>
    <row r="2878" spans="10:16" s="145" customFormat="1" x14ac:dyDescent="0.2">
      <c r="J2878" s="165"/>
      <c r="P2878" s="222"/>
    </row>
    <row r="2879" spans="10:16" s="145" customFormat="1" x14ac:dyDescent="0.2">
      <c r="J2879" s="165"/>
      <c r="P2879" s="222"/>
    </row>
    <row r="2880" spans="10:16" s="145" customFormat="1" x14ac:dyDescent="0.2">
      <c r="J2880" s="165"/>
      <c r="P2880" s="222"/>
    </row>
    <row r="2881" spans="10:16" s="145" customFormat="1" x14ac:dyDescent="0.2">
      <c r="J2881" s="165"/>
      <c r="P2881" s="222"/>
    </row>
    <row r="2882" spans="10:16" s="145" customFormat="1" x14ac:dyDescent="0.2">
      <c r="J2882" s="165"/>
      <c r="P2882" s="222"/>
    </row>
    <row r="2883" spans="10:16" s="145" customFormat="1" x14ac:dyDescent="0.2">
      <c r="J2883" s="165"/>
      <c r="P2883" s="222"/>
    </row>
    <row r="2884" spans="10:16" s="145" customFormat="1" x14ac:dyDescent="0.2">
      <c r="J2884" s="165"/>
      <c r="P2884" s="222"/>
    </row>
    <row r="2885" spans="10:16" s="145" customFormat="1" x14ac:dyDescent="0.2">
      <c r="J2885" s="165"/>
      <c r="P2885" s="222"/>
    </row>
    <row r="2886" spans="10:16" s="145" customFormat="1" x14ac:dyDescent="0.2">
      <c r="J2886" s="165"/>
      <c r="P2886" s="222"/>
    </row>
    <row r="2887" spans="10:16" s="145" customFormat="1" x14ac:dyDescent="0.2">
      <c r="J2887" s="165"/>
      <c r="P2887" s="222"/>
    </row>
    <row r="2888" spans="10:16" s="145" customFormat="1" x14ac:dyDescent="0.2">
      <c r="J2888" s="165"/>
      <c r="P2888" s="222"/>
    </row>
    <row r="2889" spans="10:16" s="145" customFormat="1" x14ac:dyDescent="0.2">
      <c r="J2889" s="165"/>
      <c r="P2889" s="222"/>
    </row>
    <row r="2890" spans="10:16" s="145" customFormat="1" x14ac:dyDescent="0.2">
      <c r="J2890" s="165"/>
      <c r="P2890" s="222"/>
    </row>
    <row r="2891" spans="10:16" s="145" customFormat="1" x14ac:dyDescent="0.2">
      <c r="J2891" s="165"/>
      <c r="P2891" s="222"/>
    </row>
    <row r="2892" spans="10:16" s="145" customFormat="1" x14ac:dyDescent="0.2">
      <c r="J2892" s="165"/>
      <c r="P2892" s="222"/>
    </row>
    <row r="2893" spans="10:16" s="145" customFormat="1" x14ac:dyDescent="0.2">
      <c r="J2893" s="165"/>
      <c r="P2893" s="222"/>
    </row>
    <row r="2894" spans="10:16" s="145" customFormat="1" x14ac:dyDescent="0.2">
      <c r="J2894" s="165"/>
      <c r="P2894" s="222"/>
    </row>
    <row r="2895" spans="10:16" s="145" customFormat="1" x14ac:dyDescent="0.2">
      <c r="J2895" s="165"/>
      <c r="P2895" s="222"/>
    </row>
    <row r="2896" spans="10:16" s="145" customFormat="1" x14ac:dyDescent="0.2">
      <c r="J2896" s="165"/>
      <c r="P2896" s="222"/>
    </row>
    <row r="2897" spans="10:16" s="145" customFormat="1" x14ac:dyDescent="0.2">
      <c r="J2897" s="165"/>
      <c r="P2897" s="222"/>
    </row>
    <row r="2898" spans="10:16" s="145" customFormat="1" x14ac:dyDescent="0.2">
      <c r="J2898" s="165"/>
      <c r="P2898" s="222"/>
    </row>
    <row r="2899" spans="10:16" s="145" customFormat="1" x14ac:dyDescent="0.2">
      <c r="J2899" s="165"/>
      <c r="P2899" s="222"/>
    </row>
    <row r="2900" spans="10:16" s="145" customFormat="1" x14ac:dyDescent="0.2">
      <c r="J2900" s="165"/>
      <c r="P2900" s="222"/>
    </row>
    <row r="2901" spans="10:16" s="145" customFormat="1" x14ac:dyDescent="0.2">
      <c r="J2901" s="165"/>
      <c r="P2901" s="222"/>
    </row>
    <row r="2902" spans="10:16" s="145" customFormat="1" x14ac:dyDescent="0.2">
      <c r="J2902" s="165"/>
      <c r="P2902" s="222"/>
    </row>
    <row r="2903" spans="10:16" s="145" customFormat="1" x14ac:dyDescent="0.2">
      <c r="J2903" s="165"/>
      <c r="P2903" s="222"/>
    </row>
    <row r="2904" spans="10:16" s="145" customFormat="1" x14ac:dyDescent="0.2">
      <c r="J2904" s="165"/>
      <c r="P2904" s="222"/>
    </row>
    <row r="2905" spans="10:16" s="145" customFormat="1" x14ac:dyDescent="0.2">
      <c r="J2905" s="165"/>
      <c r="P2905" s="222"/>
    </row>
    <row r="2906" spans="10:16" s="145" customFormat="1" x14ac:dyDescent="0.2">
      <c r="J2906" s="165"/>
      <c r="P2906" s="222"/>
    </row>
    <row r="2907" spans="10:16" s="145" customFormat="1" x14ac:dyDescent="0.2">
      <c r="J2907" s="165"/>
      <c r="P2907" s="222"/>
    </row>
    <row r="2908" spans="10:16" s="145" customFormat="1" x14ac:dyDescent="0.2">
      <c r="J2908" s="165"/>
      <c r="P2908" s="222"/>
    </row>
    <row r="2909" spans="10:16" s="145" customFormat="1" x14ac:dyDescent="0.2">
      <c r="J2909" s="165"/>
      <c r="P2909" s="222"/>
    </row>
    <row r="2910" spans="10:16" s="145" customFormat="1" x14ac:dyDescent="0.2">
      <c r="J2910" s="165"/>
      <c r="P2910" s="222"/>
    </row>
    <row r="2911" spans="10:16" s="145" customFormat="1" x14ac:dyDescent="0.2">
      <c r="J2911" s="165"/>
      <c r="P2911" s="222"/>
    </row>
    <row r="2912" spans="10:16" s="145" customFormat="1" x14ac:dyDescent="0.2">
      <c r="J2912" s="165"/>
      <c r="P2912" s="222"/>
    </row>
    <row r="2913" spans="10:16" s="145" customFormat="1" x14ac:dyDescent="0.2">
      <c r="J2913" s="165"/>
      <c r="P2913" s="222"/>
    </row>
    <row r="2914" spans="10:16" s="145" customFormat="1" x14ac:dyDescent="0.2">
      <c r="J2914" s="165"/>
      <c r="P2914" s="222"/>
    </row>
    <row r="2915" spans="10:16" s="145" customFormat="1" x14ac:dyDescent="0.2">
      <c r="J2915" s="165"/>
      <c r="P2915" s="222"/>
    </row>
    <row r="2916" spans="10:16" s="145" customFormat="1" x14ac:dyDescent="0.2">
      <c r="J2916" s="165"/>
      <c r="P2916" s="222"/>
    </row>
    <row r="2917" spans="10:16" s="145" customFormat="1" x14ac:dyDescent="0.2">
      <c r="J2917" s="165"/>
      <c r="P2917" s="222"/>
    </row>
    <row r="2918" spans="10:16" s="145" customFormat="1" x14ac:dyDescent="0.2">
      <c r="J2918" s="165"/>
      <c r="P2918" s="222"/>
    </row>
    <row r="2919" spans="10:16" s="145" customFormat="1" x14ac:dyDescent="0.2">
      <c r="J2919" s="165"/>
      <c r="P2919" s="222"/>
    </row>
    <row r="2920" spans="10:16" s="145" customFormat="1" x14ac:dyDescent="0.2">
      <c r="J2920" s="165"/>
      <c r="P2920" s="222"/>
    </row>
    <row r="2921" spans="10:16" s="145" customFormat="1" x14ac:dyDescent="0.2">
      <c r="J2921" s="165"/>
      <c r="P2921" s="222"/>
    </row>
    <row r="2922" spans="10:16" s="145" customFormat="1" x14ac:dyDescent="0.2">
      <c r="J2922" s="165"/>
      <c r="P2922" s="222"/>
    </row>
    <row r="2923" spans="10:16" s="145" customFormat="1" x14ac:dyDescent="0.2">
      <c r="J2923" s="165"/>
      <c r="P2923" s="222"/>
    </row>
    <row r="2924" spans="10:16" s="145" customFormat="1" x14ac:dyDescent="0.2">
      <c r="J2924" s="165"/>
      <c r="P2924" s="222"/>
    </row>
    <row r="2925" spans="10:16" s="145" customFormat="1" x14ac:dyDescent="0.2">
      <c r="J2925" s="165"/>
      <c r="P2925" s="222"/>
    </row>
    <row r="2926" spans="10:16" s="145" customFormat="1" x14ac:dyDescent="0.2">
      <c r="J2926" s="165"/>
      <c r="P2926" s="222"/>
    </row>
    <row r="2927" spans="10:16" s="145" customFormat="1" x14ac:dyDescent="0.2">
      <c r="J2927" s="165"/>
      <c r="P2927" s="222"/>
    </row>
    <row r="2928" spans="10:16" s="145" customFormat="1" x14ac:dyDescent="0.2">
      <c r="J2928" s="165"/>
      <c r="P2928" s="222"/>
    </row>
    <row r="2929" spans="10:16" s="145" customFormat="1" x14ac:dyDescent="0.2">
      <c r="J2929" s="165"/>
      <c r="P2929" s="222"/>
    </row>
    <row r="2930" spans="10:16" s="145" customFormat="1" x14ac:dyDescent="0.2">
      <c r="J2930" s="165"/>
      <c r="P2930" s="222"/>
    </row>
    <row r="2931" spans="10:16" s="145" customFormat="1" x14ac:dyDescent="0.2">
      <c r="J2931" s="165"/>
      <c r="P2931" s="222"/>
    </row>
    <row r="2932" spans="10:16" s="145" customFormat="1" x14ac:dyDescent="0.2">
      <c r="J2932" s="165"/>
      <c r="P2932" s="222"/>
    </row>
    <row r="2933" spans="10:16" s="145" customFormat="1" x14ac:dyDescent="0.2">
      <c r="J2933" s="165"/>
      <c r="P2933" s="222"/>
    </row>
    <row r="2934" spans="10:16" s="145" customFormat="1" x14ac:dyDescent="0.2">
      <c r="J2934" s="165"/>
      <c r="P2934" s="222"/>
    </row>
    <row r="2935" spans="10:16" s="145" customFormat="1" x14ac:dyDescent="0.2">
      <c r="J2935" s="165"/>
      <c r="P2935" s="222"/>
    </row>
    <row r="2936" spans="10:16" s="145" customFormat="1" x14ac:dyDescent="0.2">
      <c r="J2936" s="165"/>
      <c r="P2936" s="222"/>
    </row>
    <row r="2937" spans="10:16" s="145" customFormat="1" x14ac:dyDescent="0.2">
      <c r="J2937" s="165"/>
      <c r="P2937" s="222"/>
    </row>
    <row r="2938" spans="10:16" s="145" customFormat="1" x14ac:dyDescent="0.2">
      <c r="J2938" s="165"/>
      <c r="P2938" s="222"/>
    </row>
    <row r="2939" spans="10:16" s="145" customFormat="1" x14ac:dyDescent="0.2">
      <c r="J2939" s="165"/>
      <c r="P2939" s="222"/>
    </row>
    <row r="2940" spans="10:16" s="145" customFormat="1" x14ac:dyDescent="0.2">
      <c r="J2940" s="165"/>
      <c r="P2940" s="222"/>
    </row>
    <row r="2941" spans="10:16" s="145" customFormat="1" x14ac:dyDescent="0.2">
      <c r="J2941" s="165"/>
      <c r="P2941" s="222"/>
    </row>
    <row r="2942" spans="10:16" s="145" customFormat="1" x14ac:dyDescent="0.2">
      <c r="J2942" s="165"/>
      <c r="P2942" s="222"/>
    </row>
    <row r="2943" spans="10:16" s="145" customFormat="1" x14ac:dyDescent="0.2">
      <c r="J2943" s="165"/>
      <c r="P2943" s="222"/>
    </row>
    <row r="2944" spans="10:16" s="145" customFormat="1" x14ac:dyDescent="0.2">
      <c r="J2944" s="165"/>
      <c r="P2944" s="222"/>
    </row>
    <row r="2945" spans="10:16" s="145" customFormat="1" x14ac:dyDescent="0.2">
      <c r="J2945" s="165"/>
      <c r="P2945" s="222"/>
    </row>
    <row r="2946" spans="10:16" s="145" customFormat="1" x14ac:dyDescent="0.2">
      <c r="J2946" s="165"/>
      <c r="P2946" s="222"/>
    </row>
    <row r="2947" spans="10:16" s="145" customFormat="1" x14ac:dyDescent="0.2">
      <c r="J2947" s="165"/>
      <c r="P2947" s="222"/>
    </row>
    <row r="2948" spans="10:16" s="145" customFormat="1" x14ac:dyDescent="0.2">
      <c r="J2948" s="165"/>
      <c r="P2948" s="222"/>
    </row>
    <row r="2949" spans="10:16" s="145" customFormat="1" x14ac:dyDescent="0.2">
      <c r="J2949" s="165"/>
      <c r="P2949" s="222"/>
    </row>
    <row r="2950" spans="10:16" s="145" customFormat="1" x14ac:dyDescent="0.2">
      <c r="J2950" s="165"/>
      <c r="P2950" s="222"/>
    </row>
    <row r="2951" spans="10:16" s="145" customFormat="1" x14ac:dyDescent="0.2">
      <c r="J2951" s="165"/>
      <c r="P2951" s="222"/>
    </row>
    <row r="2952" spans="10:16" s="145" customFormat="1" x14ac:dyDescent="0.2">
      <c r="J2952" s="165"/>
      <c r="P2952" s="222"/>
    </row>
    <row r="2953" spans="10:16" s="145" customFormat="1" x14ac:dyDescent="0.2">
      <c r="J2953" s="165"/>
      <c r="P2953" s="222"/>
    </row>
    <row r="2954" spans="10:16" s="145" customFormat="1" x14ac:dyDescent="0.2">
      <c r="J2954" s="165"/>
      <c r="P2954" s="222"/>
    </row>
    <row r="2955" spans="10:16" s="145" customFormat="1" x14ac:dyDescent="0.2">
      <c r="J2955" s="165"/>
      <c r="P2955" s="222"/>
    </row>
    <row r="2956" spans="10:16" s="145" customFormat="1" x14ac:dyDescent="0.2">
      <c r="J2956" s="165"/>
      <c r="P2956" s="222"/>
    </row>
    <row r="2957" spans="10:16" s="145" customFormat="1" x14ac:dyDescent="0.2">
      <c r="J2957" s="165"/>
      <c r="P2957" s="222"/>
    </row>
    <row r="2958" spans="10:16" s="145" customFormat="1" x14ac:dyDescent="0.2">
      <c r="J2958" s="165"/>
      <c r="P2958" s="222"/>
    </row>
    <row r="2959" spans="10:16" s="145" customFormat="1" x14ac:dyDescent="0.2">
      <c r="J2959" s="165"/>
      <c r="P2959" s="222"/>
    </row>
    <row r="2960" spans="10:16" s="145" customFormat="1" x14ac:dyDescent="0.2">
      <c r="J2960" s="165"/>
      <c r="P2960" s="222"/>
    </row>
    <row r="2961" spans="10:16" s="145" customFormat="1" x14ac:dyDescent="0.2">
      <c r="J2961" s="165"/>
      <c r="P2961" s="222"/>
    </row>
    <row r="2962" spans="10:16" s="145" customFormat="1" x14ac:dyDescent="0.2">
      <c r="J2962" s="165"/>
      <c r="P2962" s="222"/>
    </row>
    <row r="2963" spans="10:16" s="145" customFormat="1" x14ac:dyDescent="0.2">
      <c r="J2963" s="165"/>
      <c r="P2963" s="222"/>
    </row>
    <row r="2964" spans="10:16" s="145" customFormat="1" x14ac:dyDescent="0.2">
      <c r="J2964" s="165"/>
      <c r="P2964" s="222"/>
    </row>
    <row r="2965" spans="10:16" s="145" customFormat="1" x14ac:dyDescent="0.2">
      <c r="J2965" s="165"/>
      <c r="P2965" s="222"/>
    </row>
    <row r="2966" spans="10:16" s="145" customFormat="1" x14ac:dyDescent="0.2">
      <c r="J2966" s="165"/>
      <c r="P2966" s="222"/>
    </row>
    <row r="2967" spans="10:16" s="145" customFormat="1" x14ac:dyDescent="0.2">
      <c r="J2967" s="165"/>
      <c r="P2967" s="222"/>
    </row>
    <row r="2968" spans="10:16" s="145" customFormat="1" x14ac:dyDescent="0.2">
      <c r="J2968" s="165"/>
      <c r="P2968" s="222"/>
    </row>
    <row r="2969" spans="10:16" s="145" customFormat="1" x14ac:dyDescent="0.2">
      <c r="J2969" s="165"/>
      <c r="P2969" s="222"/>
    </row>
    <row r="2970" spans="10:16" s="145" customFormat="1" x14ac:dyDescent="0.2">
      <c r="J2970" s="165"/>
      <c r="P2970" s="222"/>
    </row>
    <row r="2971" spans="10:16" s="145" customFormat="1" x14ac:dyDescent="0.2">
      <c r="J2971" s="165"/>
      <c r="P2971" s="222"/>
    </row>
    <row r="2972" spans="10:16" s="145" customFormat="1" x14ac:dyDescent="0.2">
      <c r="J2972" s="165"/>
      <c r="P2972" s="222"/>
    </row>
    <row r="2973" spans="10:16" s="145" customFormat="1" x14ac:dyDescent="0.2">
      <c r="J2973" s="165"/>
      <c r="P2973" s="222"/>
    </row>
    <row r="2974" spans="10:16" s="145" customFormat="1" x14ac:dyDescent="0.2">
      <c r="J2974" s="165"/>
      <c r="P2974" s="222"/>
    </row>
    <row r="2975" spans="10:16" s="145" customFormat="1" x14ac:dyDescent="0.2">
      <c r="J2975" s="165"/>
      <c r="P2975" s="222"/>
    </row>
    <row r="2976" spans="10:16" s="145" customFormat="1" x14ac:dyDescent="0.2">
      <c r="J2976" s="165"/>
      <c r="P2976" s="222"/>
    </row>
    <row r="2977" spans="10:16" s="145" customFormat="1" x14ac:dyDescent="0.2">
      <c r="J2977" s="165"/>
      <c r="P2977" s="222"/>
    </row>
    <row r="2978" spans="10:16" s="145" customFormat="1" x14ac:dyDescent="0.2">
      <c r="J2978" s="165"/>
      <c r="P2978" s="222"/>
    </row>
    <row r="2979" spans="10:16" s="145" customFormat="1" x14ac:dyDescent="0.2">
      <c r="J2979" s="165"/>
      <c r="P2979" s="222"/>
    </row>
    <row r="2980" spans="10:16" s="145" customFormat="1" x14ac:dyDescent="0.2">
      <c r="J2980" s="165"/>
      <c r="P2980" s="222"/>
    </row>
    <row r="2981" spans="10:16" s="145" customFormat="1" x14ac:dyDescent="0.2">
      <c r="J2981" s="165"/>
      <c r="P2981" s="222"/>
    </row>
    <row r="2982" spans="10:16" s="145" customFormat="1" x14ac:dyDescent="0.2">
      <c r="J2982" s="165"/>
      <c r="P2982" s="222"/>
    </row>
    <row r="2983" spans="10:16" s="145" customFormat="1" x14ac:dyDescent="0.2">
      <c r="J2983" s="165"/>
      <c r="P2983" s="222"/>
    </row>
    <row r="2984" spans="10:16" s="145" customFormat="1" x14ac:dyDescent="0.2">
      <c r="J2984" s="165"/>
      <c r="P2984" s="222"/>
    </row>
    <row r="2985" spans="10:16" s="145" customFormat="1" x14ac:dyDescent="0.2">
      <c r="J2985" s="165"/>
      <c r="P2985" s="222"/>
    </row>
    <row r="2986" spans="10:16" s="145" customFormat="1" x14ac:dyDescent="0.2">
      <c r="J2986" s="165"/>
      <c r="P2986" s="222"/>
    </row>
    <row r="2987" spans="10:16" s="145" customFormat="1" x14ac:dyDescent="0.2">
      <c r="J2987" s="165"/>
      <c r="P2987" s="222"/>
    </row>
    <row r="2988" spans="10:16" s="145" customFormat="1" x14ac:dyDescent="0.2">
      <c r="J2988" s="165"/>
      <c r="P2988" s="222"/>
    </row>
    <row r="2989" spans="10:16" s="145" customFormat="1" x14ac:dyDescent="0.2">
      <c r="J2989" s="165"/>
      <c r="P2989" s="222"/>
    </row>
    <row r="2990" spans="10:16" s="145" customFormat="1" x14ac:dyDescent="0.2">
      <c r="J2990" s="165"/>
      <c r="P2990" s="222"/>
    </row>
    <row r="2991" spans="10:16" s="145" customFormat="1" x14ac:dyDescent="0.2">
      <c r="J2991" s="165"/>
      <c r="P2991" s="222"/>
    </row>
    <row r="2992" spans="10:16" s="145" customFormat="1" x14ac:dyDescent="0.2">
      <c r="J2992" s="165"/>
      <c r="P2992" s="222"/>
    </row>
    <row r="2993" spans="10:16" s="145" customFormat="1" x14ac:dyDescent="0.2">
      <c r="J2993" s="165"/>
      <c r="P2993" s="222"/>
    </row>
    <row r="2994" spans="10:16" s="145" customFormat="1" x14ac:dyDescent="0.2">
      <c r="J2994" s="165"/>
      <c r="P2994" s="222"/>
    </row>
    <row r="2995" spans="10:16" s="145" customFormat="1" x14ac:dyDescent="0.2">
      <c r="J2995" s="165"/>
      <c r="P2995" s="222"/>
    </row>
    <row r="2996" spans="10:16" s="145" customFormat="1" x14ac:dyDescent="0.2">
      <c r="J2996" s="165"/>
      <c r="P2996" s="222"/>
    </row>
    <row r="2997" spans="10:16" s="145" customFormat="1" x14ac:dyDescent="0.2">
      <c r="J2997" s="165"/>
      <c r="P2997" s="222"/>
    </row>
    <row r="2998" spans="10:16" s="145" customFormat="1" x14ac:dyDescent="0.2">
      <c r="J2998" s="165"/>
      <c r="P2998" s="222"/>
    </row>
    <row r="2999" spans="10:16" s="145" customFormat="1" x14ac:dyDescent="0.2">
      <c r="J2999" s="165"/>
      <c r="P2999" s="222"/>
    </row>
    <row r="3000" spans="10:16" s="145" customFormat="1" x14ac:dyDescent="0.2">
      <c r="J3000" s="165"/>
      <c r="P3000" s="222"/>
    </row>
    <row r="3001" spans="10:16" s="145" customFormat="1" x14ac:dyDescent="0.2">
      <c r="J3001" s="165"/>
      <c r="P3001" s="222"/>
    </row>
    <row r="3002" spans="10:16" s="145" customFormat="1" x14ac:dyDescent="0.2">
      <c r="J3002" s="165"/>
      <c r="P3002" s="222"/>
    </row>
    <row r="3003" spans="10:16" s="145" customFormat="1" x14ac:dyDescent="0.2">
      <c r="J3003" s="165"/>
      <c r="P3003" s="222"/>
    </row>
    <row r="3004" spans="10:16" s="145" customFormat="1" x14ac:dyDescent="0.2">
      <c r="J3004" s="165"/>
      <c r="P3004" s="222"/>
    </row>
    <row r="3005" spans="10:16" s="145" customFormat="1" x14ac:dyDescent="0.2">
      <c r="J3005" s="165"/>
      <c r="P3005" s="222"/>
    </row>
    <row r="3006" spans="10:16" s="145" customFormat="1" x14ac:dyDescent="0.2">
      <c r="J3006" s="165"/>
      <c r="P3006" s="222"/>
    </row>
    <row r="3007" spans="10:16" s="145" customFormat="1" x14ac:dyDescent="0.2">
      <c r="J3007" s="165"/>
      <c r="P3007" s="222"/>
    </row>
    <row r="3008" spans="10:16" s="145" customFormat="1" x14ac:dyDescent="0.2">
      <c r="J3008" s="165"/>
      <c r="P3008" s="222"/>
    </row>
    <row r="3009" spans="10:16" s="145" customFormat="1" x14ac:dyDescent="0.2">
      <c r="J3009" s="165"/>
      <c r="P3009" s="222"/>
    </row>
    <row r="3010" spans="10:16" s="145" customFormat="1" x14ac:dyDescent="0.2">
      <c r="J3010" s="165"/>
      <c r="P3010" s="222"/>
    </row>
    <row r="3011" spans="10:16" s="145" customFormat="1" x14ac:dyDescent="0.2">
      <c r="J3011" s="165"/>
      <c r="P3011" s="222"/>
    </row>
    <row r="3012" spans="10:16" s="145" customFormat="1" x14ac:dyDescent="0.2">
      <c r="J3012" s="165"/>
      <c r="P3012" s="222"/>
    </row>
    <row r="3013" spans="10:16" s="145" customFormat="1" x14ac:dyDescent="0.2">
      <c r="J3013" s="165"/>
      <c r="P3013" s="222"/>
    </row>
    <row r="3014" spans="10:16" s="145" customFormat="1" x14ac:dyDescent="0.2">
      <c r="J3014" s="165"/>
      <c r="P3014" s="222"/>
    </row>
    <row r="3015" spans="10:16" s="145" customFormat="1" x14ac:dyDescent="0.2">
      <c r="J3015" s="165"/>
      <c r="P3015" s="222"/>
    </row>
    <row r="3016" spans="10:16" s="145" customFormat="1" x14ac:dyDescent="0.2">
      <c r="J3016" s="165"/>
      <c r="P3016" s="222"/>
    </row>
    <row r="3017" spans="10:16" s="145" customFormat="1" x14ac:dyDescent="0.2">
      <c r="J3017" s="165"/>
      <c r="P3017" s="222"/>
    </row>
    <row r="3018" spans="10:16" s="145" customFormat="1" x14ac:dyDescent="0.2">
      <c r="J3018" s="165"/>
      <c r="P3018" s="222"/>
    </row>
    <row r="3019" spans="10:16" s="145" customFormat="1" x14ac:dyDescent="0.2">
      <c r="J3019" s="165"/>
      <c r="P3019" s="222"/>
    </row>
    <row r="3020" spans="10:16" s="145" customFormat="1" x14ac:dyDescent="0.2">
      <c r="J3020" s="165"/>
      <c r="P3020" s="222"/>
    </row>
    <row r="3021" spans="10:16" s="145" customFormat="1" x14ac:dyDescent="0.2">
      <c r="J3021" s="165"/>
      <c r="P3021" s="222"/>
    </row>
    <row r="3022" spans="10:16" s="145" customFormat="1" x14ac:dyDescent="0.2">
      <c r="J3022" s="165"/>
      <c r="P3022" s="222"/>
    </row>
    <row r="3023" spans="10:16" s="145" customFormat="1" x14ac:dyDescent="0.2">
      <c r="J3023" s="165"/>
      <c r="P3023" s="222"/>
    </row>
    <row r="3024" spans="10:16" s="145" customFormat="1" x14ac:dyDescent="0.2">
      <c r="J3024" s="165"/>
      <c r="P3024" s="222"/>
    </row>
    <row r="3025" spans="10:16" s="145" customFormat="1" x14ac:dyDescent="0.2">
      <c r="J3025" s="165"/>
      <c r="P3025" s="222"/>
    </row>
    <row r="3026" spans="10:16" s="145" customFormat="1" x14ac:dyDescent="0.2">
      <c r="J3026" s="165"/>
      <c r="P3026" s="222"/>
    </row>
    <row r="3027" spans="10:16" s="145" customFormat="1" x14ac:dyDescent="0.2">
      <c r="J3027" s="165"/>
      <c r="P3027" s="222"/>
    </row>
    <row r="3028" spans="10:16" s="145" customFormat="1" x14ac:dyDescent="0.2">
      <c r="J3028" s="165"/>
      <c r="P3028" s="222"/>
    </row>
    <row r="3029" spans="10:16" s="145" customFormat="1" x14ac:dyDescent="0.2">
      <c r="J3029" s="165"/>
      <c r="P3029" s="222"/>
    </row>
    <row r="3030" spans="10:16" s="145" customFormat="1" x14ac:dyDescent="0.2">
      <c r="J3030" s="165"/>
      <c r="P3030" s="222"/>
    </row>
    <row r="3031" spans="10:16" s="145" customFormat="1" x14ac:dyDescent="0.2">
      <c r="J3031" s="165"/>
      <c r="P3031" s="222"/>
    </row>
    <row r="3032" spans="10:16" s="145" customFormat="1" x14ac:dyDescent="0.2">
      <c r="J3032" s="165"/>
      <c r="P3032" s="222"/>
    </row>
    <row r="3033" spans="10:16" s="145" customFormat="1" x14ac:dyDescent="0.2">
      <c r="J3033" s="165"/>
      <c r="P3033" s="222"/>
    </row>
    <row r="3034" spans="10:16" s="145" customFormat="1" x14ac:dyDescent="0.2">
      <c r="J3034" s="165"/>
      <c r="P3034" s="222"/>
    </row>
    <row r="3035" spans="10:16" s="145" customFormat="1" x14ac:dyDescent="0.2">
      <c r="J3035" s="165"/>
      <c r="P3035" s="222"/>
    </row>
    <row r="3036" spans="10:16" s="145" customFormat="1" x14ac:dyDescent="0.2">
      <c r="J3036" s="165"/>
      <c r="P3036" s="222"/>
    </row>
    <row r="3037" spans="10:16" s="145" customFormat="1" x14ac:dyDescent="0.2">
      <c r="J3037" s="165"/>
      <c r="P3037" s="222"/>
    </row>
    <row r="3038" spans="10:16" s="145" customFormat="1" x14ac:dyDescent="0.2">
      <c r="J3038" s="165"/>
      <c r="P3038" s="222"/>
    </row>
    <row r="3039" spans="10:16" s="145" customFormat="1" x14ac:dyDescent="0.2">
      <c r="J3039" s="165"/>
      <c r="P3039" s="222"/>
    </row>
    <row r="3040" spans="10:16" s="145" customFormat="1" x14ac:dyDescent="0.2">
      <c r="J3040" s="165"/>
      <c r="P3040" s="222"/>
    </row>
    <row r="3041" spans="10:16" s="145" customFormat="1" x14ac:dyDescent="0.2">
      <c r="J3041" s="165"/>
      <c r="P3041" s="222"/>
    </row>
    <row r="3042" spans="10:16" s="145" customFormat="1" x14ac:dyDescent="0.2">
      <c r="J3042" s="165"/>
      <c r="P3042" s="222"/>
    </row>
    <row r="3043" spans="10:16" s="145" customFormat="1" x14ac:dyDescent="0.2">
      <c r="J3043" s="165"/>
      <c r="P3043" s="222"/>
    </row>
    <row r="3044" spans="10:16" s="145" customFormat="1" x14ac:dyDescent="0.2">
      <c r="J3044" s="165"/>
      <c r="P3044" s="222"/>
    </row>
    <row r="3045" spans="10:16" s="145" customFormat="1" x14ac:dyDescent="0.2">
      <c r="J3045" s="165"/>
      <c r="P3045" s="222"/>
    </row>
    <row r="3046" spans="10:16" s="145" customFormat="1" x14ac:dyDescent="0.2">
      <c r="J3046" s="165"/>
      <c r="P3046" s="222"/>
    </row>
    <row r="3047" spans="10:16" s="145" customFormat="1" x14ac:dyDescent="0.2">
      <c r="J3047" s="165"/>
      <c r="P3047" s="222"/>
    </row>
    <row r="3048" spans="10:16" s="145" customFormat="1" x14ac:dyDescent="0.2">
      <c r="J3048" s="165"/>
      <c r="P3048" s="222"/>
    </row>
    <row r="3049" spans="10:16" s="145" customFormat="1" x14ac:dyDescent="0.2">
      <c r="J3049" s="165"/>
      <c r="P3049" s="222"/>
    </row>
    <row r="3050" spans="10:16" s="145" customFormat="1" x14ac:dyDescent="0.2">
      <c r="J3050" s="165"/>
      <c r="P3050" s="222"/>
    </row>
    <row r="3051" spans="10:16" s="145" customFormat="1" x14ac:dyDescent="0.2">
      <c r="J3051" s="165"/>
      <c r="P3051" s="222"/>
    </row>
    <row r="3052" spans="10:16" s="145" customFormat="1" x14ac:dyDescent="0.2">
      <c r="J3052" s="165"/>
      <c r="P3052" s="222"/>
    </row>
    <row r="3053" spans="10:16" s="145" customFormat="1" x14ac:dyDescent="0.2">
      <c r="J3053" s="165"/>
      <c r="P3053" s="222"/>
    </row>
    <row r="3054" spans="10:16" s="145" customFormat="1" x14ac:dyDescent="0.2">
      <c r="J3054" s="165"/>
      <c r="P3054" s="222"/>
    </row>
    <row r="3055" spans="10:16" s="145" customFormat="1" x14ac:dyDescent="0.2">
      <c r="J3055" s="165"/>
      <c r="P3055" s="222"/>
    </row>
    <row r="3056" spans="10:16" s="145" customFormat="1" x14ac:dyDescent="0.2">
      <c r="J3056" s="165"/>
      <c r="P3056" s="222"/>
    </row>
    <row r="3057" spans="10:16" s="145" customFormat="1" x14ac:dyDescent="0.2">
      <c r="J3057" s="165"/>
      <c r="P3057" s="222"/>
    </row>
    <row r="3058" spans="10:16" s="145" customFormat="1" x14ac:dyDescent="0.2">
      <c r="J3058" s="165"/>
      <c r="P3058" s="222"/>
    </row>
    <row r="3059" spans="10:16" s="145" customFormat="1" x14ac:dyDescent="0.2">
      <c r="J3059" s="165"/>
      <c r="P3059" s="222"/>
    </row>
    <row r="3060" spans="10:16" s="145" customFormat="1" x14ac:dyDescent="0.2">
      <c r="J3060" s="165"/>
      <c r="P3060" s="222"/>
    </row>
    <row r="3061" spans="10:16" s="145" customFormat="1" x14ac:dyDescent="0.2">
      <c r="J3061" s="165"/>
      <c r="P3061" s="222"/>
    </row>
    <row r="3062" spans="10:16" s="145" customFormat="1" x14ac:dyDescent="0.2">
      <c r="J3062" s="165"/>
      <c r="P3062" s="222"/>
    </row>
    <row r="3063" spans="10:16" s="145" customFormat="1" x14ac:dyDescent="0.2">
      <c r="J3063" s="165"/>
      <c r="P3063" s="222"/>
    </row>
    <row r="3064" spans="10:16" s="145" customFormat="1" x14ac:dyDescent="0.2">
      <c r="J3064" s="165"/>
      <c r="P3064" s="222"/>
    </row>
    <row r="3065" spans="10:16" s="145" customFormat="1" x14ac:dyDescent="0.2">
      <c r="J3065" s="165"/>
      <c r="P3065" s="222"/>
    </row>
    <row r="3066" spans="10:16" s="145" customFormat="1" x14ac:dyDescent="0.2">
      <c r="J3066" s="165"/>
      <c r="P3066" s="222"/>
    </row>
    <row r="3067" spans="10:16" s="145" customFormat="1" x14ac:dyDescent="0.2">
      <c r="J3067" s="165"/>
      <c r="P3067" s="222"/>
    </row>
    <row r="3068" spans="10:16" s="145" customFormat="1" x14ac:dyDescent="0.2">
      <c r="J3068" s="165"/>
      <c r="P3068" s="222"/>
    </row>
    <row r="3069" spans="10:16" s="145" customFormat="1" x14ac:dyDescent="0.2">
      <c r="J3069" s="165"/>
      <c r="P3069" s="222"/>
    </row>
    <row r="3070" spans="10:16" s="145" customFormat="1" x14ac:dyDescent="0.2">
      <c r="J3070" s="165"/>
      <c r="P3070" s="222"/>
    </row>
    <row r="3071" spans="10:16" s="145" customFormat="1" x14ac:dyDescent="0.2">
      <c r="J3071" s="165"/>
      <c r="P3071" s="222"/>
    </row>
    <row r="3072" spans="10:16" s="145" customFormat="1" x14ac:dyDescent="0.2">
      <c r="J3072" s="165"/>
      <c r="P3072" s="222"/>
    </row>
    <row r="3073" spans="10:16" s="145" customFormat="1" x14ac:dyDescent="0.2">
      <c r="J3073" s="165"/>
      <c r="P3073" s="222"/>
    </row>
    <row r="3074" spans="10:16" s="145" customFormat="1" x14ac:dyDescent="0.2">
      <c r="J3074" s="165"/>
      <c r="P3074" s="222"/>
    </row>
    <row r="3075" spans="10:16" s="145" customFormat="1" x14ac:dyDescent="0.2">
      <c r="J3075" s="165"/>
      <c r="P3075" s="222"/>
    </row>
    <row r="3076" spans="10:16" s="145" customFormat="1" x14ac:dyDescent="0.2">
      <c r="J3076" s="165"/>
      <c r="P3076" s="222"/>
    </row>
    <row r="3077" spans="10:16" s="145" customFormat="1" x14ac:dyDescent="0.2">
      <c r="J3077" s="165"/>
      <c r="P3077" s="222"/>
    </row>
    <row r="3078" spans="10:16" s="145" customFormat="1" x14ac:dyDescent="0.2">
      <c r="J3078" s="165"/>
      <c r="P3078" s="222"/>
    </row>
    <row r="3079" spans="10:16" s="145" customFormat="1" x14ac:dyDescent="0.2">
      <c r="J3079" s="165"/>
      <c r="P3079" s="222"/>
    </row>
    <row r="3080" spans="10:16" s="145" customFormat="1" x14ac:dyDescent="0.2">
      <c r="J3080" s="165"/>
      <c r="P3080" s="222"/>
    </row>
    <row r="3081" spans="10:16" s="145" customFormat="1" x14ac:dyDescent="0.2">
      <c r="J3081" s="165"/>
      <c r="P3081" s="222"/>
    </row>
    <row r="3082" spans="10:16" s="145" customFormat="1" x14ac:dyDescent="0.2">
      <c r="J3082" s="165"/>
      <c r="P3082" s="222"/>
    </row>
    <row r="3083" spans="10:16" s="145" customFormat="1" x14ac:dyDescent="0.2">
      <c r="J3083" s="165"/>
      <c r="P3083" s="222"/>
    </row>
    <row r="3084" spans="10:16" s="145" customFormat="1" x14ac:dyDescent="0.2">
      <c r="J3084" s="165"/>
      <c r="P3084" s="222"/>
    </row>
    <row r="3085" spans="10:16" s="145" customFormat="1" x14ac:dyDescent="0.2">
      <c r="J3085" s="165"/>
      <c r="P3085" s="222"/>
    </row>
    <row r="3086" spans="10:16" s="145" customFormat="1" x14ac:dyDescent="0.2">
      <c r="J3086" s="165"/>
      <c r="P3086" s="222"/>
    </row>
    <row r="3087" spans="10:16" s="145" customFormat="1" x14ac:dyDescent="0.2">
      <c r="J3087" s="165"/>
      <c r="P3087" s="222"/>
    </row>
    <row r="3088" spans="10:16" s="145" customFormat="1" x14ac:dyDescent="0.2">
      <c r="J3088" s="165"/>
      <c r="P3088" s="222"/>
    </row>
    <row r="3089" spans="10:16" s="145" customFormat="1" x14ac:dyDescent="0.2">
      <c r="J3089" s="165"/>
      <c r="P3089" s="222"/>
    </row>
    <row r="3090" spans="10:16" s="145" customFormat="1" x14ac:dyDescent="0.2">
      <c r="J3090" s="165"/>
      <c r="P3090" s="222"/>
    </row>
    <row r="3091" spans="10:16" s="145" customFormat="1" x14ac:dyDescent="0.2">
      <c r="J3091" s="165"/>
      <c r="P3091" s="222"/>
    </row>
    <row r="3092" spans="10:16" s="145" customFormat="1" x14ac:dyDescent="0.2">
      <c r="J3092" s="165"/>
      <c r="P3092" s="222"/>
    </row>
    <row r="3093" spans="10:16" s="145" customFormat="1" x14ac:dyDescent="0.2">
      <c r="J3093" s="165"/>
      <c r="P3093" s="222"/>
    </row>
    <row r="3094" spans="10:16" s="145" customFormat="1" x14ac:dyDescent="0.2">
      <c r="J3094" s="165"/>
      <c r="P3094" s="222"/>
    </row>
    <row r="3095" spans="10:16" s="145" customFormat="1" x14ac:dyDescent="0.2">
      <c r="J3095" s="165"/>
      <c r="P3095" s="222"/>
    </row>
    <row r="3096" spans="10:16" s="145" customFormat="1" x14ac:dyDescent="0.2">
      <c r="J3096" s="165"/>
      <c r="P3096" s="222"/>
    </row>
    <row r="3097" spans="10:16" s="145" customFormat="1" x14ac:dyDescent="0.2">
      <c r="J3097" s="165"/>
      <c r="P3097" s="222"/>
    </row>
    <row r="3098" spans="10:16" s="145" customFormat="1" x14ac:dyDescent="0.2">
      <c r="J3098" s="165"/>
      <c r="P3098" s="222"/>
    </row>
    <row r="3099" spans="10:16" s="145" customFormat="1" x14ac:dyDescent="0.2">
      <c r="J3099" s="165"/>
      <c r="P3099" s="222"/>
    </row>
    <row r="3100" spans="10:16" s="145" customFormat="1" x14ac:dyDescent="0.2">
      <c r="J3100" s="165"/>
      <c r="P3100" s="222"/>
    </row>
    <row r="3101" spans="10:16" s="145" customFormat="1" x14ac:dyDescent="0.2">
      <c r="J3101" s="165"/>
      <c r="P3101" s="222"/>
    </row>
    <row r="3102" spans="10:16" s="145" customFormat="1" x14ac:dyDescent="0.2">
      <c r="J3102" s="165"/>
      <c r="P3102" s="222"/>
    </row>
    <row r="3103" spans="10:16" s="145" customFormat="1" x14ac:dyDescent="0.2">
      <c r="J3103" s="165"/>
      <c r="P3103" s="222"/>
    </row>
    <row r="3104" spans="10:16" s="145" customFormat="1" x14ac:dyDescent="0.2">
      <c r="J3104" s="165"/>
      <c r="P3104" s="222"/>
    </row>
    <row r="3105" spans="10:16" s="145" customFormat="1" x14ac:dyDescent="0.2">
      <c r="J3105" s="165"/>
      <c r="P3105" s="222"/>
    </row>
    <row r="3106" spans="10:16" s="145" customFormat="1" x14ac:dyDescent="0.2">
      <c r="J3106" s="165"/>
      <c r="P3106" s="222"/>
    </row>
    <row r="3107" spans="10:16" s="145" customFormat="1" x14ac:dyDescent="0.2">
      <c r="J3107" s="165"/>
      <c r="P3107" s="222"/>
    </row>
    <row r="3108" spans="10:16" s="145" customFormat="1" x14ac:dyDescent="0.2">
      <c r="J3108" s="165"/>
      <c r="P3108" s="222"/>
    </row>
    <row r="3109" spans="10:16" s="145" customFormat="1" x14ac:dyDescent="0.2">
      <c r="J3109" s="165"/>
      <c r="P3109" s="222"/>
    </row>
    <row r="3110" spans="10:16" s="145" customFormat="1" x14ac:dyDescent="0.2">
      <c r="J3110" s="165"/>
      <c r="P3110" s="222"/>
    </row>
    <row r="3111" spans="10:16" s="145" customFormat="1" x14ac:dyDescent="0.2">
      <c r="J3111" s="165"/>
      <c r="P3111" s="222"/>
    </row>
    <row r="3112" spans="10:16" s="145" customFormat="1" x14ac:dyDescent="0.2">
      <c r="J3112" s="165"/>
      <c r="P3112" s="222"/>
    </row>
    <row r="3113" spans="10:16" s="145" customFormat="1" x14ac:dyDescent="0.2">
      <c r="J3113" s="165"/>
      <c r="P3113" s="222"/>
    </row>
    <row r="3114" spans="10:16" s="145" customFormat="1" x14ac:dyDescent="0.2">
      <c r="J3114" s="165"/>
      <c r="P3114" s="222"/>
    </row>
    <row r="3115" spans="10:16" s="145" customFormat="1" x14ac:dyDescent="0.2">
      <c r="J3115" s="165"/>
      <c r="P3115" s="222"/>
    </row>
    <row r="3116" spans="10:16" s="145" customFormat="1" x14ac:dyDescent="0.2">
      <c r="J3116" s="165"/>
      <c r="P3116" s="222"/>
    </row>
    <row r="3117" spans="10:16" s="145" customFormat="1" x14ac:dyDescent="0.2">
      <c r="J3117" s="165"/>
      <c r="P3117" s="222"/>
    </row>
    <row r="3118" spans="10:16" s="145" customFormat="1" x14ac:dyDescent="0.2">
      <c r="J3118" s="165"/>
      <c r="P3118" s="222"/>
    </row>
    <row r="3119" spans="10:16" s="145" customFormat="1" x14ac:dyDescent="0.2">
      <c r="J3119" s="165"/>
      <c r="P3119" s="222"/>
    </row>
    <row r="3120" spans="10:16" s="145" customFormat="1" x14ac:dyDescent="0.2">
      <c r="J3120" s="165"/>
      <c r="P3120" s="222"/>
    </row>
    <row r="3121" spans="10:16" s="145" customFormat="1" x14ac:dyDescent="0.2">
      <c r="J3121" s="165"/>
      <c r="P3121" s="222"/>
    </row>
    <row r="3122" spans="10:16" s="145" customFormat="1" x14ac:dyDescent="0.2">
      <c r="J3122" s="165"/>
      <c r="P3122" s="222"/>
    </row>
    <row r="3123" spans="10:16" s="145" customFormat="1" x14ac:dyDescent="0.2">
      <c r="J3123" s="165"/>
      <c r="P3123" s="222"/>
    </row>
    <row r="3124" spans="10:16" s="145" customFormat="1" x14ac:dyDescent="0.2">
      <c r="J3124" s="165"/>
      <c r="P3124" s="222"/>
    </row>
    <row r="3125" spans="10:16" s="145" customFormat="1" x14ac:dyDescent="0.2">
      <c r="J3125" s="165"/>
      <c r="P3125" s="222"/>
    </row>
    <row r="3126" spans="10:16" s="145" customFormat="1" x14ac:dyDescent="0.2">
      <c r="J3126" s="165"/>
      <c r="P3126" s="222"/>
    </row>
    <row r="3127" spans="10:16" s="145" customFormat="1" x14ac:dyDescent="0.2">
      <c r="J3127" s="165"/>
      <c r="P3127" s="222"/>
    </row>
    <row r="3128" spans="10:16" s="145" customFormat="1" x14ac:dyDescent="0.2">
      <c r="J3128" s="165"/>
      <c r="P3128" s="222"/>
    </row>
    <row r="3129" spans="10:16" s="145" customFormat="1" x14ac:dyDescent="0.2">
      <c r="J3129" s="165"/>
      <c r="P3129" s="222"/>
    </row>
    <row r="3130" spans="10:16" s="145" customFormat="1" x14ac:dyDescent="0.2">
      <c r="J3130" s="165"/>
      <c r="P3130" s="222"/>
    </row>
    <row r="3131" spans="10:16" s="145" customFormat="1" x14ac:dyDescent="0.2">
      <c r="J3131" s="165"/>
      <c r="P3131" s="222"/>
    </row>
    <row r="3132" spans="10:16" s="145" customFormat="1" x14ac:dyDescent="0.2">
      <c r="J3132" s="165"/>
      <c r="P3132" s="222"/>
    </row>
    <row r="3133" spans="10:16" s="145" customFormat="1" x14ac:dyDescent="0.2">
      <c r="J3133" s="165"/>
      <c r="P3133" s="222"/>
    </row>
    <row r="3134" spans="10:16" s="145" customFormat="1" x14ac:dyDescent="0.2">
      <c r="J3134" s="165"/>
      <c r="P3134" s="222"/>
    </row>
    <row r="3135" spans="10:16" s="145" customFormat="1" x14ac:dyDescent="0.2">
      <c r="J3135" s="165"/>
      <c r="P3135" s="222"/>
    </row>
    <row r="3136" spans="10:16" s="145" customFormat="1" x14ac:dyDescent="0.2">
      <c r="J3136" s="165"/>
      <c r="P3136" s="222"/>
    </row>
    <row r="3137" spans="10:16" s="145" customFormat="1" x14ac:dyDescent="0.2">
      <c r="J3137" s="165"/>
      <c r="P3137" s="222"/>
    </row>
    <row r="3138" spans="10:16" s="145" customFormat="1" x14ac:dyDescent="0.2">
      <c r="J3138" s="165"/>
      <c r="P3138" s="222"/>
    </row>
    <row r="3139" spans="10:16" s="145" customFormat="1" x14ac:dyDescent="0.2">
      <c r="J3139" s="165"/>
      <c r="P3139" s="222"/>
    </row>
    <row r="3140" spans="10:16" s="145" customFormat="1" x14ac:dyDescent="0.2">
      <c r="J3140" s="165"/>
      <c r="P3140" s="222"/>
    </row>
    <row r="3141" spans="10:16" s="145" customFormat="1" x14ac:dyDescent="0.2">
      <c r="J3141" s="165"/>
      <c r="P3141" s="222"/>
    </row>
    <row r="3142" spans="10:16" s="145" customFormat="1" x14ac:dyDescent="0.2">
      <c r="J3142" s="165"/>
      <c r="P3142" s="222"/>
    </row>
    <row r="3143" spans="10:16" s="145" customFormat="1" x14ac:dyDescent="0.2">
      <c r="J3143" s="165"/>
      <c r="P3143" s="222"/>
    </row>
    <row r="3144" spans="10:16" s="145" customFormat="1" x14ac:dyDescent="0.2">
      <c r="J3144" s="165"/>
      <c r="P3144" s="222"/>
    </row>
    <row r="3145" spans="10:16" s="145" customFormat="1" x14ac:dyDescent="0.2">
      <c r="J3145" s="165"/>
      <c r="P3145" s="222"/>
    </row>
    <row r="3146" spans="10:16" s="145" customFormat="1" x14ac:dyDescent="0.2">
      <c r="J3146" s="165"/>
      <c r="P3146" s="222"/>
    </row>
    <row r="3147" spans="10:16" s="145" customFormat="1" x14ac:dyDescent="0.2">
      <c r="J3147" s="165"/>
      <c r="P3147" s="222"/>
    </row>
    <row r="3148" spans="10:16" s="145" customFormat="1" x14ac:dyDescent="0.2">
      <c r="J3148" s="165"/>
      <c r="P3148" s="222"/>
    </row>
    <row r="3149" spans="10:16" s="145" customFormat="1" x14ac:dyDescent="0.2">
      <c r="J3149" s="165"/>
      <c r="P3149" s="222"/>
    </row>
    <row r="3150" spans="10:16" s="145" customFormat="1" x14ac:dyDescent="0.2">
      <c r="J3150" s="165"/>
      <c r="P3150" s="222"/>
    </row>
    <row r="3151" spans="10:16" s="145" customFormat="1" x14ac:dyDescent="0.2">
      <c r="J3151" s="165"/>
      <c r="P3151" s="222"/>
    </row>
    <row r="3152" spans="10:16" s="145" customFormat="1" x14ac:dyDescent="0.2">
      <c r="J3152" s="165"/>
      <c r="P3152" s="222"/>
    </row>
    <row r="3153" spans="10:16" s="145" customFormat="1" x14ac:dyDescent="0.2">
      <c r="J3153" s="165"/>
      <c r="P3153" s="222"/>
    </row>
    <row r="3154" spans="10:16" s="145" customFormat="1" x14ac:dyDescent="0.2">
      <c r="J3154" s="165"/>
      <c r="P3154" s="222"/>
    </row>
    <row r="3155" spans="10:16" s="145" customFormat="1" x14ac:dyDescent="0.2">
      <c r="J3155" s="165"/>
      <c r="P3155" s="222"/>
    </row>
    <row r="3156" spans="10:16" s="145" customFormat="1" x14ac:dyDescent="0.2">
      <c r="J3156" s="165"/>
      <c r="P3156" s="222"/>
    </row>
    <row r="3157" spans="10:16" s="145" customFormat="1" x14ac:dyDescent="0.2">
      <c r="J3157" s="165"/>
      <c r="P3157" s="222"/>
    </row>
    <row r="3158" spans="10:16" s="145" customFormat="1" x14ac:dyDescent="0.2">
      <c r="J3158" s="165"/>
      <c r="P3158" s="222"/>
    </row>
    <row r="3159" spans="10:16" s="145" customFormat="1" x14ac:dyDescent="0.2">
      <c r="J3159" s="165"/>
      <c r="P3159" s="222"/>
    </row>
    <row r="3160" spans="10:16" s="145" customFormat="1" x14ac:dyDescent="0.2">
      <c r="J3160" s="165"/>
      <c r="P3160" s="222"/>
    </row>
    <row r="3161" spans="10:16" s="145" customFormat="1" x14ac:dyDescent="0.2">
      <c r="J3161" s="165"/>
      <c r="P3161" s="222"/>
    </row>
    <row r="3162" spans="10:16" s="145" customFormat="1" x14ac:dyDescent="0.2">
      <c r="J3162" s="165"/>
      <c r="P3162" s="222"/>
    </row>
    <row r="3163" spans="10:16" s="145" customFormat="1" x14ac:dyDescent="0.2">
      <c r="J3163" s="165"/>
      <c r="P3163" s="222"/>
    </row>
    <row r="3164" spans="10:16" s="145" customFormat="1" x14ac:dyDescent="0.2">
      <c r="J3164" s="165"/>
      <c r="P3164" s="222"/>
    </row>
    <row r="3165" spans="10:16" s="145" customFormat="1" x14ac:dyDescent="0.2">
      <c r="J3165" s="165"/>
      <c r="P3165" s="222"/>
    </row>
    <row r="3166" spans="10:16" s="145" customFormat="1" x14ac:dyDescent="0.2">
      <c r="J3166" s="165"/>
      <c r="P3166" s="222"/>
    </row>
    <row r="3167" spans="10:16" s="145" customFormat="1" x14ac:dyDescent="0.2">
      <c r="J3167" s="165"/>
      <c r="P3167" s="222"/>
    </row>
    <row r="3168" spans="10:16" s="145" customFormat="1" x14ac:dyDescent="0.2">
      <c r="J3168" s="165"/>
      <c r="P3168" s="222"/>
    </row>
    <row r="3169" spans="10:16" s="145" customFormat="1" x14ac:dyDescent="0.2">
      <c r="J3169" s="165"/>
      <c r="P3169" s="222"/>
    </row>
    <row r="3170" spans="10:16" s="145" customFormat="1" x14ac:dyDescent="0.2">
      <c r="J3170" s="165"/>
      <c r="P3170" s="222"/>
    </row>
    <row r="3171" spans="10:16" s="145" customFormat="1" x14ac:dyDescent="0.2">
      <c r="J3171" s="165"/>
      <c r="P3171" s="222"/>
    </row>
    <row r="3172" spans="10:16" s="145" customFormat="1" x14ac:dyDescent="0.2">
      <c r="J3172" s="165"/>
      <c r="P3172" s="222"/>
    </row>
    <row r="3173" spans="10:16" s="145" customFormat="1" x14ac:dyDescent="0.2">
      <c r="J3173" s="165"/>
      <c r="P3173" s="222"/>
    </row>
    <row r="3174" spans="10:16" s="145" customFormat="1" x14ac:dyDescent="0.2">
      <c r="J3174" s="165"/>
      <c r="P3174" s="222"/>
    </row>
    <row r="3175" spans="10:16" s="145" customFormat="1" x14ac:dyDescent="0.2">
      <c r="J3175" s="165"/>
      <c r="P3175" s="222"/>
    </row>
    <row r="3176" spans="10:16" s="145" customFormat="1" x14ac:dyDescent="0.2">
      <c r="J3176" s="165"/>
      <c r="P3176" s="222"/>
    </row>
    <row r="3177" spans="10:16" s="145" customFormat="1" x14ac:dyDescent="0.2">
      <c r="J3177" s="165"/>
      <c r="P3177" s="222"/>
    </row>
    <row r="3178" spans="10:16" s="145" customFormat="1" x14ac:dyDescent="0.2">
      <c r="J3178" s="165"/>
      <c r="P3178" s="222"/>
    </row>
    <row r="3179" spans="10:16" s="145" customFormat="1" x14ac:dyDescent="0.2">
      <c r="J3179" s="165"/>
      <c r="P3179" s="222"/>
    </row>
    <row r="3180" spans="10:16" s="145" customFormat="1" x14ac:dyDescent="0.2">
      <c r="J3180" s="165"/>
      <c r="P3180" s="222"/>
    </row>
    <row r="3181" spans="10:16" s="145" customFormat="1" x14ac:dyDescent="0.2">
      <c r="J3181" s="165"/>
      <c r="P3181" s="222"/>
    </row>
    <row r="3182" spans="10:16" s="145" customFormat="1" x14ac:dyDescent="0.2">
      <c r="J3182" s="165"/>
      <c r="P3182" s="222"/>
    </row>
    <row r="3183" spans="10:16" s="145" customFormat="1" x14ac:dyDescent="0.2">
      <c r="J3183" s="165"/>
      <c r="P3183" s="222"/>
    </row>
    <row r="3184" spans="10:16" s="145" customFormat="1" x14ac:dyDescent="0.2">
      <c r="J3184" s="165"/>
      <c r="P3184" s="222"/>
    </row>
    <row r="3185" spans="10:16" s="145" customFormat="1" x14ac:dyDescent="0.2">
      <c r="J3185" s="165"/>
      <c r="P3185" s="222"/>
    </row>
    <row r="3186" spans="10:16" s="145" customFormat="1" x14ac:dyDescent="0.2">
      <c r="J3186" s="165"/>
      <c r="P3186" s="222"/>
    </row>
    <row r="3187" spans="10:16" s="145" customFormat="1" x14ac:dyDescent="0.2">
      <c r="J3187" s="165"/>
      <c r="P3187" s="222"/>
    </row>
    <row r="3188" spans="10:16" s="145" customFormat="1" x14ac:dyDescent="0.2">
      <c r="J3188" s="165"/>
      <c r="P3188" s="222"/>
    </row>
    <row r="3189" spans="10:16" s="145" customFormat="1" x14ac:dyDescent="0.2">
      <c r="J3189" s="165"/>
      <c r="P3189" s="222"/>
    </row>
    <row r="3190" spans="10:16" s="145" customFormat="1" x14ac:dyDescent="0.2">
      <c r="J3190" s="165"/>
      <c r="P3190" s="222"/>
    </row>
    <row r="3191" spans="10:16" s="145" customFormat="1" x14ac:dyDescent="0.2">
      <c r="J3191" s="165"/>
      <c r="P3191" s="222"/>
    </row>
    <row r="3192" spans="10:16" s="145" customFormat="1" x14ac:dyDescent="0.2">
      <c r="J3192" s="165"/>
      <c r="P3192" s="222"/>
    </row>
    <row r="3193" spans="10:16" s="145" customFormat="1" x14ac:dyDescent="0.2">
      <c r="J3193" s="165"/>
      <c r="P3193" s="222"/>
    </row>
    <row r="3194" spans="10:16" s="145" customFormat="1" x14ac:dyDescent="0.2">
      <c r="J3194" s="165"/>
      <c r="P3194" s="222"/>
    </row>
    <row r="3195" spans="10:16" s="145" customFormat="1" x14ac:dyDescent="0.2">
      <c r="J3195" s="165"/>
      <c r="P3195" s="222"/>
    </row>
    <row r="3196" spans="10:16" s="145" customFormat="1" x14ac:dyDescent="0.2">
      <c r="J3196" s="165"/>
      <c r="P3196" s="222"/>
    </row>
    <row r="3197" spans="10:16" s="145" customFormat="1" x14ac:dyDescent="0.2">
      <c r="J3197" s="165"/>
      <c r="P3197" s="222"/>
    </row>
    <row r="3198" spans="10:16" s="145" customFormat="1" x14ac:dyDescent="0.2">
      <c r="J3198" s="165"/>
      <c r="P3198" s="222"/>
    </row>
    <row r="3199" spans="10:16" s="145" customFormat="1" x14ac:dyDescent="0.2">
      <c r="J3199" s="165"/>
      <c r="P3199" s="222"/>
    </row>
    <row r="3200" spans="10:16" s="145" customFormat="1" x14ac:dyDescent="0.2">
      <c r="J3200" s="165"/>
      <c r="P3200" s="222"/>
    </row>
    <row r="3201" spans="10:16" s="145" customFormat="1" x14ac:dyDescent="0.2">
      <c r="J3201" s="165"/>
      <c r="P3201" s="222"/>
    </row>
    <row r="3202" spans="10:16" s="145" customFormat="1" x14ac:dyDescent="0.2">
      <c r="J3202" s="165"/>
      <c r="P3202" s="222"/>
    </row>
    <row r="3203" spans="10:16" s="145" customFormat="1" x14ac:dyDescent="0.2">
      <c r="J3203" s="165"/>
      <c r="P3203" s="222"/>
    </row>
    <row r="3204" spans="10:16" s="145" customFormat="1" x14ac:dyDescent="0.2">
      <c r="J3204" s="165"/>
      <c r="P3204" s="222"/>
    </row>
    <row r="3205" spans="10:16" s="145" customFormat="1" x14ac:dyDescent="0.2">
      <c r="J3205" s="165"/>
      <c r="P3205" s="222"/>
    </row>
    <row r="3206" spans="10:16" s="145" customFormat="1" x14ac:dyDescent="0.2">
      <c r="J3206" s="165"/>
      <c r="P3206" s="222"/>
    </row>
    <row r="3207" spans="10:16" s="145" customFormat="1" x14ac:dyDescent="0.2">
      <c r="J3207" s="165"/>
      <c r="P3207" s="222"/>
    </row>
    <row r="3208" spans="10:16" s="145" customFormat="1" x14ac:dyDescent="0.2">
      <c r="J3208" s="165"/>
      <c r="P3208" s="222"/>
    </row>
    <row r="3209" spans="10:16" s="145" customFormat="1" x14ac:dyDescent="0.2">
      <c r="J3209" s="165"/>
      <c r="P3209" s="222"/>
    </row>
    <row r="3210" spans="10:16" s="145" customFormat="1" x14ac:dyDescent="0.2">
      <c r="J3210" s="165"/>
      <c r="P3210" s="222"/>
    </row>
    <row r="3211" spans="10:16" s="145" customFormat="1" x14ac:dyDescent="0.2">
      <c r="J3211" s="165"/>
      <c r="P3211" s="222"/>
    </row>
    <row r="3212" spans="10:16" s="145" customFormat="1" x14ac:dyDescent="0.2">
      <c r="J3212" s="165"/>
      <c r="P3212" s="222"/>
    </row>
    <row r="3213" spans="10:16" s="145" customFormat="1" x14ac:dyDescent="0.2">
      <c r="J3213" s="165"/>
      <c r="P3213" s="222"/>
    </row>
    <row r="3214" spans="10:16" s="145" customFormat="1" x14ac:dyDescent="0.2">
      <c r="J3214" s="165"/>
      <c r="P3214" s="222"/>
    </row>
    <row r="3215" spans="10:16" s="145" customFormat="1" x14ac:dyDescent="0.2">
      <c r="J3215" s="165"/>
      <c r="P3215" s="222"/>
    </row>
    <row r="3216" spans="10:16" s="145" customFormat="1" x14ac:dyDescent="0.2">
      <c r="J3216" s="165"/>
      <c r="P3216" s="222"/>
    </row>
    <row r="3217" spans="10:16" s="145" customFormat="1" x14ac:dyDescent="0.2">
      <c r="J3217" s="165"/>
      <c r="P3217" s="222"/>
    </row>
    <row r="3218" spans="10:16" s="145" customFormat="1" x14ac:dyDescent="0.2">
      <c r="J3218" s="165"/>
      <c r="P3218" s="222"/>
    </row>
    <row r="3219" spans="10:16" s="145" customFormat="1" x14ac:dyDescent="0.2">
      <c r="J3219" s="165"/>
      <c r="P3219" s="222"/>
    </row>
    <row r="3220" spans="10:16" s="145" customFormat="1" x14ac:dyDescent="0.2">
      <c r="J3220" s="165"/>
      <c r="P3220" s="222"/>
    </row>
    <row r="3221" spans="10:16" s="145" customFormat="1" x14ac:dyDescent="0.2">
      <c r="J3221" s="165"/>
      <c r="P3221" s="222"/>
    </row>
    <row r="3222" spans="10:16" s="145" customFormat="1" x14ac:dyDescent="0.2">
      <c r="J3222" s="165"/>
      <c r="P3222" s="222"/>
    </row>
    <row r="3223" spans="10:16" s="145" customFormat="1" x14ac:dyDescent="0.2">
      <c r="J3223" s="165"/>
      <c r="P3223" s="222"/>
    </row>
    <row r="3224" spans="10:16" s="145" customFormat="1" x14ac:dyDescent="0.2">
      <c r="J3224" s="165"/>
      <c r="P3224" s="222"/>
    </row>
    <row r="3225" spans="10:16" s="145" customFormat="1" x14ac:dyDescent="0.2">
      <c r="J3225" s="165"/>
      <c r="P3225" s="222"/>
    </row>
    <row r="3226" spans="10:16" s="145" customFormat="1" x14ac:dyDescent="0.2">
      <c r="J3226" s="165"/>
      <c r="P3226" s="222"/>
    </row>
    <row r="3227" spans="10:16" s="145" customFormat="1" x14ac:dyDescent="0.2">
      <c r="J3227" s="165"/>
      <c r="P3227" s="222"/>
    </row>
    <row r="3228" spans="10:16" s="145" customFormat="1" x14ac:dyDescent="0.2">
      <c r="J3228" s="165"/>
      <c r="P3228" s="222"/>
    </row>
    <row r="3229" spans="10:16" s="145" customFormat="1" x14ac:dyDescent="0.2">
      <c r="J3229" s="165"/>
      <c r="P3229" s="222"/>
    </row>
    <row r="3230" spans="10:16" s="145" customFormat="1" x14ac:dyDescent="0.2">
      <c r="J3230" s="165"/>
      <c r="P3230" s="222"/>
    </row>
    <row r="3231" spans="10:16" s="145" customFormat="1" x14ac:dyDescent="0.2">
      <c r="J3231" s="165"/>
      <c r="P3231" s="222"/>
    </row>
    <row r="3232" spans="10:16" s="145" customFormat="1" x14ac:dyDescent="0.2">
      <c r="J3232" s="165"/>
      <c r="P3232" s="222"/>
    </row>
    <row r="3233" spans="10:16" s="145" customFormat="1" x14ac:dyDescent="0.2">
      <c r="J3233" s="165"/>
      <c r="P3233" s="222"/>
    </row>
    <row r="3234" spans="10:16" s="145" customFormat="1" x14ac:dyDescent="0.2">
      <c r="J3234" s="165"/>
      <c r="P3234" s="222"/>
    </row>
    <row r="3235" spans="10:16" s="145" customFormat="1" x14ac:dyDescent="0.2">
      <c r="J3235" s="165"/>
      <c r="P3235" s="222"/>
    </row>
    <row r="3236" spans="10:16" s="145" customFormat="1" x14ac:dyDescent="0.2">
      <c r="J3236" s="165"/>
      <c r="P3236" s="222"/>
    </row>
    <row r="3237" spans="10:16" s="145" customFormat="1" x14ac:dyDescent="0.2">
      <c r="J3237" s="165"/>
      <c r="P3237" s="222"/>
    </row>
    <row r="3238" spans="10:16" s="145" customFormat="1" x14ac:dyDescent="0.2">
      <c r="J3238" s="165"/>
      <c r="P3238" s="222"/>
    </row>
    <row r="3239" spans="10:16" s="145" customFormat="1" x14ac:dyDescent="0.2">
      <c r="J3239" s="165"/>
      <c r="P3239" s="222"/>
    </row>
    <row r="3240" spans="10:16" s="145" customFormat="1" x14ac:dyDescent="0.2">
      <c r="J3240" s="165"/>
      <c r="P3240" s="222"/>
    </row>
    <row r="3241" spans="10:16" s="145" customFormat="1" x14ac:dyDescent="0.2">
      <c r="J3241" s="165"/>
      <c r="P3241" s="222"/>
    </row>
    <row r="3242" spans="10:16" s="145" customFormat="1" x14ac:dyDescent="0.2">
      <c r="J3242" s="165"/>
      <c r="P3242" s="222"/>
    </row>
    <row r="3243" spans="10:16" s="145" customFormat="1" x14ac:dyDescent="0.2">
      <c r="J3243" s="165"/>
      <c r="P3243" s="222"/>
    </row>
    <row r="3244" spans="10:16" s="145" customFormat="1" x14ac:dyDescent="0.2">
      <c r="J3244" s="165"/>
      <c r="P3244" s="222"/>
    </row>
    <row r="3245" spans="10:16" s="145" customFormat="1" x14ac:dyDescent="0.2">
      <c r="J3245" s="165"/>
      <c r="P3245" s="222"/>
    </row>
    <row r="3246" spans="10:16" s="145" customFormat="1" x14ac:dyDescent="0.2">
      <c r="J3246" s="165"/>
      <c r="P3246" s="222"/>
    </row>
    <row r="3247" spans="10:16" s="145" customFormat="1" x14ac:dyDescent="0.2">
      <c r="J3247" s="165"/>
      <c r="P3247" s="222"/>
    </row>
    <row r="3248" spans="10:16" s="145" customFormat="1" x14ac:dyDescent="0.2">
      <c r="J3248" s="165"/>
      <c r="P3248" s="222"/>
    </row>
    <row r="3249" spans="10:16" s="145" customFormat="1" x14ac:dyDescent="0.2">
      <c r="J3249" s="165"/>
      <c r="P3249" s="222"/>
    </row>
    <row r="3250" spans="10:16" s="145" customFormat="1" x14ac:dyDescent="0.2">
      <c r="J3250" s="165"/>
      <c r="P3250" s="222"/>
    </row>
    <row r="3251" spans="10:16" s="145" customFormat="1" x14ac:dyDescent="0.2">
      <c r="J3251" s="165"/>
      <c r="P3251" s="222"/>
    </row>
    <row r="3252" spans="10:16" s="145" customFormat="1" x14ac:dyDescent="0.2">
      <c r="J3252" s="165"/>
      <c r="P3252" s="222"/>
    </row>
    <row r="3253" spans="10:16" s="145" customFormat="1" x14ac:dyDescent="0.2">
      <c r="J3253" s="165"/>
      <c r="P3253" s="222"/>
    </row>
    <row r="3254" spans="10:16" s="145" customFormat="1" x14ac:dyDescent="0.2">
      <c r="J3254" s="165"/>
      <c r="P3254" s="222"/>
    </row>
    <row r="3255" spans="10:16" s="145" customFormat="1" x14ac:dyDescent="0.2">
      <c r="J3255" s="165"/>
      <c r="P3255" s="222"/>
    </row>
    <row r="3256" spans="10:16" s="145" customFormat="1" x14ac:dyDescent="0.2">
      <c r="J3256" s="165"/>
      <c r="P3256" s="222"/>
    </row>
    <row r="3257" spans="10:16" s="145" customFormat="1" x14ac:dyDescent="0.2">
      <c r="J3257" s="165"/>
      <c r="P3257" s="222"/>
    </row>
    <row r="3258" spans="10:16" s="145" customFormat="1" x14ac:dyDescent="0.2">
      <c r="J3258" s="165"/>
      <c r="P3258" s="222"/>
    </row>
    <row r="3259" spans="10:16" s="145" customFormat="1" x14ac:dyDescent="0.2">
      <c r="J3259" s="165"/>
      <c r="P3259" s="222"/>
    </row>
    <row r="3260" spans="10:16" s="145" customFormat="1" x14ac:dyDescent="0.2">
      <c r="J3260" s="165"/>
      <c r="P3260" s="222"/>
    </row>
    <row r="3261" spans="10:16" s="145" customFormat="1" x14ac:dyDescent="0.2">
      <c r="J3261" s="165"/>
      <c r="P3261" s="222"/>
    </row>
    <row r="3262" spans="10:16" s="145" customFormat="1" x14ac:dyDescent="0.2">
      <c r="J3262" s="165"/>
      <c r="P3262" s="222"/>
    </row>
    <row r="3263" spans="10:16" s="145" customFormat="1" x14ac:dyDescent="0.2">
      <c r="J3263" s="165"/>
      <c r="P3263" s="222"/>
    </row>
    <row r="3264" spans="10:16" s="145" customFormat="1" x14ac:dyDescent="0.2">
      <c r="J3264" s="165"/>
      <c r="P3264" s="222"/>
    </row>
    <row r="3265" spans="10:16" s="145" customFormat="1" x14ac:dyDescent="0.2">
      <c r="J3265" s="165"/>
      <c r="P3265" s="222"/>
    </row>
    <row r="3266" spans="10:16" s="145" customFormat="1" x14ac:dyDescent="0.2">
      <c r="J3266" s="165"/>
      <c r="P3266" s="222"/>
    </row>
    <row r="3267" spans="10:16" s="145" customFormat="1" x14ac:dyDescent="0.2">
      <c r="J3267" s="165"/>
      <c r="P3267" s="222"/>
    </row>
    <row r="3268" spans="10:16" s="145" customFormat="1" x14ac:dyDescent="0.2">
      <c r="J3268" s="165"/>
      <c r="P3268" s="222"/>
    </row>
    <row r="3269" spans="10:16" s="145" customFormat="1" x14ac:dyDescent="0.2">
      <c r="J3269" s="165"/>
      <c r="P3269" s="222"/>
    </row>
    <row r="3270" spans="10:16" s="145" customFormat="1" x14ac:dyDescent="0.2">
      <c r="J3270" s="165"/>
      <c r="P3270" s="222"/>
    </row>
    <row r="3271" spans="10:16" s="145" customFormat="1" x14ac:dyDescent="0.2">
      <c r="J3271" s="165"/>
      <c r="P3271" s="222"/>
    </row>
    <row r="3272" spans="10:16" s="145" customFormat="1" x14ac:dyDescent="0.2">
      <c r="J3272" s="165"/>
      <c r="P3272" s="222"/>
    </row>
    <row r="3273" spans="10:16" s="145" customFormat="1" x14ac:dyDescent="0.2">
      <c r="J3273" s="165"/>
      <c r="P3273" s="222"/>
    </row>
    <row r="3274" spans="10:16" s="145" customFormat="1" x14ac:dyDescent="0.2">
      <c r="J3274" s="165"/>
      <c r="P3274" s="222"/>
    </row>
    <row r="3275" spans="10:16" s="145" customFormat="1" x14ac:dyDescent="0.2">
      <c r="J3275" s="165"/>
      <c r="P3275" s="222"/>
    </row>
    <row r="3276" spans="10:16" s="145" customFormat="1" x14ac:dyDescent="0.2">
      <c r="J3276" s="165"/>
      <c r="P3276" s="222"/>
    </row>
    <row r="3277" spans="10:16" s="145" customFormat="1" x14ac:dyDescent="0.2">
      <c r="J3277" s="165"/>
      <c r="P3277" s="222"/>
    </row>
    <row r="3278" spans="10:16" s="145" customFormat="1" x14ac:dyDescent="0.2">
      <c r="J3278" s="165"/>
      <c r="P3278" s="222"/>
    </row>
    <row r="3279" spans="10:16" s="145" customFormat="1" x14ac:dyDescent="0.2">
      <c r="J3279" s="165"/>
      <c r="P3279" s="222"/>
    </row>
    <row r="3280" spans="10:16" s="145" customFormat="1" x14ac:dyDescent="0.2">
      <c r="J3280" s="165"/>
      <c r="P3280" s="222"/>
    </row>
    <row r="3281" spans="10:16" s="145" customFormat="1" x14ac:dyDescent="0.2">
      <c r="J3281" s="165"/>
      <c r="P3281" s="222"/>
    </row>
    <row r="3282" spans="10:16" s="145" customFormat="1" x14ac:dyDescent="0.2">
      <c r="J3282" s="165"/>
      <c r="P3282" s="222"/>
    </row>
    <row r="3283" spans="10:16" s="145" customFormat="1" x14ac:dyDescent="0.2">
      <c r="J3283" s="165"/>
      <c r="P3283" s="222"/>
    </row>
    <row r="3284" spans="10:16" s="145" customFormat="1" x14ac:dyDescent="0.2">
      <c r="J3284" s="165"/>
      <c r="P3284" s="222"/>
    </row>
    <row r="3285" spans="10:16" s="145" customFormat="1" x14ac:dyDescent="0.2">
      <c r="J3285" s="165"/>
      <c r="P3285" s="222"/>
    </row>
    <row r="3286" spans="10:16" s="145" customFormat="1" x14ac:dyDescent="0.2">
      <c r="J3286" s="165"/>
      <c r="P3286" s="222"/>
    </row>
    <row r="3287" spans="10:16" s="145" customFormat="1" x14ac:dyDescent="0.2">
      <c r="J3287" s="165"/>
      <c r="P3287" s="222"/>
    </row>
    <row r="3288" spans="10:16" s="145" customFormat="1" x14ac:dyDescent="0.2">
      <c r="J3288" s="165"/>
      <c r="P3288" s="222"/>
    </row>
    <row r="3289" spans="10:16" s="145" customFormat="1" x14ac:dyDescent="0.2">
      <c r="J3289" s="165"/>
      <c r="P3289" s="222"/>
    </row>
    <row r="3290" spans="10:16" s="145" customFormat="1" x14ac:dyDescent="0.2">
      <c r="J3290" s="165"/>
      <c r="P3290" s="222"/>
    </row>
    <row r="3291" spans="10:16" s="145" customFormat="1" x14ac:dyDescent="0.2">
      <c r="J3291" s="165"/>
      <c r="P3291" s="222"/>
    </row>
    <row r="3292" spans="10:16" s="145" customFormat="1" x14ac:dyDescent="0.2">
      <c r="J3292" s="165"/>
      <c r="P3292" s="222"/>
    </row>
    <row r="3293" spans="10:16" s="145" customFormat="1" x14ac:dyDescent="0.2">
      <c r="J3293" s="165"/>
      <c r="P3293" s="222"/>
    </row>
    <row r="3294" spans="10:16" s="145" customFormat="1" x14ac:dyDescent="0.2">
      <c r="J3294" s="165"/>
      <c r="P3294" s="222"/>
    </row>
    <row r="3295" spans="10:16" s="145" customFormat="1" x14ac:dyDescent="0.2">
      <c r="J3295" s="165"/>
      <c r="P3295" s="222"/>
    </row>
    <row r="3296" spans="10:16" s="145" customFormat="1" x14ac:dyDescent="0.2">
      <c r="J3296" s="165"/>
      <c r="P3296" s="222"/>
    </row>
    <row r="3297" spans="10:16" s="145" customFormat="1" x14ac:dyDescent="0.2">
      <c r="J3297" s="165"/>
      <c r="P3297" s="222"/>
    </row>
    <row r="3298" spans="10:16" s="145" customFormat="1" x14ac:dyDescent="0.2">
      <c r="J3298" s="165"/>
      <c r="P3298" s="222"/>
    </row>
    <row r="3299" spans="10:16" s="145" customFormat="1" x14ac:dyDescent="0.2">
      <c r="J3299" s="165"/>
      <c r="P3299" s="222"/>
    </row>
    <row r="3300" spans="10:16" s="145" customFormat="1" x14ac:dyDescent="0.2">
      <c r="J3300" s="165"/>
      <c r="P3300" s="222"/>
    </row>
    <row r="3301" spans="10:16" s="145" customFormat="1" x14ac:dyDescent="0.2">
      <c r="J3301" s="165"/>
      <c r="P3301" s="222"/>
    </row>
    <row r="3302" spans="10:16" s="145" customFormat="1" x14ac:dyDescent="0.2">
      <c r="J3302" s="165"/>
      <c r="P3302" s="222"/>
    </row>
    <row r="3303" spans="10:16" s="145" customFormat="1" x14ac:dyDescent="0.2">
      <c r="J3303" s="165"/>
      <c r="P3303" s="222"/>
    </row>
    <row r="3304" spans="10:16" s="145" customFormat="1" x14ac:dyDescent="0.2">
      <c r="J3304" s="165"/>
      <c r="P3304" s="222"/>
    </row>
    <row r="3305" spans="10:16" s="145" customFormat="1" x14ac:dyDescent="0.2">
      <c r="J3305" s="165"/>
      <c r="P3305" s="222"/>
    </row>
    <row r="3306" spans="10:16" s="145" customFormat="1" x14ac:dyDescent="0.2">
      <c r="J3306" s="165"/>
      <c r="P3306" s="222"/>
    </row>
    <row r="3307" spans="10:16" s="145" customFormat="1" x14ac:dyDescent="0.2">
      <c r="J3307" s="165"/>
      <c r="P3307" s="222"/>
    </row>
    <row r="3308" spans="10:16" s="145" customFormat="1" x14ac:dyDescent="0.2">
      <c r="J3308" s="165"/>
      <c r="P3308" s="222"/>
    </row>
    <row r="3309" spans="10:16" s="145" customFormat="1" x14ac:dyDescent="0.2">
      <c r="J3309" s="165"/>
      <c r="P3309" s="222"/>
    </row>
    <row r="3310" spans="10:16" s="145" customFormat="1" x14ac:dyDescent="0.2">
      <c r="J3310" s="165"/>
      <c r="P3310" s="222"/>
    </row>
    <row r="3311" spans="10:16" s="145" customFormat="1" x14ac:dyDescent="0.2">
      <c r="J3311" s="165"/>
      <c r="P3311" s="222"/>
    </row>
    <row r="3312" spans="10:16" s="145" customFormat="1" x14ac:dyDescent="0.2">
      <c r="J3312" s="165"/>
      <c r="P3312" s="222"/>
    </row>
    <row r="3313" spans="10:16" s="145" customFormat="1" x14ac:dyDescent="0.2">
      <c r="J3313" s="165"/>
      <c r="P3313" s="222"/>
    </row>
    <row r="3314" spans="10:16" s="145" customFormat="1" x14ac:dyDescent="0.2">
      <c r="J3314" s="165"/>
      <c r="P3314" s="222"/>
    </row>
    <row r="3315" spans="10:16" s="145" customFormat="1" x14ac:dyDescent="0.2">
      <c r="J3315" s="165"/>
      <c r="P3315" s="222"/>
    </row>
    <row r="3316" spans="10:16" s="145" customFormat="1" x14ac:dyDescent="0.2">
      <c r="J3316" s="165"/>
      <c r="P3316" s="222"/>
    </row>
    <row r="3317" spans="10:16" s="145" customFormat="1" x14ac:dyDescent="0.2">
      <c r="J3317" s="165"/>
      <c r="P3317" s="222"/>
    </row>
    <row r="3318" spans="10:16" s="145" customFormat="1" x14ac:dyDescent="0.2">
      <c r="J3318" s="165"/>
      <c r="P3318" s="222"/>
    </row>
    <row r="3319" spans="10:16" s="145" customFormat="1" x14ac:dyDescent="0.2">
      <c r="J3319" s="165"/>
      <c r="P3319" s="222"/>
    </row>
    <row r="3320" spans="10:16" s="145" customFormat="1" x14ac:dyDescent="0.2">
      <c r="J3320" s="165"/>
      <c r="P3320" s="222"/>
    </row>
    <row r="3321" spans="10:16" s="145" customFormat="1" x14ac:dyDescent="0.2">
      <c r="J3321" s="165"/>
      <c r="P3321" s="222"/>
    </row>
    <row r="3322" spans="10:16" s="145" customFormat="1" x14ac:dyDescent="0.2">
      <c r="J3322" s="165"/>
      <c r="P3322" s="222"/>
    </row>
    <row r="3323" spans="10:16" s="145" customFormat="1" x14ac:dyDescent="0.2">
      <c r="J3323" s="165"/>
      <c r="P3323" s="222"/>
    </row>
    <row r="3324" spans="10:16" s="145" customFormat="1" x14ac:dyDescent="0.2">
      <c r="J3324" s="165"/>
      <c r="P3324" s="222"/>
    </row>
    <row r="3325" spans="10:16" s="145" customFormat="1" x14ac:dyDescent="0.2">
      <c r="J3325" s="165"/>
      <c r="P3325" s="222"/>
    </row>
    <row r="3326" spans="10:16" s="145" customFormat="1" x14ac:dyDescent="0.2">
      <c r="J3326" s="165"/>
      <c r="P3326" s="222"/>
    </row>
    <row r="3327" spans="10:16" s="145" customFormat="1" x14ac:dyDescent="0.2">
      <c r="J3327" s="165"/>
      <c r="P3327" s="222"/>
    </row>
    <row r="3328" spans="10:16" s="145" customFormat="1" x14ac:dyDescent="0.2">
      <c r="J3328" s="165"/>
      <c r="P3328" s="222"/>
    </row>
    <row r="3329" spans="10:16" s="145" customFormat="1" x14ac:dyDescent="0.2">
      <c r="J3329" s="165"/>
      <c r="P3329" s="222"/>
    </row>
    <row r="3330" spans="10:16" s="145" customFormat="1" x14ac:dyDescent="0.2">
      <c r="J3330" s="165"/>
      <c r="P3330" s="222"/>
    </row>
    <row r="3331" spans="10:16" s="145" customFormat="1" x14ac:dyDescent="0.2">
      <c r="J3331" s="165"/>
      <c r="P3331" s="222"/>
    </row>
    <row r="3332" spans="10:16" s="145" customFormat="1" x14ac:dyDescent="0.2">
      <c r="J3332" s="165"/>
      <c r="P3332" s="222"/>
    </row>
    <row r="3333" spans="10:16" s="145" customFormat="1" x14ac:dyDescent="0.2">
      <c r="J3333" s="165"/>
      <c r="P3333" s="222"/>
    </row>
    <row r="3334" spans="10:16" s="145" customFormat="1" x14ac:dyDescent="0.2">
      <c r="J3334" s="165"/>
      <c r="P3334" s="222"/>
    </row>
    <row r="3335" spans="10:16" s="145" customFormat="1" x14ac:dyDescent="0.2">
      <c r="J3335" s="165"/>
      <c r="P3335" s="222"/>
    </row>
    <row r="3336" spans="10:16" s="145" customFormat="1" x14ac:dyDescent="0.2">
      <c r="J3336" s="165"/>
      <c r="P3336" s="222"/>
    </row>
    <row r="3337" spans="10:16" s="145" customFormat="1" x14ac:dyDescent="0.2">
      <c r="J3337" s="165"/>
      <c r="P3337" s="222"/>
    </row>
    <row r="3338" spans="10:16" s="145" customFormat="1" x14ac:dyDescent="0.2">
      <c r="J3338" s="165"/>
      <c r="P3338" s="222"/>
    </row>
    <row r="3339" spans="10:16" s="145" customFormat="1" x14ac:dyDescent="0.2">
      <c r="J3339" s="165"/>
      <c r="P3339" s="222"/>
    </row>
    <row r="3340" spans="10:16" s="145" customFormat="1" x14ac:dyDescent="0.2">
      <c r="J3340" s="165"/>
      <c r="P3340" s="222"/>
    </row>
    <row r="3341" spans="10:16" s="145" customFormat="1" x14ac:dyDescent="0.2">
      <c r="J3341" s="165"/>
      <c r="P3341" s="222"/>
    </row>
    <row r="3342" spans="10:16" s="145" customFormat="1" x14ac:dyDescent="0.2">
      <c r="J3342" s="165"/>
      <c r="P3342" s="222"/>
    </row>
    <row r="3343" spans="10:16" s="145" customFormat="1" x14ac:dyDescent="0.2">
      <c r="J3343" s="165"/>
      <c r="P3343" s="222"/>
    </row>
    <row r="3344" spans="10:16" s="145" customFormat="1" x14ac:dyDescent="0.2">
      <c r="J3344" s="165"/>
      <c r="P3344" s="222"/>
    </row>
    <row r="3345" spans="10:16" s="145" customFormat="1" x14ac:dyDescent="0.2">
      <c r="J3345" s="165"/>
      <c r="P3345" s="222"/>
    </row>
    <row r="3346" spans="10:16" s="145" customFormat="1" x14ac:dyDescent="0.2">
      <c r="J3346" s="165"/>
      <c r="P3346" s="222"/>
    </row>
    <row r="3347" spans="10:16" s="145" customFormat="1" x14ac:dyDescent="0.2">
      <c r="J3347" s="165"/>
      <c r="P3347" s="222"/>
    </row>
    <row r="3348" spans="10:16" s="145" customFormat="1" x14ac:dyDescent="0.2">
      <c r="J3348" s="165"/>
      <c r="P3348" s="222"/>
    </row>
    <row r="3349" spans="10:16" s="145" customFormat="1" x14ac:dyDescent="0.2">
      <c r="J3349" s="165"/>
      <c r="P3349" s="222"/>
    </row>
    <row r="3350" spans="10:16" s="145" customFormat="1" x14ac:dyDescent="0.2">
      <c r="J3350" s="165"/>
      <c r="P3350" s="222"/>
    </row>
    <row r="3351" spans="10:16" s="145" customFormat="1" x14ac:dyDescent="0.2">
      <c r="J3351" s="165"/>
      <c r="P3351" s="222"/>
    </row>
    <row r="3352" spans="10:16" s="145" customFormat="1" x14ac:dyDescent="0.2">
      <c r="J3352" s="165"/>
      <c r="P3352" s="222"/>
    </row>
    <row r="3353" spans="10:16" s="145" customFormat="1" x14ac:dyDescent="0.2">
      <c r="J3353" s="165"/>
      <c r="P3353" s="222"/>
    </row>
    <row r="3354" spans="10:16" s="145" customFormat="1" x14ac:dyDescent="0.2">
      <c r="J3354" s="165"/>
      <c r="P3354" s="222"/>
    </row>
    <row r="3355" spans="10:16" s="145" customFormat="1" x14ac:dyDescent="0.2">
      <c r="J3355" s="165"/>
      <c r="P3355" s="222"/>
    </row>
    <row r="3356" spans="10:16" s="145" customFormat="1" x14ac:dyDescent="0.2">
      <c r="J3356" s="165"/>
      <c r="P3356" s="222"/>
    </row>
    <row r="3357" spans="10:16" s="145" customFormat="1" x14ac:dyDescent="0.2">
      <c r="J3357" s="165"/>
      <c r="P3357" s="222"/>
    </row>
    <row r="3358" spans="10:16" s="145" customFormat="1" x14ac:dyDescent="0.2">
      <c r="J3358" s="165"/>
      <c r="P3358" s="222"/>
    </row>
    <row r="3359" spans="10:16" s="145" customFormat="1" x14ac:dyDescent="0.2">
      <c r="J3359" s="165"/>
      <c r="P3359" s="222"/>
    </row>
    <row r="3360" spans="10:16" s="145" customFormat="1" x14ac:dyDescent="0.2">
      <c r="J3360" s="165"/>
      <c r="P3360" s="222"/>
    </row>
    <row r="3361" spans="10:16" s="145" customFormat="1" x14ac:dyDescent="0.2">
      <c r="J3361" s="165"/>
      <c r="P3361" s="222"/>
    </row>
    <row r="3362" spans="10:16" s="145" customFormat="1" x14ac:dyDescent="0.2">
      <c r="J3362" s="165"/>
      <c r="P3362" s="222"/>
    </row>
    <row r="3363" spans="10:16" s="145" customFormat="1" x14ac:dyDescent="0.2">
      <c r="J3363" s="165"/>
      <c r="P3363" s="222"/>
    </row>
    <row r="3364" spans="10:16" s="145" customFormat="1" x14ac:dyDescent="0.2">
      <c r="J3364" s="165"/>
      <c r="P3364" s="222"/>
    </row>
    <row r="3365" spans="10:16" s="145" customFormat="1" x14ac:dyDescent="0.2">
      <c r="J3365" s="165"/>
      <c r="P3365" s="222"/>
    </row>
    <row r="3366" spans="10:16" s="145" customFormat="1" x14ac:dyDescent="0.2">
      <c r="J3366" s="165"/>
      <c r="P3366" s="222"/>
    </row>
    <row r="3367" spans="10:16" s="145" customFormat="1" x14ac:dyDescent="0.2">
      <c r="J3367" s="165"/>
      <c r="P3367" s="222"/>
    </row>
    <row r="3368" spans="10:16" s="145" customFormat="1" x14ac:dyDescent="0.2">
      <c r="J3368" s="165"/>
      <c r="P3368" s="222"/>
    </row>
    <row r="3369" spans="10:16" s="145" customFormat="1" x14ac:dyDescent="0.2">
      <c r="J3369" s="165"/>
      <c r="P3369" s="222"/>
    </row>
    <row r="3370" spans="10:16" s="145" customFormat="1" x14ac:dyDescent="0.2">
      <c r="J3370" s="165"/>
      <c r="P3370" s="222"/>
    </row>
    <row r="3371" spans="10:16" s="145" customFormat="1" x14ac:dyDescent="0.2">
      <c r="J3371" s="165"/>
      <c r="P3371" s="222"/>
    </row>
    <row r="3372" spans="10:16" s="145" customFormat="1" x14ac:dyDescent="0.2">
      <c r="J3372" s="165"/>
      <c r="P3372" s="222"/>
    </row>
    <row r="3373" spans="10:16" s="145" customFormat="1" x14ac:dyDescent="0.2">
      <c r="J3373" s="165"/>
      <c r="P3373" s="222"/>
    </row>
    <row r="3374" spans="10:16" s="145" customFormat="1" x14ac:dyDescent="0.2">
      <c r="J3374" s="165"/>
      <c r="P3374" s="222"/>
    </row>
    <row r="3375" spans="10:16" s="145" customFormat="1" x14ac:dyDescent="0.2">
      <c r="J3375" s="165"/>
      <c r="P3375" s="222"/>
    </row>
    <row r="3376" spans="10:16" s="145" customFormat="1" x14ac:dyDescent="0.2">
      <c r="J3376" s="165"/>
      <c r="P3376" s="222"/>
    </row>
    <row r="3377" spans="10:16" s="145" customFormat="1" x14ac:dyDescent="0.2">
      <c r="J3377" s="165"/>
      <c r="P3377" s="222"/>
    </row>
    <row r="3378" spans="10:16" s="145" customFormat="1" x14ac:dyDescent="0.2">
      <c r="J3378" s="165"/>
      <c r="P3378" s="222"/>
    </row>
    <row r="3379" spans="10:16" s="145" customFormat="1" x14ac:dyDescent="0.2">
      <c r="J3379" s="165"/>
      <c r="P3379" s="222"/>
    </row>
    <row r="3380" spans="10:16" s="145" customFormat="1" x14ac:dyDescent="0.2">
      <c r="J3380" s="165"/>
      <c r="P3380" s="222"/>
    </row>
    <row r="3381" spans="10:16" s="145" customFormat="1" x14ac:dyDescent="0.2">
      <c r="J3381" s="165"/>
      <c r="P3381" s="222"/>
    </row>
    <row r="3382" spans="10:16" s="145" customFormat="1" x14ac:dyDescent="0.2">
      <c r="J3382" s="165"/>
      <c r="P3382" s="222"/>
    </row>
    <row r="3383" spans="10:16" s="145" customFormat="1" x14ac:dyDescent="0.2">
      <c r="J3383" s="165"/>
      <c r="P3383" s="222"/>
    </row>
    <row r="3384" spans="10:16" s="145" customFormat="1" x14ac:dyDescent="0.2">
      <c r="J3384" s="165"/>
      <c r="P3384" s="222"/>
    </row>
    <row r="3385" spans="10:16" s="145" customFormat="1" x14ac:dyDescent="0.2">
      <c r="J3385" s="165"/>
      <c r="P3385" s="222"/>
    </row>
    <row r="3386" spans="10:16" s="145" customFormat="1" x14ac:dyDescent="0.2">
      <c r="J3386" s="165"/>
      <c r="P3386" s="222"/>
    </row>
    <row r="3387" spans="10:16" s="145" customFormat="1" x14ac:dyDescent="0.2">
      <c r="J3387" s="165"/>
      <c r="P3387" s="222"/>
    </row>
    <row r="3388" spans="10:16" s="145" customFormat="1" x14ac:dyDescent="0.2">
      <c r="J3388" s="165"/>
      <c r="P3388" s="222"/>
    </row>
    <row r="3389" spans="10:16" s="145" customFormat="1" x14ac:dyDescent="0.2">
      <c r="J3389" s="165"/>
      <c r="P3389" s="222"/>
    </row>
    <row r="3390" spans="10:16" s="145" customFormat="1" x14ac:dyDescent="0.2">
      <c r="J3390" s="165"/>
      <c r="P3390" s="222"/>
    </row>
    <row r="3391" spans="10:16" s="145" customFormat="1" x14ac:dyDescent="0.2">
      <c r="J3391" s="165"/>
      <c r="P3391" s="222"/>
    </row>
    <row r="3392" spans="10:16" s="145" customFormat="1" x14ac:dyDescent="0.2">
      <c r="J3392" s="165"/>
      <c r="P3392" s="222"/>
    </row>
    <row r="3393" spans="10:16" s="145" customFormat="1" x14ac:dyDescent="0.2">
      <c r="J3393" s="165"/>
      <c r="P3393" s="222"/>
    </row>
    <row r="3394" spans="10:16" s="145" customFormat="1" x14ac:dyDescent="0.2">
      <c r="J3394" s="165"/>
      <c r="P3394" s="222"/>
    </row>
    <row r="3395" spans="10:16" s="145" customFormat="1" x14ac:dyDescent="0.2">
      <c r="J3395" s="165"/>
      <c r="P3395" s="222"/>
    </row>
    <row r="3396" spans="10:16" s="145" customFormat="1" x14ac:dyDescent="0.2">
      <c r="J3396" s="165"/>
      <c r="P3396" s="222"/>
    </row>
    <row r="3397" spans="10:16" s="145" customFormat="1" x14ac:dyDescent="0.2">
      <c r="J3397" s="165"/>
      <c r="P3397" s="222"/>
    </row>
    <row r="3398" spans="10:16" s="145" customFormat="1" x14ac:dyDescent="0.2">
      <c r="J3398" s="165"/>
      <c r="P3398" s="222"/>
    </row>
    <row r="3399" spans="10:16" s="145" customFormat="1" x14ac:dyDescent="0.2">
      <c r="J3399" s="165"/>
      <c r="P3399" s="222"/>
    </row>
    <row r="3400" spans="10:16" s="145" customFormat="1" x14ac:dyDescent="0.2">
      <c r="J3400" s="165"/>
      <c r="P3400" s="222"/>
    </row>
    <row r="3401" spans="10:16" s="145" customFormat="1" x14ac:dyDescent="0.2">
      <c r="J3401" s="165"/>
      <c r="P3401" s="222"/>
    </row>
    <row r="3402" spans="10:16" s="145" customFormat="1" x14ac:dyDescent="0.2">
      <c r="J3402" s="165"/>
      <c r="P3402" s="222"/>
    </row>
    <row r="3403" spans="10:16" s="145" customFormat="1" x14ac:dyDescent="0.2">
      <c r="J3403" s="165"/>
      <c r="P3403" s="222"/>
    </row>
    <row r="3404" spans="10:16" s="145" customFormat="1" x14ac:dyDescent="0.2">
      <c r="J3404" s="165"/>
      <c r="P3404" s="222"/>
    </row>
    <row r="3405" spans="10:16" s="145" customFormat="1" x14ac:dyDescent="0.2">
      <c r="J3405" s="165"/>
      <c r="P3405" s="222"/>
    </row>
    <row r="3406" spans="10:16" s="145" customFormat="1" x14ac:dyDescent="0.2">
      <c r="J3406" s="165"/>
      <c r="P3406" s="222"/>
    </row>
    <row r="3407" spans="10:16" s="145" customFormat="1" x14ac:dyDescent="0.2">
      <c r="J3407" s="165"/>
      <c r="P3407" s="222"/>
    </row>
    <row r="3408" spans="10:16" s="145" customFormat="1" x14ac:dyDescent="0.2">
      <c r="J3408" s="165"/>
      <c r="P3408" s="222"/>
    </row>
    <row r="3409" spans="10:16" s="145" customFormat="1" x14ac:dyDescent="0.2">
      <c r="J3409" s="165"/>
      <c r="P3409" s="222"/>
    </row>
    <row r="3410" spans="10:16" s="145" customFormat="1" x14ac:dyDescent="0.2">
      <c r="J3410" s="165"/>
      <c r="P3410" s="222"/>
    </row>
    <row r="3411" spans="10:16" s="145" customFormat="1" x14ac:dyDescent="0.2">
      <c r="J3411" s="165"/>
      <c r="P3411" s="222"/>
    </row>
    <row r="3412" spans="10:16" s="145" customFormat="1" x14ac:dyDescent="0.2">
      <c r="J3412" s="165"/>
      <c r="P3412" s="222"/>
    </row>
    <row r="3413" spans="10:16" s="145" customFormat="1" x14ac:dyDescent="0.2">
      <c r="J3413" s="165"/>
      <c r="P3413" s="222"/>
    </row>
    <row r="3414" spans="10:16" s="145" customFormat="1" x14ac:dyDescent="0.2">
      <c r="J3414" s="165"/>
      <c r="P3414" s="222"/>
    </row>
    <row r="3415" spans="10:16" s="145" customFormat="1" x14ac:dyDescent="0.2">
      <c r="J3415" s="165"/>
      <c r="P3415" s="222"/>
    </row>
    <row r="3416" spans="10:16" s="145" customFormat="1" x14ac:dyDescent="0.2">
      <c r="J3416" s="165"/>
      <c r="P3416" s="222"/>
    </row>
    <row r="3417" spans="10:16" s="145" customFormat="1" x14ac:dyDescent="0.2">
      <c r="J3417" s="165"/>
      <c r="P3417" s="222"/>
    </row>
    <row r="3418" spans="10:16" s="145" customFormat="1" x14ac:dyDescent="0.2">
      <c r="J3418" s="165"/>
      <c r="P3418" s="222"/>
    </row>
    <row r="3419" spans="10:16" s="145" customFormat="1" x14ac:dyDescent="0.2">
      <c r="J3419" s="165"/>
      <c r="P3419" s="222"/>
    </row>
    <row r="3420" spans="10:16" s="145" customFormat="1" x14ac:dyDescent="0.2">
      <c r="J3420" s="165"/>
      <c r="P3420" s="222"/>
    </row>
    <row r="3421" spans="10:16" s="145" customFormat="1" x14ac:dyDescent="0.2">
      <c r="J3421" s="165"/>
      <c r="P3421" s="222"/>
    </row>
    <row r="3422" spans="10:16" s="145" customFormat="1" x14ac:dyDescent="0.2">
      <c r="J3422" s="165"/>
      <c r="P3422" s="222"/>
    </row>
    <row r="3423" spans="10:16" s="145" customFormat="1" x14ac:dyDescent="0.2">
      <c r="J3423" s="165"/>
      <c r="P3423" s="222"/>
    </row>
    <row r="3424" spans="10:16" s="145" customFormat="1" x14ac:dyDescent="0.2">
      <c r="J3424" s="165"/>
      <c r="P3424" s="222"/>
    </row>
    <row r="3425" spans="10:16" s="145" customFormat="1" x14ac:dyDescent="0.2">
      <c r="J3425" s="165"/>
      <c r="P3425" s="222"/>
    </row>
    <row r="3426" spans="10:16" s="145" customFormat="1" x14ac:dyDescent="0.2">
      <c r="J3426" s="165"/>
      <c r="P3426" s="222"/>
    </row>
    <row r="3427" spans="10:16" s="145" customFormat="1" x14ac:dyDescent="0.2">
      <c r="J3427" s="165"/>
      <c r="P3427" s="222"/>
    </row>
    <row r="3428" spans="10:16" s="145" customFormat="1" x14ac:dyDescent="0.2">
      <c r="J3428" s="165"/>
      <c r="P3428" s="222"/>
    </row>
    <row r="3429" spans="10:16" s="145" customFormat="1" x14ac:dyDescent="0.2">
      <c r="J3429" s="165"/>
      <c r="P3429" s="222"/>
    </row>
    <row r="3430" spans="10:16" s="145" customFormat="1" x14ac:dyDescent="0.2">
      <c r="J3430" s="165"/>
      <c r="P3430" s="222"/>
    </row>
    <row r="3431" spans="10:16" s="145" customFormat="1" x14ac:dyDescent="0.2">
      <c r="J3431" s="165"/>
      <c r="P3431" s="222"/>
    </row>
    <row r="3432" spans="10:16" s="145" customFormat="1" x14ac:dyDescent="0.2">
      <c r="J3432" s="165"/>
      <c r="P3432" s="222"/>
    </row>
    <row r="3433" spans="10:16" s="145" customFormat="1" x14ac:dyDescent="0.2">
      <c r="J3433" s="165"/>
      <c r="P3433" s="222"/>
    </row>
    <row r="3434" spans="10:16" s="145" customFormat="1" x14ac:dyDescent="0.2">
      <c r="J3434" s="165"/>
      <c r="P3434" s="222"/>
    </row>
    <row r="3435" spans="10:16" s="145" customFormat="1" x14ac:dyDescent="0.2">
      <c r="J3435" s="165"/>
      <c r="P3435" s="222"/>
    </row>
    <row r="3436" spans="10:16" s="145" customFormat="1" x14ac:dyDescent="0.2">
      <c r="J3436" s="165"/>
      <c r="P3436" s="222"/>
    </row>
    <row r="3437" spans="10:16" s="145" customFormat="1" x14ac:dyDescent="0.2">
      <c r="J3437" s="165"/>
      <c r="P3437" s="222"/>
    </row>
    <row r="3438" spans="10:16" s="145" customFormat="1" x14ac:dyDescent="0.2">
      <c r="J3438" s="165"/>
      <c r="P3438" s="222"/>
    </row>
    <row r="3439" spans="10:16" s="145" customFormat="1" x14ac:dyDescent="0.2">
      <c r="J3439" s="165"/>
      <c r="P3439" s="222"/>
    </row>
    <row r="3440" spans="10:16" s="145" customFormat="1" x14ac:dyDescent="0.2">
      <c r="J3440" s="165"/>
      <c r="P3440" s="222"/>
    </row>
    <row r="3441" spans="10:16" s="145" customFormat="1" x14ac:dyDescent="0.2">
      <c r="J3441" s="165"/>
      <c r="P3441" s="222"/>
    </row>
    <row r="3442" spans="10:16" s="145" customFormat="1" x14ac:dyDescent="0.2">
      <c r="J3442" s="165"/>
      <c r="P3442" s="222"/>
    </row>
    <row r="3443" spans="10:16" s="145" customFormat="1" x14ac:dyDescent="0.2">
      <c r="J3443" s="165"/>
      <c r="P3443" s="222"/>
    </row>
    <row r="3444" spans="10:16" s="145" customFormat="1" x14ac:dyDescent="0.2">
      <c r="J3444" s="165"/>
      <c r="P3444" s="222"/>
    </row>
    <row r="3445" spans="10:16" s="145" customFormat="1" x14ac:dyDescent="0.2">
      <c r="J3445" s="165"/>
      <c r="P3445" s="222"/>
    </row>
    <row r="3446" spans="10:16" s="145" customFormat="1" x14ac:dyDescent="0.2">
      <c r="J3446" s="165"/>
      <c r="P3446" s="222"/>
    </row>
    <row r="3447" spans="10:16" s="145" customFormat="1" x14ac:dyDescent="0.2">
      <c r="J3447" s="165"/>
      <c r="P3447" s="222"/>
    </row>
    <row r="3448" spans="10:16" s="145" customFormat="1" x14ac:dyDescent="0.2">
      <c r="J3448" s="165"/>
      <c r="P3448" s="222"/>
    </row>
    <row r="3449" spans="10:16" s="145" customFormat="1" x14ac:dyDescent="0.2">
      <c r="J3449" s="165"/>
      <c r="P3449" s="222"/>
    </row>
    <row r="3450" spans="10:16" s="145" customFormat="1" x14ac:dyDescent="0.2">
      <c r="J3450" s="165"/>
      <c r="P3450" s="222"/>
    </row>
    <row r="3451" spans="10:16" s="145" customFormat="1" x14ac:dyDescent="0.2">
      <c r="J3451" s="165"/>
      <c r="P3451" s="222"/>
    </row>
    <row r="3452" spans="10:16" s="145" customFormat="1" x14ac:dyDescent="0.2">
      <c r="J3452" s="165"/>
      <c r="P3452" s="222"/>
    </row>
    <row r="3453" spans="10:16" s="145" customFormat="1" x14ac:dyDescent="0.2">
      <c r="J3453" s="165"/>
      <c r="P3453" s="222"/>
    </row>
    <row r="3454" spans="10:16" s="145" customFormat="1" x14ac:dyDescent="0.2">
      <c r="J3454" s="165"/>
      <c r="P3454" s="222"/>
    </row>
    <row r="3455" spans="10:16" s="145" customFormat="1" x14ac:dyDescent="0.2">
      <c r="J3455" s="165"/>
      <c r="P3455" s="222"/>
    </row>
    <row r="3456" spans="10:16" s="145" customFormat="1" x14ac:dyDescent="0.2">
      <c r="J3456" s="165"/>
      <c r="P3456" s="222"/>
    </row>
    <row r="3457" spans="10:16" s="145" customFormat="1" x14ac:dyDescent="0.2">
      <c r="J3457" s="165"/>
      <c r="P3457" s="222"/>
    </row>
    <row r="3458" spans="10:16" s="145" customFormat="1" x14ac:dyDescent="0.2">
      <c r="J3458" s="165"/>
      <c r="P3458" s="222"/>
    </row>
    <row r="3459" spans="10:16" s="145" customFormat="1" x14ac:dyDescent="0.2">
      <c r="J3459" s="165"/>
      <c r="P3459" s="222"/>
    </row>
    <row r="3460" spans="10:16" s="145" customFormat="1" x14ac:dyDescent="0.2">
      <c r="J3460" s="165"/>
      <c r="P3460" s="222"/>
    </row>
    <row r="3461" spans="10:16" s="145" customFormat="1" x14ac:dyDescent="0.2">
      <c r="J3461" s="165"/>
      <c r="P3461" s="222"/>
    </row>
    <row r="3462" spans="10:16" s="145" customFormat="1" x14ac:dyDescent="0.2">
      <c r="J3462" s="165"/>
      <c r="P3462" s="222"/>
    </row>
    <row r="3463" spans="10:16" s="145" customFormat="1" x14ac:dyDescent="0.2">
      <c r="J3463" s="165"/>
      <c r="P3463" s="222"/>
    </row>
    <row r="3464" spans="10:16" s="145" customFormat="1" x14ac:dyDescent="0.2">
      <c r="J3464" s="165"/>
      <c r="P3464" s="222"/>
    </row>
    <row r="3465" spans="10:16" s="145" customFormat="1" x14ac:dyDescent="0.2">
      <c r="J3465" s="165"/>
      <c r="P3465" s="222"/>
    </row>
    <row r="3466" spans="10:16" s="145" customFormat="1" x14ac:dyDescent="0.2">
      <c r="J3466" s="165"/>
      <c r="P3466" s="222"/>
    </row>
    <row r="3467" spans="10:16" s="145" customFormat="1" x14ac:dyDescent="0.2">
      <c r="J3467" s="165"/>
      <c r="P3467" s="222"/>
    </row>
    <row r="3468" spans="10:16" s="145" customFormat="1" x14ac:dyDescent="0.2">
      <c r="J3468" s="165"/>
      <c r="P3468" s="222"/>
    </row>
    <row r="3469" spans="10:16" s="145" customFormat="1" x14ac:dyDescent="0.2">
      <c r="J3469" s="165"/>
      <c r="P3469" s="222"/>
    </row>
    <row r="3470" spans="10:16" s="145" customFormat="1" x14ac:dyDescent="0.2">
      <c r="J3470" s="165"/>
      <c r="P3470" s="222"/>
    </row>
    <row r="3471" spans="10:16" s="145" customFormat="1" x14ac:dyDescent="0.2">
      <c r="J3471" s="165"/>
      <c r="P3471" s="222"/>
    </row>
    <row r="3472" spans="10:16" s="145" customFormat="1" x14ac:dyDescent="0.2">
      <c r="J3472" s="165"/>
      <c r="P3472" s="222"/>
    </row>
    <row r="3473" spans="10:16" s="145" customFormat="1" x14ac:dyDescent="0.2">
      <c r="J3473" s="165"/>
      <c r="P3473" s="222"/>
    </row>
    <row r="3474" spans="10:16" s="145" customFormat="1" x14ac:dyDescent="0.2">
      <c r="J3474" s="165"/>
      <c r="P3474" s="222"/>
    </row>
    <row r="3475" spans="10:16" s="145" customFormat="1" x14ac:dyDescent="0.2">
      <c r="J3475" s="165"/>
      <c r="P3475" s="222"/>
    </row>
    <row r="3476" spans="10:16" s="145" customFormat="1" x14ac:dyDescent="0.2">
      <c r="J3476" s="165"/>
      <c r="P3476" s="222"/>
    </row>
    <row r="3477" spans="10:16" s="145" customFormat="1" x14ac:dyDescent="0.2">
      <c r="J3477" s="165"/>
      <c r="P3477" s="222"/>
    </row>
    <row r="3478" spans="10:16" s="145" customFormat="1" x14ac:dyDescent="0.2">
      <c r="J3478" s="165"/>
      <c r="P3478" s="222"/>
    </row>
    <row r="3479" spans="10:16" s="145" customFormat="1" x14ac:dyDescent="0.2">
      <c r="J3479" s="165"/>
      <c r="P3479" s="222"/>
    </row>
    <row r="3480" spans="10:16" s="145" customFormat="1" x14ac:dyDescent="0.2">
      <c r="J3480" s="165"/>
      <c r="P3480" s="222"/>
    </row>
    <row r="3481" spans="10:16" s="145" customFormat="1" x14ac:dyDescent="0.2">
      <c r="J3481" s="165"/>
      <c r="P3481" s="222"/>
    </row>
    <row r="3482" spans="10:16" s="145" customFormat="1" x14ac:dyDescent="0.2">
      <c r="J3482" s="165"/>
      <c r="P3482" s="222"/>
    </row>
    <row r="3483" spans="10:16" s="145" customFormat="1" x14ac:dyDescent="0.2">
      <c r="J3483" s="165"/>
      <c r="P3483" s="222"/>
    </row>
    <row r="3484" spans="10:16" s="145" customFormat="1" x14ac:dyDescent="0.2">
      <c r="J3484" s="165"/>
      <c r="P3484" s="222"/>
    </row>
    <row r="3485" spans="10:16" s="145" customFormat="1" x14ac:dyDescent="0.2">
      <c r="J3485" s="165"/>
      <c r="P3485" s="222"/>
    </row>
    <row r="3486" spans="10:16" s="145" customFormat="1" x14ac:dyDescent="0.2">
      <c r="J3486" s="165"/>
      <c r="P3486" s="222"/>
    </row>
    <row r="3487" spans="10:16" s="145" customFormat="1" x14ac:dyDescent="0.2">
      <c r="J3487" s="165"/>
      <c r="P3487" s="222"/>
    </row>
    <row r="3488" spans="10:16" s="145" customFormat="1" x14ac:dyDescent="0.2">
      <c r="J3488" s="165"/>
      <c r="P3488" s="222"/>
    </row>
    <row r="3489" spans="10:16" s="145" customFormat="1" x14ac:dyDescent="0.2">
      <c r="J3489" s="165"/>
      <c r="P3489" s="222"/>
    </row>
    <row r="3490" spans="10:16" s="145" customFormat="1" x14ac:dyDescent="0.2">
      <c r="J3490" s="165"/>
      <c r="P3490" s="222"/>
    </row>
    <row r="3491" spans="10:16" s="145" customFormat="1" x14ac:dyDescent="0.2">
      <c r="J3491" s="165"/>
      <c r="P3491" s="222"/>
    </row>
    <row r="3492" spans="10:16" s="145" customFormat="1" x14ac:dyDescent="0.2">
      <c r="J3492" s="165"/>
      <c r="P3492" s="222"/>
    </row>
    <row r="3493" spans="10:16" s="145" customFormat="1" x14ac:dyDescent="0.2">
      <c r="J3493" s="165"/>
      <c r="P3493" s="222"/>
    </row>
    <row r="3494" spans="10:16" s="145" customFormat="1" x14ac:dyDescent="0.2">
      <c r="J3494" s="165"/>
      <c r="P3494" s="222"/>
    </row>
    <row r="3495" spans="10:16" s="145" customFormat="1" x14ac:dyDescent="0.2">
      <c r="J3495" s="165"/>
      <c r="P3495" s="222"/>
    </row>
    <row r="3496" spans="10:16" s="145" customFormat="1" x14ac:dyDescent="0.2">
      <c r="J3496" s="165"/>
      <c r="P3496" s="222"/>
    </row>
    <row r="3497" spans="10:16" s="145" customFormat="1" x14ac:dyDescent="0.2">
      <c r="J3497" s="165"/>
      <c r="P3497" s="222"/>
    </row>
    <row r="3498" spans="10:16" s="145" customFormat="1" x14ac:dyDescent="0.2">
      <c r="J3498" s="165"/>
      <c r="P3498" s="222"/>
    </row>
    <row r="3499" spans="10:16" s="145" customFormat="1" x14ac:dyDescent="0.2">
      <c r="J3499" s="165"/>
      <c r="P3499" s="222"/>
    </row>
    <row r="3500" spans="10:16" s="145" customFormat="1" x14ac:dyDescent="0.2">
      <c r="J3500" s="165"/>
      <c r="P3500" s="222"/>
    </row>
    <row r="3501" spans="10:16" s="145" customFormat="1" x14ac:dyDescent="0.2">
      <c r="J3501" s="165"/>
      <c r="P3501" s="222"/>
    </row>
    <row r="3502" spans="10:16" s="145" customFormat="1" x14ac:dyDescent="0.2">
      <c r="J3502" s="165"/>
      <c r="P3502" s="222"/>
    </row>
    <row r="3503" spans="10:16" s="145" customFormat="1" x14ac:dyDescent="0.2">
      <c r="J3503" s="165"/>
      <c r="P3503" s="222"/>
    </row>
    <row r="3504" spans="10:16" s="145" customFormat="1" x14ac:dyDescent="0.2">
      <c r="J3504" s="165"/>
      <c r="P3504" s="222"/>
    </row>
    <row r="3505" spans="10:16" s="145" customFormat="1" x14ac:dyDescent="0.2">
      <c r="J3505" s="165"/>
      <c r="P3505" s="222"/>
    </row>
    <row r="3506" spans="10:16" s="145" customFormat="1" x14ac:dyDescent="0.2">
      <c r="J3506" s="165"/>
      <c r="P3506" s="222"/>
    </row>
    <row r="3507" spans="10:16" s="145" customFormat="1" x14ac:dyDescent="0.2">
      <c r="J3507" s="165"/>
      <c r="P3507" s="222"/>
    </row>
    <row r="3508" spans="10:16" s="145" customFormat="1" x14ac:dyDescent="0.2">
      <c r="J3508" s="165"/>
      <c r="P3508" s="222"/>
    </row>
    <row r="3509" spans="10:16" s="145" customFormat="1" x14ac:dyDescent="0.2">
      <c r="J3509" s="165"/>
      <c r="P3509" s="222"/>
    </row>
    <row r="3510" spans="10:16" s="145" customFormat="1" x14ac:dyDescent="0.2">
      <c r="J3510" s="165"/>
      <c r="P3510" s="222"/>
    </row>
    <row r="3511" spans="10:16" s="145" customFormat="1" x14ac:dyDescent="0.2">
      <c r="J3511" s="165"/>
      <c r="P3511" s="222"/>
    </row>
    <row r="3512" spans="10:16" s="145" customFormat="1" x14ac:dyDescent="0.2">
      <c r="J3512" s="165"/>
      <c r="P3512" s="222"/>
    </row>
    <row r="3513" spans="10:16" s="145" customFormat="1" x14ac:dyDescent="0.2">
      <c r="J3513" s="165"/>
      <c r="P3513" s="222"/>
    </row>
    <row r="3514" spans="10:16" s="145" customFormat="1" x14ac:dyDescent="0.2">
      <c r="J3514" s="165"/>
      <c r="P3514" s="222"/>
    </row>
    <row r="3515" spans="10:16" s="145" customFormat="1" x14ac:dyDescent="0.2">
      <c r="J3515" s="165"/>
      <c r="P3515" s="222"/>
    </row>
    <row r="3516" spans="10:16" s="145" customFormat="1" x14ac:dyDescent="0.2">
      <c r="J3516" s="165"/>
      <c r="P3516" s="222"/>
    </row>
    <row r="3517" spans="10:16" s="145" customFormat="1" x14ac:dyDescent="0.2">
      <c r="J3517" s="165"/>
      <c r="P3517" s="222"/>
    </row>
    <row r="3518" spans="10:16" s="145" customFormat="1" x14ac:dyDescent="0.2">
      <c r="J3518" s="165"/>
      <c r="P3518" s="222"/>
    </row>
    <row r="3519" spans="10:16" s="145" customFormat="1" x14ac:dyDescent="0.2">
      <c r="J3519" s="165"/>
      <c r="P3519" s="222"/>
    </row>
    <row r="3520" spans="10:16" s="145" customFormat="1" x14ac:dyDescent="0.2">
      <c r="J3520" s="165"/>
      <c r="P3520" s="222"/>
    </row>
    <row r="3521" spans="10:16" s="145" customFormat="1" x14ac:dyDescent="0.2">
      <c r="J3521" s="165"/>
      <c r="P3521" s="222"/>
    </row>
    <row r="3522" spans="10:16" s="145" customFormat="1" x14ac:dyDescent="0.2">
      <c r="J3522" s="165"/>
      <c r="P3522" s="222"/>
    </row>
    <row r="3523" spans="10:16" s="145" customFormat="1" x14ac:dyDescent="0.2">
      <c r="J3523" s="165"/>
      <c r="P3523" s="222"/>
    </row>
    <row r="3524" spans="10:16" s="145" customFormat="1" x14ac:dyDescent="0.2">
      <c r="J3524" s="165"/>
      <c r="P3524" s="222"/>
    </row>
    <row r="3525" spans="10:16" s="145" customFormat="1" x14ac:dyDescent="0.2">
      <c r="J3525" s="165"/>
      <c r="P3525" s="222"/>
    </row>
    <row r="3526" spans="10:16" s="145" customFormat="1" x14ac:dyDescent="0.2">
      <c r="J3526" s="165"/>
      <c r="P3526" s="222"/>
    </row>
    <row r="3527" spans="10:16" s="145" customFormat="1" x14ac:dyDescent="0.2">
      <c r="J3527" s="165"/>
      <c r="P3527" s="222"/>
    </row>
    <row r="3528" spans="10:16" s="145" customFormat="1" x14ac:dyDescent="0.2">
      <c r="J3528" s="165"/>
      <c r="P3528" s="222"/>
    </row>
    <row r="3529" spans="10:16" s="145" customFormat="1" x14ac:dyDescent="0.2">
      <c r="J3529" s="165"/>
      <c r="P3529" s="222"/>
    </row>
    <row r="3530" spans="10:16" s="145" customFormat="1" x14ac:dyDescent="0.2">
      <c r="J3530" s="165"/>
      <c r="P3530" s="222"/>
    </row>
    <row r="3531" spans="10:16" s="145" customFormat="1" x14ac:dyDescent="0.2">
      <c r="J3531" s="165"/>
      <c r="P3531" s="222"/>
    </row>
    <row r="3532" spans="10:16" s="145" customFormat="1" x14ac:dyDescent="0.2">
      <c r="J3532" s="165"/>
      <c r="P3532" s="222"/>
    </row>
    <row r="3533" spans="10:16" s="145" customFormat="1" x14ac:dyDescent="0.2">
      <c r="J3533" s="165"/>
      <c r="P3533" s="222"/>
    </row>
    <row r="3534" spans="10:16" s="145" customFormat="1" x14ac:dyDescent="0.2">
      <c r="J3534" s="165"/>
      <c r="P3534" s="222"/>
    </row>
    <row r="3535" spans="10:16" s="145" customFormat="1" x14ac:dyDescent="0.2">
      <c r="J3535" s="165"/>
      <c r="P3535" s="222"/>
    </row>
    <row r="3536" spans="10:16" s="145" customFormat="1" x14ac:dyDescent="0.2">
      <c r="J3536" s="165"/>
      <c r="P3536" s="222"/>
    </row>
    <row r="3537" spans="10:16" s="145" customFormat="1" x14ac:dyDescent="0.2">
      <c r="J3537" s="165"/>
      <c r="P3537" s="222"/>
    </row>
    <row r="3538" spans="10:16" s="145" customFormat="1" x14ac:dyDescent="0.2">
      <c r="J3538" s="165"/>
      <c r="P3538" s="222"/>
    </row>
    <row r="3539" spans="10:16" s="145" customFormat="1" x14ac:dyDescent="0.2">
      <c r="J3539" s="165"/>
      <c r="P3539" s="222"/>
    </row>
    <row r="3540" spans="10:16" s="145" customFormat="1" x14ac:dyDescent="0.2">
      <c r="J3540" s="165"/>
      <c r="P3540" s="222"/>
    </row>
    <row r="3541" spans="10:16" s="145" customFormat="1" x14ac:dyDescent="0.2">
      <c r="J3541" s="165"/>
      <c r="P3541" s="222"/>
    </row>
    <row r="3542" spans="10:16" s="145" customFormat="1" x14ac:dyDescent="0.2">
      <c r="J3542" s="165"/>
      <c r="P3542" s="222"/>
    </row>
    <row r="3543" spans="10:16" s="145" customFormat="1" x14ac:dyDescent="0.2">
      <c r="J3543" s="165"/>
      <c r="P3543" s="222"/>
    </row>
    <row r="3544" spans="10:16" s="145" customFormat="1" x14ac:dyDescent="0.2">
      <c r="J3544" s="165"/>
      <c r="P3544" s="222"/>
    </row>
    <row r="3545" spans="10:16" s="145" customFormat="1" x14ac:dyDescent="0.2">
      <c r="J3545" s="165"/>
      <c r="P3545" s="222"/>
    </row>
    <row r="3546" spans="10:16" s="145" customFormat="1" x14ac:dyDescent="0.2">
      <c r="J3546" s="165"/>
      <c r="P3546" s="222"/>
    </row>
    <row r="3547" spans="10:16" s="145" customFormat="1" x14ac:dyDescent="0.2">
      <c r="J3547" s="165"/>
      <c r="P3547" s="222"/>
    </row>
    <row r="3548" spans="10:16" s="145" customFormat="1" x14ac:dyDescent="0.2">
      <c r="J3548" s="165"/>
      <c r="P3548" s="222"/>
    </row>
    <row r="3549" spans="10:16" s="145" customFormat="1" x14ac:dyDescent="0.2">
      <c r="J3549" s="165"/>
      <c r="P3549" s="222"/>
    </row>
    <row r="3550" spans="10:16" s="145" customFormat="1" x14ac:dyDescent="0.2">
      <c r="J3550" s="165"/>
      <c r="P3550" s="222"/>
    </row>
    <row r="3551" spans="10:16" s="145" customFormat="1" x14ac:dyDescent="0.2">
      <c r="J3551" s="165"/>
      <c r="P3551" s="222"/>
    </row>
    <row r="3552" spans="10:16" s="145" customFormat="1" x14ac:dyDescent="0.2">
      <c r="J3552" s="165"/>
      <c r="P3552" s="222"/>
    </row>
    <row r="3553" spans="10:16" s="145" customFormat="1" x14ac:dyDescent="0.2">
      <c r="J3553" s="165"/>
      <c r="P3553" s="222"/>
    </row>
    <row r="3554" spans="10:16" s="145" customFormat="1" x14ac:dyDescent="0.2">
      <c r="J3554" s="165"/>
      <c r="P3554" s="222"/>
    </row>
    <row r="3555" spans="10:16" s="145" customFormat="1" x14ac:dyDescent="0.2">
      <c r="J3555" s="165"/>
      <c r="P3555" s="222"/>
    </row>
    <row r="3556" spans="10:16" s="145" customFormat="1" x14ac:dyDescent="0.2">
      <c r="J3556" s="165"/>
      <c r="P3556" s="222"/>
    </row>
    <row r="3557" spans="10:16" s="145" customFormat="1" x14ac:dyDescent="0.2">
      <c r="J3557" s="165"/>
      <c r="P3557" s="222"/>
    </row>
    <row r="3558" spans="10:16" s="145" customFormat="1" x14ac:dyDescent="0.2">
      <c r="J3558" s="165"/>
      <c r="P3558" s="222"/>
    </row>
    <row r="3559" spans="10:16" s="145" customFormat="1" x14ac:dyDescent="0.2">
      <c r="J3559" s="165"/>
      <c r="P3559" s="222"/>
    </row>
    <row r="3560" spans="10:16" s="145" customFormat="1" x14ac:dyDescent="0.2">
      <c r="J3560" s="165"/>
      <c r="P3560" s="222"/>
    </row>
    <row r="3561" spans="10:16" s="145" customFormat="1" x14ac:dyDescent="0.2">
      <c r="J3561" s="165"/>
      <c r="P3561" s="222"/>
    </row>
    <row r="3562" spans="10:16" s="145" customFormat="1" x14ac:dyDescent="0.2">
      <c r="J3562" s="165"/>
      <c r="P3562" s="222"/>
    </row>
    <row r="3563" spans="10:16" s="145" customFormat="1" x14ac:dyDescent="0.2">
      <c r="J3563" s="165"/>
      <c r="P3563" s="222"/>
    </row>
    <row r="3564" spans="10:16" s="145" customFormat="1" x14ac:dyDescent="0.2">
      <c r="J3564" s="165"/>
      <c r="P3564" s="222"/>
    </row>
    <row r="3565" spans="10:16" s="145" customFormat="1" x14ac:dyDescent="0.2">
      <c r="J3565" s="165"/>
      <c r="P3565" s="222"/>
    </row>
    <row r="3566" spans="10:16" s="145" customFormat="1" x14ac:dyDescent="0.2">
      <c r="J3566" s="165"/>
      <c r="P3566" s="222"/>
    </row>
    <row r="3567" spans="10:16" s="145" customFormat="1" x14ac:dyDescent="0.2">
      <c r="J3567" s="165"/>
      <c r="P3567" s="222"/>
    </row>
    <row r="3568" spans="10:16" s="145" customFormat="1" x14ac:dyDescent="0.2">
      <c r="J3568" s="165"/>
      <c r="P3568" s="222"/>
    </row>
    <row r="3569" spans="10:16" s="145" customFormat="1" x14ac:dyDescent="0.2">
      <c r="J3569" s="165"/>
      <c r="P3569" s="222"/>
    </row>
    <row r="3570" spans="10:16" s="145" customFormat="1" x14ac:dyDescent="0.2">
      <c r="J3570" s="165"/>
      <c r="P3570" s="222"/>
    </row>
    <row r="3571" spans="10:16" s="145" customFormat="1" x14ac:dyDescent="0.2">
      <c r="J3571" s="165"/>
      <c r="P3571" s="222"/>
    </row>
    <row r="3572" spans="10:16" s="145" customFormat="1" x14ac:dyDescent="0.2">
      <c r="J3572" s="165"/>
      <c r="P3572" s="222"/>
    </row>
    <row r="3573" spans="10:16" s="145" customFormat="1" x14ac:dyDescent="0.2">
      <c r="J3573" s="165"/>
      <c r="P3573" s="222"/>
    </row>
    <row r="3574" spans="10:16" s="145" customFormat="1" x14ac:dyDescent="0.2">
      <c r="J3574" s="165"/>
      <c r="P3574" s="222"/>
    </row>
    <row r="3575" spans="10:16" s="145" customFormat="1" x14ac:dyDescent="0.2">
      <c r="J3575" s="165"/>
      <c r="P3575" s="222"/>
    </row>
    <row r="3576" spans="10:16" s="145" customFormat="1" x14ac:dyDescent="0.2">
      <c r="J3576" s="165"/>
      <c r="P3576" s="222"/>
    </row>
    <row r="3577" spans="10:16" s="145" customFormat="1" x14ac:dyDescent="0.2">
      <c r="J3577" s="165"/>
      <c r="P3577" s="222"/>
    </row>
    <row r="3578" spans="10:16" s="145" customFormat="1" x14ac:dyDescent="0.2">
      <c r="J3578" s="165"/>
      <c r="P3578" s="222"/>
    </row>
    <row r="3579" spans="10:16" s="145" customFormat="1" x14ac:dyDescent="0.2">
      <c r="J3579" s="165"/>
      <c r="P3579" s="222"/>
    </row>
    <row r="3580" spans="10:16" s="145" customFormat="1" x14ac:dyDescent="0.2">
      <c r="J3580" s="165"/>
      <c r="P3580" s="222"/>
    </row>
    <row r="3581" spans="10:16" s="145" customFormat="1" x14ac:dyDescent="0.2">
      <c r="J3581" s="165"/>
      <c r="P3581" s="222"/>
    </row>
    <row r="3582" spans="10:16" s="145" customFormat="1" x14ac:dyDescent="0.2">
      <c r="J3582" s="165"/>
      <c r="P3582" s="222"/>
    </row>
    <row r="3583" spans="10:16" s="145" customFormat="1" x14ac:dyDescent="0.2">
      <c r="J3583" s="165"/>
      <c r="P3583" s="222"/>
    </row>
    <row r="3584" spans="10:16" s="145" customFormat="1" x14ac:dyDescent="0.2">
      <c r="J3584" s="165"/>
      <c r="P3584" s="222"/>
    </row>
    <row r="3585" spans="10:16" s="145" customFormat="1" x14ac:dyDescent="0.2">
      <c r="J3585" s="165"/>
      <c r="P3585" s="222"/>
    </row>
    <row r="3586" spans="10:16" s="145" customFormat="1" x14ac:dyDescent="0.2">
      <c r="J3586" s="165"/>
      <c r="P3586" s="222"/>
    </row>
    <row r="3587" spans="10:16" s="145" customFormat="1" x14ac:dyDescent="0.2">
      <c r="J3587" s="165"/>
      <c r="P3587" s="222"/>
    </row>
    <row r="3588" spans="10:16" s="145" customFormat="1" x14ac:dyDescent="0.2">
      <c r="J3588" s="165"/>
      <c r="P3588" s="222"/>
    </row>
    <row r="3589" spans="10:16" s="145" customFormat="1" x14ac:dyDescent="0.2">
      <c r="J3589" s="165"/>
      <c r="P3589" s="222"/>
    </row>
    <row r="3590" spans="10:16" s="145" customFormat="1" x14ac:dyDescent="0.2">
      <c r="J3590" s="165"/>
      <c r="P3590" s="222"/>
    </row>
    <row r="3591" spans="10:16" s="145" customFormat="1" x14ac:dyDescent="0.2">
      <c r="J3591" s="165"/>
      <c r="P3591" s="222"/>
    </row>
    <row r="3592" spans="10:16" s="145" customFormat="1" x14ac:dyDescent="0.2">
      <c r="J3592" s="165"/>
      <c r="P3592" s="222"/>
    </row>
    <row r="3593" spans="10:16" s="145" customFormat="1" x14ac:dyDescent="0.2">
      <c r="J3593" s="165"/>
      <c r="P3593" s="222"/>
    </row>
    <row r="3594" spans="10:16" s="145" customFormat="1" x14ac:dyDescent="0.2">
      <c r="J3594" s="165"/>
      <c r="P3594" s="222"/>
    </row>
    <row r="3595" spans="10:16" s="145" customFormat="1" x14ac:dyDescent="0.2">
      <c r="J3595" s="165"/>
      <c r="P3595" s="222"/>
    </row>
    <row r="3596" spans="10:16" s="145" customFormat="1" x14ac:dyDescent="0.2">
      <c r="J3596" s="165"/>
      <c r="P3596" s="222"/>
    </row>
    <row r="3597" spans="10:16" s="145" customFormat="1" x14ac:dyDescent="0.2">
      <c r="J3597" s="165"/>
      <c r="P3597" s="222"/>
    </row>
    <row r="3598" spans="10:16" s="145" customFormat="1" x14ac:dyDescent="0.2">
      <c r="J3598" s="165"/>
      <c r="P3598" s="222"/>
    </row>
    <row r="3599" spans="10:16" s="145" customFormat="1" x14ac:dyDescent="0.2">
      <c r="J3599" s="165"/>
      <c r="P3599" s="222"/>
    </row>
    <row r="3600" spans="10:16" s="145" customFormat="1" x14ac:dyDescent="0.2">
      <c r="J3600" s="165"/>
      <c r="P3600" s="222"/>
    </row>
    <row r="3601" spans="10:16" s="145" customFormat="1" x14ac:dyDescent="0.2">
      <c r="J3601" s="165"/>
      <c r="P3601" s="222"/>
    </row>
    <row r="3602" spans="10:16" s="145" customFormat="1" x14ac:dyDescent="0.2">
      <c r="J3602" s="165"/>
      <c r="P3602" s="222"/>
    </row>
    <row r="3603" spans="10:16" s="145" customFormat="1" x14ac:dyDescent="0.2">
      <c r="J3603" s="165"/>
      <c r="P3603" s="222"/>
    </row>
    <row r="3604" spans="10:16" s="145" customFormat="1" x14ac:dyDescent="0.2">
      <c r="J3604" s="165"/>
      <c r="P3604" s="222"/>
    </row>
    <row r="3605" spans="10:16" s="145" customFormat="1" x14ac:dyDescent="0.2">
      <c r="J3605" s="165"/>
      <c r="P3605" s="222"/>
    </row>
    <row r="3606" spans="10:16" s="145" customFormat="1" x14ac:dyDescent="0.2">
      <c r="J3606" s="165"/>
      <c r="P3606" s="222"/>
    </row>
    <row r="3607" spans="10:16" s="145" customFormat="1" x14ac:dyDescent="0.2">
      <c r="J3607" s="165"/>
      <c r="P3607" s="222"/>
    </row>
    <row r="3608" spans="10:16" s="145" customFormat="1" x14ac:dyDescent="0.2">
      <c r="J3608" s="165"/>
      <c r="P3608" s="222"/>
    </row>
    <row r="3609" spans="10:16" s="145" customFormat="1" x14ac:dyDescent="0.2">
      <c r="J3609" s="165"/>
      <c r="P3609" s="222"/>
    </row>
    <row r="3610" spans="10:16" s="145" customFormat="1" x14ac:dyDescent="0.2">
      <c r="J3610" s="165"/>
      <c r="P3610" s="222"/>
    </row>
    <row r="3611" spans="10:16" s="145" customFormat="1" x14ac:dyDescent="0.2">
      <c r="J3611" s="165"/>
      <c r="P3611" s="222"/>
    </row>
    <row r="3612" spans="10:16" s="145" customFormat="1" x14ac:dyDescent="0.2">
      <c r="J3612" s="165"/>
      <c r="P3612" s="222"/>
    </row>
    <row r="3613" spans="10:16" s="145" customFormat="1" x14ac:dyDescent="0.2">
      <c r="J3613" s="165"/>
      <c r="P3613" s="222"/>
    </row>
    <row r="3614" spans="10:16" s="145" customFormat="1" x14ac:dyDescent="0.2">
      <c r="J3614" s="165"/>
      <c r="P3614" s="222"/>
    </row>
    <row r="3615" spans="10:16" s="145" customFormat="1" x14ac:dyDescent="0.2">
      <c r="J3615" s="165"/>
      <c r="P3615" s="222"/>
    </row>
    <row r="3616" spans="10:16" s="145" customFormat="1" x14ac:dyDescent="0.2">
      <c r="J3616" s="165"/>
      <c r="P3616" s="222"/>
    </row>
    <row r="3617" spans="10:16" s="145" customFormat="1" x14ac:dyDescent="0.2">
      <c r="J3617" s="165"/>
      <c r="P3617" s="222"/>
    </row>
    <row r="3618" spans="10:16" s="145" customFormat="1" x14ac:dyDescent="0.2">
      <c r="J3618" s="165"/>
      <c r="P3618" s="222"/>
    </row>
    <row r="3619" spans="10:16" s="145" customFormat="1" x14ac:dyDescent="0.2">
      <c r="J3619" s="165"/>
      <c r="P3619" s="222"/>
    </row>
    <row r="3620" spans="10:16" s="145" customFormat="1" x14ac:dyDescent="0.2">
      <c r="J3620" s="165"/>
      <c r="P3620" s="222"/>
    </row>
    <row r="3621" spans="10:16" s="145" customFormat="1" x14ac:dyDescent="0.2">
      <c r="J3621" s="165"/>
      <c r="P3621" s="222"/>
    </row>
    <row r="3622" spans="10:16" s="145" customFormat="1" x14ac:dyDescent="0.2">
      <c r="J3622" s="165"/>
      <c r="P3622" s="222"/>
    </row>
    <row r="3623" spans="10:16" s="145" customFormat="1" x14ac:dyDescent="0.2">
      <c r="J3623" s="165"/>
      <c r="P3623" s="222"/>
    </row>
    <row r="3624" spans="10:16" s="145" customFormat="1" x14ac:dyDescent="0.2">
      <c r="J3624" s="165"/>
      <c r="P3624" s="222"/>
    </row>
    <row r="3625" spans="10:16" s="145" customFormat="1" x14ac:dyDescent="0.2">
      <c r="J3625" s="165"/>
      <c r="P3625" s="222"/>
    </row>
    <row r="3626" spans="10:16" s="145" customFormat="1" x14ac:dyDescent="0.2">
      <c r="J3626" s="165"/>
      <c r="P3626" s="222"/>
    </row>
    <row r="3627" spans="10:16" s="145" customFormat="1" x14ac:dyDescent="0.2">
      <c r="J3627" s="165"/>
      <c r="P3627" s="222"/>
    </row>
    <row r="3628" spans="10:16" s="145" customFormat="1" x14ac:dyDescent="0.2">
      <c r="J3628" s="165"/>
      <c r="P3628" s="222"/>
    </row>
    <row r="3629" spans="10:16" s="145" customFormat="1" x14ac:dyDescent="0.2">
      <c r="J3629" s="165"/>
      <c r="P3629" s="222"/>
    </row>
    <row r="3630" spans="10:16" s="145" customFormat="1" x14ac:dyDescent="0.2">
      <c r="J3630" s="165"/>
      <c r="P3630" s="222"/>
    </row>
    <row r="3631" spans="10:16" s="145" customFormat="1" x14ac:dyDescent="0.2">
      <c r="J3631" s="165"/>
      <c r="P3631" s="222"/>
    </row>
    <row r="3632" spans="10:16" s="145" customFormat="1" x14ac:dyDescent="0.2">
      <c r="J3632" s="165"/>
      <c r="P3632" s="222"/>
    </row>
    <row r="3633" spans="10:16" s="145" customFormat="1" x14ac:dyDescent="0.2">
      <c r="J3633" s="165"/>
      <c r="P3633" s="222"/>
    </row>
    <row r="3634" spans="10:16" s="145" customFormat="1" x14ac:dyDescent="0.2">
      <c r="J3634" s="165"/>
      <c r="P3634" s="222"/>
    </row>
    <row r="3635" spans="10:16" s="145" customFormat="1" x14ac:dyDescent="0.2">
      <c r="J3635" s="165"/>
      <c r="P3635" s="222"/>
    </row>
    <row r="3636" spans="10:16" s="145" customFormat="1" x14ac:dyDescent="0.2">
      <c r="J3636" s="165"/>
      <c r="P3636" s="222"/>
    </row>
    <row r="3637" spans="10:16" s="145" customFormat="1" x14ac:dyDescent="0.2">
      <c r="J3637" s="165"/>
      <c r="P3637" s="222"/>
    </row>
    <row r="3638" spans="10:16" s="145" customFormat="1" x14ac:dyDescent="0.2">
      <c r="J3638" s="165"/>
      <c r="P3638" s="222"/>
    </row>
    <row r="3639" spans="10:16" s="145" customFormat="1" x14ac:dyDescent="0.2">
      <c r="J3639" s="165"/>
      <c r="P3639" s="222"/>
    </row>
    <row r="3640" spans="10:16" s="145" customFormat="1" x14ac:dyDescent="0.2">
      <c r="J3640" s="165"/>
      <c r="P3640" s="222"/>
    </row>
    <row r="3641" spans="10:16" s="145" customFormat="1" x14ac:dyDescent="0.2">
      <c r="J3641" s="165"/>
      <c r="P3641" s="222"/>
    </row>
    <row r="3642" spans="10:16" s="145" customFormat="1" x14ac:dyDescent="0.2">
      <c r="J3642" s="165"/>
      <c r="P3642" s="222"/>
    </row>
    <row r="3643" spans="10:16" s="145" customFormat="1" x14ac:dyDescent="0.2">
      <c r="J3643" s="165"/>
      <c r="P3643" s="222"/>
    </row>
    <row r="3644" spans="10:16" s="145" customFormat="1" x14ac:dyDescent="0.2">
      <c r="J3644" s="165"/>
      <c r="P3644" s="222"/>
    </row>
    <row r="3645" spans="10:16" s="145" customFormat="1" x14ac:dyDescent="0.2">
      <c r="J3645" s="165"/>
      <c r="P3645" s="222"/>
    </row>
    <row r="3646" spans="10:16" s="145" customFormat="1" x14ac:dyDescent="0.2">
      <c r="J3646" s="165"/>
      <c r="P3646" s="222"/>
    </row>
    <row r="3647" spans="10:16" s="145" customFormat="1" x14ac:dyDescent="0.2">
      <c r="J3647" s="165"/>
      <c r="P3647" s="222"/>
    </row>
    <row r="3648" spans="10:16" s="145" customFormat="1" x14ac:dyDescent="0.2">
      <c r="J3648" s="165"/>
      <c r="P3648" s="222"/>
    </row>
    <row r="3649" spans="10:16" s="145" customFormat="1" x14ac:dyDescent="0.2">
      <c r="J3649" s="165"/>
      <c r="P3649" s="222"/>
    </row>
    <row r="3650" spans="10:16" s="145" customFormat="1" x14ac:dyDescent="0.2">
      <c r="J3650" s="165"/>
      <c r="P3650" s="222"/>
    </row>
    <row r="3651" spans="10:16" s="145" customFormat="1" x14ac:dyDescent="0.2">
      <c r="J3651" s="165"/>
      <c r="P3651" s="222"/>
    </row>
    <row r="3652" spans="10:16" s="145" customFormat="1" x14ac:dyDescent="0.2">
      <c r="J3652" s="165"/>
      <c r="P3652" s="222"/>
    </row>
    <row r="3653" spans="10:16" s="145" customFormat="1" x14ac:dyDescent="0.2">
      <c r="J3653" s="165"/>
      <c r="P3653" s="222"/>
    </row>
    <row r="3654" spans="10:16" s="145" customFormat="1" x14ac:dyDescent="0.2">
      <c r="J3654" s="165"/>
      <c r="P3654" s="222"/>
    </row>
    <row r="3655" spans="10:16" s="145" customFormat="1" x14ac:dyDescent="0.2">
      <c r="J3655" s="165"/>
      <c r="P3655" s="222"/>
    </row>
    <row r="3656" spans="10:16" s="145" customFormat="1" x14ac:dyDescent="0.2">
      <c r="J3656" s="165"/>
      <c r="P3656" s="222"/>
    </row>
    <row r="3657" spans="10:16" s="145" customFormat="1" x14ac:dyDescent="0.2">
      <c r="J3657" s="165"/>
      <c r="P3657" s="222"/>
    </row>
    <row r="3658" spans="10:16" s="145" customFormat="1" x14ac:dyDescent="0.2">
      <c r="J3658" s="165"/>
      <c r="P3658" s="222"/>
    </row>
    <row r="3659" spans="10:16" s="145" customFormat="1" x14ac:dyDescent="0.2">
      <c r="J3659" s="165"/>
      <c r="P3659" s="222"/>
    </row>
    <row r="3660" spans="10:16" s="145" customFormat="1" x14ac:dyDescent="0.2">
      <c r="J3660" s="165"/>
      <c r="P3660" s="222"/>
    </row>
    <row r="3661" spans="10:16" s="145" customFormat="1" x14ac:dyDescent="0.2">
      <c r="J3661" s="165"/>
      <c r="P3661" s="222"/>
    </row>
    <row r="3662" spans="10:16" s="145" customFormat="1" x14ac:dyDescent="0.2">
      <c r="J3662" s="165"/>
      <c r="P3662" s="222"/>
    </row>
    <row r="3663" spans="10:16" s="145" customFormat="1" x14ac:dyDescent="0.2">
      <c r="J3663" s="165"/>
      <c r="P3663" s="222"/>
    </row>
    <row r="3664" spans="10:16" s="145" customFormat="1" x14ac:dyDescent="0.2">
      <c r="J3664" s="165"/>
      <c r="P3664" s="222"/>
    </row>
    <row r="3665" spans="10:16" s="145" customFormat="1" x14ac:dyDescent="0.2">
      <c r="J3665" s="165"/>
      <c r="P3665" s="222"/>
    </row>
    <row r="3666" spans="10:16" s="145" customFormat="1" x14ac:dyDescent="0.2">
      <c r="J3666" s="165"/>
      <c r="P3666" s="222"/>
    </row>
    <row r="3667" spans="10:16" s="145" customFormat="1" x14ac:dyDescent="0.2">
      <c r="J3667" s="165"/>
      <c r="P3667" s="222"/>
    </row>
    <row r="3668" spans="10:16" s="145" customFormat="1" x14ac:dyDescent="0.2">
      <c r="J3668" s="165"/>
      <c r="P3668" s="222"/>
    </row>
    <row r="3669" spans="10:16" s="145" customFormat="1" x14ac:dyDescent="0.2">
      <c r="J3669" s="165"/>
      <c r="P3669" s="222"/>
    </row>
    <row r="3670" spans="10:16" s="145" customFormat="1" x14ac:dyDescent="0.2">
      <c r="J3670" s="165"/>
      <c r="P3670" s="222"/>
    </row>
    <row r="3671" spans="10:16" s="145" customFormat="1" x14ac:dyDescent="0.2">
      <c r="J3671" s="165"/>
      <c r="P3671" s="222"/>
    </row>
    <row r="3672" spans="10:16" s="145" customFormat="1" x14ac:dyDescent="0.2">
      <c r="J3672" s="165"/>
      <c r="P3672" s="222"/>
    </row>
    <row r="3673" spans="10:16" s="145" customFormat="1" x14ac:dyDescent="0.2">
      <c r="J3673" s="165"/>
      <c r="P3673" s="222"/>
    </row>
    <row r="3674" spans="10:16" s="145" customFormat="1" x14ac:dyDescent="0.2">
      <c r="J3674" s="165"/>
      <c r="P3674" s="222"/>
    </row>
    <row r="3675" spans="10:16" s="145" customFormat="1" x14ac:dyDescent="0.2">
      <c r="J3675" s="165"/>
      <c r="P3675" s="222"/>
    </row>
    <row r="3676" spans="10:16" s="145" customFormat="1" x14ac:dyDescent="0.2">
      <c r="J3676" s="165"/>
      <c r="P3676" s="222"/>
    </row>
    <row r="3677" spans="10:16" s="145" customFormat="1" x14ac:dyDescent="0.2">
      <c r="J3677" s="165"/>
      <c r="P3677" s="222"/>
    </row>
    <row r="3678" spans="10:16" s="145" customFormat="1" x14ac:dyDescent="0.2">
      <c r="J3678" s="165"/>
      <c r="P3678" s="222"/>
    </row>
    <row r="3679" spans="10:16" s="145" customFormat="1" x14ac:dyDescent="0.2">
      <c r="J3679" s="165"/>
      <c r="P3679" s="222"/>
    </row>
    <row r="3680" spans="10:16" s="145" customFormat="1" x14ac:dyDescent="0.2">
      <c r="J3680" s="165"/>
      <c r="P3680" s="222"/>
    </row>
    <row r="3681" spans="10:16" s="145" customFormat="1" x14ac:dyDescent="0.2">
      <c r="J3681" s="165"/>
      <c r="P3681" s="222"/>
    </row>
    <row r="3682" spans="10:16" s="145" customFormat="1" x14ac:dyDescent="0.2">
      <c r="J3682" s="165"/>
      <c r="P3682" s="222"/>
    </row>
    <row r="3683" spans="10:16" s="145" customFormat="1" x14ac:dyDescent="0.2">
      <c r="J3683" s="165"/>
      <c r="P3683" s="222"/>
    </row>
    <row r="3684" spans="10:16" s="145" customFormat="1" x14ac:dyDescent="0.2">
      <c r="J3684" s="165"/>
      <c r="P3684" s="222"/>
    </row>
    <row r="3685" spans="10:16" s="145" customFormat="1" x14ac:dyDescent="0.2">
      <c r="J3685" s="165"/>
      <c r="P3685" s="222"/>
    </row>
    <row r="3686" spans="10:16" s="145" customFormat="1" x14ac:dyDescent="0.2">
      <c r="J3686" s="165"/>
      <c r="P3686" s="222"/>
    </row>
    <row r="3687" spans="10:16" s="145" customFormat="1" x14ac:dyDescent="0.2">
      <c r="J3687" s="165"/>
      <c r="P3687" s="222"/>
    </row>
    <row r="3688" spans="10:16" s="145" customFormat="1" x14ac:dyDescent="0.2">
      <c r="J3688" s="165"/>
      <c r="P3688" s="222"/>
    </row>
    <row r="3689" spans="10:16" s="145" customFormat="1" x14ac:dyDescent="0.2">
      <c r="J3689" s="165"/>
      <c r="P3689" s="222"/>
    </row>
    <row r="3690" spans="10:16" s="145" customFormat="1" x14ac:dyDescent="0.2">
      <c r="J3690" s="165"/>
      <c r="P3690" s="222"/>
    </row>
    <row r="3691" spans="10:16" s="145" customFormat="1" x14ac:dyDescent="0.2">
      <c r="J3691" s="165"/>
      <c r="P3691" s="222"/>
    </row>
    <row r="3692" spans="10:16" s="145" customFormat="1" x14ac:dyDescent="0.2">
      <c r="J3692" s="165"/>
      <c r="P3692" s="222"/>
    </row>
    <row r="3693" spans="10:16" s="145" customFormat="1" x14ac:dyDescent="0.2">
      <c r="J3693" s="165"/>
      <c r="P3693" s="222"/>
    </row>
    <row r="3694" spans="10:16" s="145" customFormat="1" x14ac:dyDescent="0.2">
      <c r="J3694" s="165"/>
      <c r="P3694" s="222"/>
    </row>
    <row r="3695" spans="10:16" s="145" customFormat="1" x14ac:dyDescent="0.2">
      <c r="J3695" s="165"/>
      <c r="P3695" s="222"/>
    </row>
    <row r="3696" spans="10:16" s="145" customFormat="1" x14ac:dyDescent="0.2">
      <c r="J3696" s="165"/>
      <c r="P3696" s="222"/>
    </row>
    <row r="3697" spans="10:16" s="145" customFormat="1" x14ac:dyDescent="0.2">
      <c r="J3697" s="165"/>
      <c r="P3697" s="222"/>
    </row>
    <row r="3698" spans="10:16" s="145" customFormat="1" x14ac:dyDescent="0.2">
      <c r="J3698" s="165"/>
      <c r="P3698" s="222"/>
    </row>
    <row r="3699" spans="10:16" s="145" customFormat="1" x14ac:dyDescent="0.2">
      <c r="J3699" s="165"/>
      <c r="P3699" s="222"/>
    </row>
    <row r="3700" spans="10:16" s="145" customFormat="1" x14ac:dyDescent="0.2">
      <c r="J3700" s="165"/>
      <c r="P3700" s="222"/>
    </row>
    <row r="3701" spans="10:16" s="145" customFormat="1" x14ac:dyDescent="0.2">
      <c r="J3701" s="165"/>
      <c r="P3701" s="222"/>
    </row>
    <row r="3702" spans="10:16" s="145" customFormat="1" x14ac:dyDescent="0.2">
      <c r="J3702" s="165"/>
      <c r="P3702" s="222"/>
    </row>
    <row r="3703" spans="10:16" s="145" customFormat="1" x14ac:dyDescent="0.2">
      <c r="J3703" s="165"/>
      <c r="P3703" s="222"/>
    </row>
    <row r="3704" spans="10:16" s="145" customFormat="1" x14ac:dyDescent="0.2">
      <c r="J3704" s="165"/>
      <c r="P3704" s="222"/>
    </row>
    <row r="3705" spans="10:16" s="145" customFormat="1" x14ac:dyDescent="0.2">
      <c r="J3705" s="165"/>
      <c r="P3705" s="222"/>
    </row>
    <row r="3706" spans="10:16" s="145" customFormat="1" x14ac:dyDescent="0.2">
      <c r="J3706" s="165"/>
      <c r="P3706" s="222"/>
    </row>
    <row r="3707" spans="10:16" s="145" customFormat="1" x14ac:dyDescent="0.2">
      <c r="J3707" s="165"/>
      <c r="P3707" s="222"/>
    </row>
    <row r="3708" spans="10:16" s="145" customFormat="1" x14ac:dyDescent="0.2">
      <c r="J3708" s="165"/>
      <c r="P3708" s="222"/>
    </row>
    <row r="3709" spans="10:16" s="145" customFormat="1" x14ac:dyDescent="0.2">
      <c r="J3709" s="165"/>
      <c r="P3709" s="222"/>
    </row>
    <row r="3710" spans="10:16" s="145" customFormat="1" x14ac:dyDescent="0.2">
      <c r="J3710" s="165"/>
      <c r="P3710" s="222"/>
    </row>
    <row r="3711" spans="10:16" s="145" customFormat="1" x14ac:dyDescent="0.2">
      <c r="J3711" s="165"/>
      <c r="P3711" s="222"/>
    </row>
    <row r="3712" spans="10:16" s="145" customFormat="1" x14ac:dyDescent="0.2">
      <c r="J3712" s="165"/>
      <c r="P3712" s="222"/>
    </row>
    <row r="3713" spans="10:16" s="145" customFormat="1" x14ac:dyDescent="0.2">
      <c r="J3713" s="165"/>
      <c r="P3713" s="222"/>
    </row>
    <row r="3714" spans="10:16" s="145" customFormat="1" x14ac:dyDescent="0.2">
      <c r="J3714" s="165"/>
      <c r="P3714" s="222"/>
    </row>
    <row r="3715" spans="10:16" s="145" customFormat="1" x14ac:dyDescent="0.2">
      <c r="J3715" s="165"/>
      <c r="P3715" s="222"/>
    </row>
    <row r="3716" spans="10:16" s="145" customFormat="1" x14ac:dyDescent="0.2">
      <c r="J3716" s="165"/>
      <c r="P3716" s="222"/>
    </row>
    <row r="3717" spans="10:16" s="145" customFormat="1" x14ac:dyDescent="0.2">
      <c r="J3717" s="165"/>
      <c r="P3717" s="222"/>
    </row>
    <row r="3718" spans="10:16" s="145" customFormat="1" x14ac:dyDescent="0.2">
      <c r="J3718" s="165"/>
      <c r="P3718" s="222"/>
    </row>
    <row r="3719" spans="10:16" s="145" customFormat="1" x14ac:dyDescent="0.2">
      <c r="J3719" s="165"/>
      <c r="P3719" s="222"/>
    </row>
    <row r="3720" spans="10:16" s="145" customFormat="1" x14ac:dyDescent="0.2">
      <c r="J3720" s="165"/>
      <c r="P3720" s="222"/>
    </row>
    <row r="3721" spans="10:16" s="145" customFormat="1" x14ac:dyDescent="0.2">
      <c r="J3721" s="165"/>
      <c r="P3721" s="222"/>
    </row>
    <row r="3722" spans="10:16" s="145" customFormat="1" x14ac:dyDescent="0.2">
      <c r="J3722" s="165"/>
      <c r="P3722" s="222"/>
    </row>
    <row r="3723" spans="10:16" s="145" customFormat="1" x14ac:dyDescent="0.2">
      <c r="J3723" s="165"/>
      <c r="P3723" s="222"/>
    </row>
    <row r="3724" spans="10:16" s="145" customFormat="1" x14ac:dyDescent="0.2">
      <c r="J3724" s="165"/>
      <c r="P3724" s="222"/>
    </row>
    <row r="3725" spans="10:16" s="145" customFormat="1" x14ac:dyDescent="0.2">
      <c r="J3725" s="165"/>
      <c r="P3725" s="222"/>
    </row>
    <row r="3726" spans="10:16" s="145" customFormat="1" x14ac:dyDescent="0.2">
      <c r="J3726" s="165"/>
      <c r="P3726" s="222"/>
    </row>
    <row r="3727" spans="10:16" s="145" customFormat="1" x14ac:dyDescent="0.2">
      <c r="J3727" s="165"/>
      <c r="P3727" s="222"/>
    </row>
    <row r="3728" spans="10:16" s="145" customFormat="1" x14ac:dyDescent="0.2">
      <c r="J3728" s="165"/>
      <c r="P3728" s="222"/>
    </row>
    <row r="3729" spans="10:16" s="145" customFormat="1" x14ac:dyDescent="0.2">
      <c r="J3729" s="165"/>
      <c r="P3729" s="222"/>
    </row>
    <row r="3730" spans="10:16" s="145" customFormat="1" x14ac:dyDescent="0.2">
      <c r="J3730" s="165"/>
      <c r="P3730" s="222"/>
    </row>
    <row r="3731" spans="10:16" s="145" customFormat="1" x14ac:dyDescent="0.2">
      <c r="J3731" s="165"/>
      <c r="P3731" s="222"/>
    </row>
    <row r="3732" spans="10:16" s="145" customFormat="1" x14ac:dyDescent="0.2">
      <c r="J3732" s="165"/>
      <c r="P3732" s="222"/>
    </row>
    <row r="3733" spans="10:16" s="145" customFormat="1" x14ac:dyDescent="0.2">
      <c r="J3733" s="165"/>
      <c r="P3733" s="222"/>
    </row>
    <row r="3734" spans="10:16" s="145" customFormat="1" x14ac:dyDescent="0.2">
      <c r="J3734" s="165"/>
      <c r="P3734" s="222"/>
    </row>
    <row r="3735" spans="10:16" s="145" customFormat="1" x14ac:dyDescent="0.2">
      <c r="J3735" s="165"/>
      <c r="P3735" s="222"/>
    </row>
    <row r="3736" spans="10:16" s="145" customFormat="1" x14ac:dyDescent="0.2">
      <c r="J3736" s="165"/>
      <c r="P3736" s="222"/>
    </row>
    <row r="3737" spans="10:16" s="145" customFormat="1" x14ac:dyDescent="0.2">
      <c r="J3737" s="165"/>
      <c r="P3737" s="222"/>
    </row>
    <row r="3738" spans="10:16" s="145" customFormat="1" x14ac:dyDescent="0.2">
      <c r="J3738" s="165"/>
      <c r="P3738" s="222"/>
    </row>
    <row r="3739" spans="10:16" s="145" customFormat="1" x14ac:dyDescent="0.2">
      <c r="J3739" s="165"/>
      <c r="P3739" s="222"/>
    </row>
    <row r="3740" spans="10:16" s="145" customFormat="1" x14ac:dyDescent="0.2">
      <c r="J3740" s="165"/>
      <c r="P3740" s="222"/>
    </row>
    <row r="3741" spans="10:16" s="145" customFormat="1" x14ac:dyDescent="0.2">
      <c r="J3741" s="165"/>
      <c r="P3741" s="222"/>
    </row>
    <row r="3742" spans="10:16" s="145" customFormat="1" x14ac:dyDescent="0.2">
      <c r="J3742" s="165"/>
      <c r="P3742" s="222"/>
    </row>
    <row r="3743" spans="10:16" s="145" customFormat="1" x14ac:dyDescent="0.2">
      <c r="J3743" s="165"/>
      <c r="P3743" s="222"/>
    </row>
    <row r="3744" spans="10:16" s="145" customFormat="1" x14ac:dyDescent="0.2">
      <c r="J3744" s="165"/>
      <c r="P3744" s="222"/>
    </row>
    <row r="3745" spans="10:16" s="145" customFormat="1" x14ac:dyDescent="0.2">
      <c r="J3745" s="165"/>
      <c r="P3745" s="222"/>
    </row>
    <row r="3746" spans="10:16" s="145" customFormat="1" x14ac:dyDescent="0.2">
      <c r="J3746" s="165"/>
      <c r="P3746" s="222"/>
    </row>
    <row r="3747" spans="10:16" s="145" customFormat="1" x14ac:dyDescent="0.2">
      <c r="J3747" s="165"/>
      <c r="P3747" s="222"/>
    </row>
    <row r="3748" spans="10:16" s="145" customFormat="1" x14ac:dyDescent="0.2">
      <c r="J3748" s="165"/>
      <c r="P3748" s="222"/>
    </row>
    <row r="3749" spans="10:16" s="145" customFormat="1" x14ac:dyDescent="0.2">
      <c r="J3749" s="165"/>
      <c r="P3749" s="222"/>
    </row>
    <row r="3750" spans="10:16" s="145" customFormat="1" x14ac:dyDescent="0.2">
      <c r="J3750" s="165"/>
      <c r="P3750" s="222"/>
    </row>
    <row r="3751" spans="10:16" s="145" customFormat="1" x14ac:dyDescent="0.2">
      <c r="J3751" s="165"/>
      <c r="P3751" s="222"/>
    </row>
    <row r="3752" spans="10:16" s="145" customFormat="1" x14ac:dyDescent="0.2">
      <c r="J3752" s="165"/>
      <c r="P3752" s="222"/>
    </row>
    <row r="3753" spans="10:16" s="145" customFormat="1" x14ac:dyDescent="0.2">
      <c r="J3753" s="165"/>
      <c r="P3753" s="222"/>
    </row>
    <row r="3754" spans="10:16" s="145" customFormat="1" x14ac:dyDescent="0.2">
      <c r="J3754" s="165"/>
      <c r="P3754" s="222"/>
    </row>
    <row r="3755" spans="10:16" s="145" customFormat="1" x14ac:dyDescent="0.2">
      <c r="J3755" s="165"/>
      <c r="P3755" s="222"/>
    </row>
    <row r="3756" spans="10:16" s="145" customFormat="1" x14ac:dyDescent="0.2">
      <c r="J3756" s="165"/>
      <c r="P3756" s="222"/>
    </row>
    <row r="3757" spans="10:16" s="145" customFormat="1" x14ac:dyDescent="0.2">
      <c r="J3757" s="165"/>
      <c r="P3757" s="222"/>
    </row>
    <row r="3758" spans="10:16" s="145" customFormat="1" x14ac:dyDescent="0.2">
      <c r="J3758" s="165"/>
      <c r="P3758" s="222"/>
    </row>
    <row r="3759" spans="10:16" s="145" customFormat="1" x14ac:dyDescent="0.2">
      <c r="J3759" s="165"/>
      <c r="P3759" s="222"/>
    </row>
    <row r="3760" spans="10:16" s="145" customFormat="1" x14ac:dyDescent="0.2">
      <c r="J3760" s="165"/>
      <c r="P3760" s="222"/>
    </row>
    <row r="3761" spans="10:16" s="145" customFormat="1" x14ac:dyDescent="0.2">
      <c r="J3761" s="165"/>
      <c r="P3761" s="222"/>
    </row>
    <row r="3762" spans="10:16" s="145" customFormat="1" x14ac:dyDescent="0.2">
      <c r="J3762" s="165"/>
      <c r="P3762" s="222"/>
    </row>
    <row r="3763" spans="10:16" s="145" customFormat="1" x14ac:dyDescent="0.2">
      <c r="J3763" s="165"/>
      <c r="P3763" s="222"/>
    </row>
    <row r="3764" spans="10:16" s="145" customFormat="1" x14ac:dyDescent="0.2">
      <c r="J3764" s="165"/>
      <c r="P3764" s="222"/>
    </row>
    <row r="3765" spans="10:16" s="145" customFormat="1" x14ac:dyDescent="0.2">
      <c r="J3765" s="165"/>
      <c r="P3765" s="222"/>
    </row>
    <row r="3766" spans="10:16" s="145" customFormat="1" x14ac:dyDescent="0.2">
      <c r="J3766" s="165"/>
      <c r="P3766" s="222"/>
    </row>
    <row r="3767" spans="10:16" s="145" customFormat="1" x14ac:dyDescent="0.2">
      <c r="J3767" s="165"/>
      <c r="P3767" s="222"/>
    </row>
    <row r="3768" spans="10:16" s="145" customFormat="1" x14ac:dyDescent="0.2">
      <c r="J3768" s="165"/>
      <c r="P3768" s="222"/>
    </row>
    <row r="3769" spans="10:16" s="145" customFormat="1" x14ac:dyDescent="0.2">
      <c r="J3769" s="165"/>
      <c r="P3769" s="222"/>
    </row>
    <row r="3770" spans="10:16" s="145" customFormat="1" x14ac:dyDescent="0.2">
      <c r="J3770" s="165"/>
      <c r="P3770" s="222"/>
    </row>
    <row r="3771" spans="10:16" s="145" customFormat="1" x14ac:dyDescent="0.2">
      <c r="J3771" s="165"/>
      <c r="P3771" s="222"/>
    </row>
    <row r="3772" spans="10:16" s="145" customFormat="1" x14ac:dyDescent="0.2">
      <c r="J3772" s="165"/>
      <c r="P3772" s="222"/>
    </row>
    <row r="3773" spans="10:16" s="145" customFormat="1" x14ac:dyDescent="0.2">
      <c r="J3773" s="165"/>
      <c r="P3773" s="222"/>
    </row>
    <row r="3774" spans="10:16" s="145" customFormat="1" x14ac:dyDescent="0.2">
      <c r="J3774" s="165"/>
      <c r="P3774" s="222"/>
    </row>
    <row r="3775" spans="10:16" s="145" customFormat="1" x14ac:dyDescent="0.2">
      <c r="J3775" s="165"/>
      <c r="P3775" s="222"/>
    </row>
    <row r="3776" spans="10:16" s="145" customFormat="1" x14ac:dyDescent="0.2">
      <c r="J3776" s="165"/>
      <c r="P3776" s="222"/>
    </row>
    <row r="3777" spans="10:16" s="145" customFormat="1" x14ac:dyDescent="0.2">
      <c r="J3777" s="165"/>
      <c r="P3777" s="222"/>
    </row>
    <row r="3778" spans="10:16" s="145" customFormat="1" x14ac:dyDescent="0.2">
      <c r="J3778" s="165"/>
      <c r="P3778" s="222"/>
    </row>
    <row r="3779" spans="10:16" s="145" customFormat="1" x14ac:dyDescent="0.2">
      <c r="J3779" s="165"/>
      <c r="P3779" s="222"/>
    </row>
    <row r="3780" spans="10:16" s="145" customFormat="1" x14ac:dyDescent="0.2">
      <c r="J3780" s="165"/>
      <c r="P3780" s="222"/>
    </row>
    <row r="3781" spans="10:16" s="145" customFormat="1" x14ac:dyDescent="0.2">
      <c r="J3781" s="165"/>
      <c r="P3781" s="222"/>
    </row>
    <row r="3782" spans="10:16" s="145" customFormat="1" x14ac:dyDescent="0.2">
      <c r="J3782" s="165"/>
      <c r="P3782" s="222"/>
    </row>
    <row r="3783" spans="10:16" s="145" customFormat="1" x14ac:dyDescent="0.2">
      <c r="J3783" s="165"/>
      <c r="P3783" s="222"/>
    </row>
    <row r="3784" spans="10:16" s="145" customFormat="1" x14ac:dyDescent="0.2">
      <c r="J3784" s="165"/>
      <c r="P3784" s="222"/>
    </row>
    <row r="3785" spans="10:16" s="145" customFormat="1" x14ac:dyDescent="0.2">
      <c r="J3785" s="165"/>
      <c r="P3785" s="222"/>
    </row>
    <row r="3786" spans="10:16" s="145" customFormat="1" x14ac:dyDescent="0.2">
      <c r="J3786" s="165"/>
      <c r="P3786" s="222"/>
    </row>
    <row r="3787" spans="10:16" s="145" customFormat="1" x14ac:dyDescent="0.2">
      <c r="J3787" s="165"/>
      <c r="P3787" s="222"/>
    </row>
    <row r="3788" spans="10:16" s="145" customFormat="1" x14ac:dyDescent="0.2">
      <c r="J3788" s="165"/>
      <c r="P3788" s="222"/>
    </row>
    <row r="3789" spans="10:16" s="145" customFormat="1" x14ac:dyDescent="0.2">
      <c r="J3789" s="165"/>
      <c r="P3789" s="222"/>
    </row>
    <row r="3790" spans="10:16" s="145" customFormat="1" x14ac:dyDescent="0.2">
      <c r="J3790" s="165"/>
      <c r="P3790" s="222"/>
    </row>
    <row r="3791" spans="10:16" s="145" customFormat="1" x14ac:dyDescent="0.2">
      <c r="J3791" s="165"/>
      <c r="P3791" s="222"/>
    </row>
    <row r="3792" spans="10:16" s="145" customFormat="1" x14ac:dyDescent="0.2">
      <c r="J3792" s="165"/>
      <c r="P3792" s="222"/>
    </row>
    <row r="3793" spans="10:16" s="145" customFormat="1" x14ac:dyDescent="0.2">
      <c r="J3793" s="165"/>
      <c r="P3793" s="222"/>
    </row>
    <row r="3794" spans="10:16" s="145" customFormat="1" x14ac:dyDescent="0.2">
      <c r="J3794" s="165"/>
      <c r="P3794" s="222"/>
    </row>
    <row r="3795" spans="10:16" s="145" customFormat="1" x14ac:dyDescent="0.2">
      <c r="J3795" s="165"/>
      <c r="P3795" s="222"/>
    </row>
    <row r="3796" spans="10:16" s="145" customFormat="1" x14ac:dyDescent="0.2">
      <c r="J3796" s="165"/>
      <c r="P3796" s="222"/>
    </row>
    <row r="3797" spans="10:16" s="145" customFormat="1" x14ac:dyDescent="0.2">
      <c r="J3797" s="165"/>
      <c r="P3797" s="222"/>
    </row>
    <row r="3798" spans="10:16" s="145" customFormat="1" x14ac:dyDescent="0.2">
      <c r="J3798" s="165"/>
      <c r="P3798" s="222"/>
    </row>
    <row r="3799" spans="10:16" s="145" customFormat="1" x14ac:dyDescent="0.2">
      <c r="J3799" s="165"/>
      <c r="P3799" s="222"/>
    </row>
    <row r="3800" spans="10:16" s="145" customFormat="1" x14ac:dyDescent="0.2">
      <c r="J3800" s="165"/>
      <c r="P3800" s="222"/>
    </row>
    <row r="3801" spans="10:16" s="145" customFormat="1" x14ac:dyDescent="0.2">
      <c r="J3801" s="165"/>
      <c r="P3801" s="222"/>
    </row>
    <row r="3802" spans="10:16" s="145" customFormat="1" x14ac:dyDescent="0.2">
      <c r="J3802" s="165"/>
      <c r="P3802" s="222"/>
    </row>
    <row r="3803" spans="10:16" s="145" customFormat="1" x14ac:dyDescent="0.2">
      <c r="J3803" s="165"/>
      <c r="P3803" s="222"/>
    </row>
    <row r="3804" spans="10:16" s="145" customFormat="1" x14ac:dyDescent="0.2">
      <c r="J3804" s="165"/>
      <c r="P3804" s="222"/>
    </row>
    <row r="3805" spans="10:16" s="145" customFormat="1" x14ac:dyDescent="0.2">
      <c r="J3805" s="165"/>
      <c r="P3805" s="222"/>
    </row>
    <row r="3806" spans="10:16" s="145" customFormat="1" x14ac:dyDescent="0.2">
      <c r="J3806" s="165"/>
      <c r="P3806" s="222"/>
    </row>
    <row r="3807" spans="10:16" s="145" customFormat="1" x14ac:dyDescent="0.2">
      <c r="J3807" s="165"/>
      <c r="P3807" s="222"/>
    </row>
    <row r="3808" spans="10:16" s="145" customFormat="1" x14ac:dyDescent="0.2">
      <c r="J3808" s="165"/>
      <c r="P3808" s="222"/>
    </row>
    <row r="3809" spans="10:16" s="145" customFormat="1" x14ac:dyDescent="0.2">
      <c r="J3809" s="165"/>
      <c r="P3809" s="222"/>
    </row>
    <row r="3810" spans="10:16" s="145" customFormat="1" x14ac:dyDescent="0.2">
      <c r="J3810" s="165"/>
      <c r="P3810" s="222"/>
    </row>
    <row r="3811" spans="10:16" s="145" customFormat="1" x14ac:dyDescent="0.2">
      <c r="J3811" s="165"/>
      <c r="P3811" s="222"/>
    </row>
    <row r="3812" spans="10:16" s="145" customFormat="1" x14ac:dyDescent="0.2">
      <c r="J3812" s="165"/>
      <c r="P3812" s="222"/>
    </row>
    <row r="3813" spans="10:16" s="145" customFormat="1" x14ac:dyDescent="0.2">
      <c r="J3813" s="165"/>
      <c r="P3813" s="222"/>
    </row>
    <row r="3814" spans="10:16" s="145" customFormat="1" x14ac:dyDescent="0.2">
      <c r="J3814" s="165"/>
      <c r="P3814" s="222"/>
    </row>
    <row r="3815" spans="10:16" s="145" customFormat="1" x14ac:dyDescent="0.2">
      <c r="J3815" s="165"/>
      <c r="P3815" s="222"/>
    </row>
    <row r="3816" spans="10:16" s="145" customFormat="1" x14ac:dyDescent="0.2">
      <c r="J3816" s="165"/>
      <c r="P3816" s="222"/>
    </row>
    <row r="3817" spans="10:16" s="145" customFormat="1" x14ac:dyDescent="0.2">
      <c r="J3817" s="165"/>
      <c r="P3817" s="222"/>
    </row>
    <row r="3818" spans="10:16" s="145" customFormat="1" x14ac:dyDescent="0.2">
      <c r="J3818" s="165"/>
      <c r="P3818" s="222"/>
    </row>
    <row r="3819" spans="10:16" s="145" customFormat="1" x14ac:dyDescent="0.2">
      <c r="J3819" s="165"/>
      <c r="P3819" s="222"/>
    </row>
    <row r="3820" spans="10:16" s="145" customFormat="1" x14ac:dyDescent="0.2">
      <c r="J3820" s="165"/>
      <c r="P3820" s="222"/>
    </row>
    <row r="3821" spans="10:16" s="145" customFormat="1" x14ac:dyDescent="0.2">
      <c r="J3821" s="165"/>
      <c r="P3821" s="222"/>
    </row>
    <row r="3822" spans="10:16" s="145" customFormat="1" x14ac:dyDescent="0.2">
      <c r="J3822" s="165"/>
      <c r="P3822" s="222"/>
    </row>
    <row r="3823" spans="10:16" s="145" customFormat="1" x14ac:dyDescent="0.2">
      <c r="J3823" s="165"/>
      <c r="P3823" s="222"/>
    </row>
    <row r="3824" spans="10:16" s="145" customFormat="1" x14ac:dyDescent="0.2">
      <c r="J3824" s="165"/>
      <c r="P3824" s="222"/>
    </row>
    <row r="3825" spans="10:16" s="145" customFormat="1" x14ac:dyDescent="0.2">
      <c r="J3825" s="165"/>
      <c r="P3825" s="222"/>
    </row>
    <row r="3826" spans="10:16" s="145" customFormat="1" x14ac:dyDescent="0.2">
      <c r="J3826" s="165"/>
      <c r="P3826" s="222"/>
    </row>
    <row r="3827" spans="10:16" s="145" customFormat="1" x14ac:dyDescent="0.2">
      <c r="J3827" s="165"/>
      <c r="P3827" s="222"/>
    </row>
    <row r="3828" spans="10:16" s="145" customFormat="1" x14ac:dyDescent="0.2">
      <c r="J3828" s="165"/>
      <c r="P3828" s="222"/>
    </row>
    <row r="3829" spans="10:16" s="145" customFormat="1" x14ac:dyDescent="0.2">
      <c r="J3829" s="165"/>
      <c r="P3829" s="222"/>
    </row>
    <row r="3830" spans="10:16" s="145" customFormat="1" x14ac:dyDescent="0.2">
      <c r="J3830" s="165"/>
      <c r="P3830" s="222"/>
    </row>
    <row r="3831" spans="10:16" s="145" customFormat="1" x14ac:dyDescent="0.2">
      <c r="J3831" s="165"/>
      <c r="P3831" s="222"/>
    </row>
    <row r="3832" spans="10:16" s="145" customFormat="1" x14ac:dyDescent="0.2">
      <c r="J3832" s="165"/>
      <c r="P3832" s="222"/>
    </row>
    <row r="3833" spans="10:16" s="145" customFormat="1" x14ac:dyDescent="0.2">
      <c r="J3833" s="165"/>
      <c r="P3833" s="222"/>
    </row>
    <row r="3834" spans="10:16" s="145" customFormat="1" x14ac:dyDescent="0.2">
      <c r="J3834" s="165"/>
      <c r="P3834" s="222"/>
    </row>
    <row r="3835" spans="10:16" s="145" customFormat="1" x14ac:dyDescent="0.2">
      <c r="J3835" s="165"/>
      <c r="P3835" s="222"/>
    </row>
    <row r="3836" spans="10:16" s="145" customFormat="1" x14ac:dyDescent="0.2">
      <c r="J3836" s="165"/>
      <c r="P3836" s="222"/>
    </row>
    <row r="3837" spans="10:16" s="145" customFormat="1" x14ac:dyDescent="0.2">
      <c r="J3837" s="165"/>
      <c r="P3837" s="222"/>
    </row>
    <row r="3838" spans="10:16" s="145" customFormat="1" x14ac:dyDescent="0.2">
      <c r="J3838" s="165"/>
      <c r="P3838" s="222"/>
    </row>
    <row r="3839" spans="10:16" s="145" customFormat="1" x14ac:dyDescent="0.2">
      <c r="J3839" s="165"/>
      <c r="P3839" s="222"/>
    </row>
    <row r="3840" spans="10:16" s="145" customFormat="1" x14ac:dyDescent="0.2">
      <c r="J3840" s="165"/>
      <c r="P3840" s="222"/>
    </row>
    <row r="3841" spans="10:16" s="145" customFormat="1" x14ac:dyDescent="0.2">
      <c r="J3841" s="165"/>
      <c r="P3841" s="222"/>
    </row>
    <row r="3842" spans="10:16" s="145" customFormat="1" x14ac:dyDescent="0.2">
      <c r="J3842" s="165"/>
      <c r="P3842" s="222"/>
    </row>
    <row r="3843" spans="10:16" s="145" customFormat="1" x14ac:dyDescent="0.2">
      <c r="J3843" s="165"/>
      <c r="P3843" s="222"/>
    </row>
    <row r="3844" spans="10:16" s="145" customFormat="1" x14ac:dyDescent="0.2">
      <c r="J3844" s="165"/>
      <c r="P3844" s="222"/>
    </row>
    <row r="3845" spans="10:16" s="145" customFormat="1" x14ac:dyDescent="0.2">
      <c r="J3845" s="165"/>
      <c r="P3845" s="222"/>
    </row>
    <row r="3846" spans="10:16" s="145" customFormat="1" x14ac:dyDescent="0.2">
      <c r="J3846" s="165"/>
      <c r="P3846" s="222"/>
    </row>
    <row r="3847" spans="10:16" s="145" customFormat="1" x14ac:dyDescent="0.2">
      <c r="J3847" s="165"/>
      <c r="P3847" s="222"/>
    </row>
    <row r="3848" spans="10:16" s="145" customFormat="1" x14ac:dyDescent="0.2">
      <c r="J3848" s="165"/>
      <c r="P3848" s="222"/>
    </row>
    <row r="3849" spans="10:16" s="145" customFormat="1" x14ac:dyDescent="0.2">
      <c r="J3849" s="165"/>
      <c r="P3849" s="222"/>
    </row>
    <row r="3850" spans="10:16" s="145" customFormat="1" x14ac:dyDescent="0.2">
      <c r="J3850" s="165"/>
      <c r="P3850" s="222"/>
    </row>
    <row r="3851" spans="10:16" s="145" customFormat="1" x14ac:dyDescent="0.2">
      <c r="J3851" s="165"/>
      <c r="P3851" s="222"/>
    </row>
    <row r="3852" spans="10:16" s="145" customFormat="1" x14ac:dyDescent="0.2">
      <c r="J3852" s="165"/>
      <c r="P3852" s="222"/>
    </row>
    <row r="3853" spans="10:16" s="145" customFormat="1" x14ac:dyDescent="0.2">
      <c r="J3853" s="165"/>
      <c r="P3853" s="222"/>
    </row>
    <row r="3854" spans="10:16" s="145" customFormat="1" x14ac:dyDescent="0.2">
      <c r="J3854" s="165"/>
      <c r="P3854" s="222"/>
    </row>
    <row r="3855" spans="10:16" s="145" customFormat="1" x14ac:dyDescent="0.2">
      <c r="J3855" s="165"/>
      <c r="P3855" s="222"/>
    </row>
    <row r="3856" spans="10:16" s="145" customFormat="1" x14ac:dyDescent="0.2">
      <c r="J3856" s="165"/>
      <c r="P3856" s="222"/>
    </row>
    <row r="3857" spans="10:16" s="145" customFormat="1" x14ac:dyDescent="0.2">
      <c r="J3857" s="165"/>
      <c r="P3857" s="222"/>
    </row>
    <row r="3858" spans="10:16" s="145" customFormat="1" x14ac:dyDescent="0.2">
      <c r="J3858" s="165"/>
      <c r="P3858" s="222"/>
    </row>
    <row r="3859" spans="10:16" s="145" customFormat="1" x14ac:dyDescent="0.2">
      <c r="J3859" s="165"/>
      <c r="P3859" s="222"/>
    </row>
    <row r="3860" spans="10:16" s="145" customFormat="1" x14ac:dyDescent="0.2">
      <c r="J3860" s="165"/>
      <c r="P3860" s="222"/>
    </row>
    <row r="3861" spans="10:16" s="145" customFormat="1" x14ac:dyDescent="0.2">
      <c r="J3861" s="165"/>
      <c r="P3861" s="222"/>
    </row>
    <row r="3862" spans="10:16" s="145" customFormat="1" x14ac:dyDescent="0.2">
      <c r="J3862" s="165"/>
      <c r="P3862" s="222"/>
    </row>
    <row r="3863" spans="10:16" s="145" customFormat="1" x14ac:dyDescent="0.2">
      <c r="J3863" s="165"/>
      <c r="P3863" s="222"/>
    </row>
    <row r="3864" spans="10:16" s="145" customFormat="1" x14ac:dyDescent="0.2">
      <c r="J3864" s="165"/>
      <c r="P3864" s="222"/>
    </row>
    <row r="3865" spans="10:16" s="145" customFormat="1" x14ac:dyDescent="0.2">
      <c r="J3865" s="165"/>
      <c r="P3865" s="222"/>
    </row>
    <row r="3866" spans="10:16" s="145" customFormat="1" x14ac:dyDescent="0.2">
      <c r="J3866" s="165"/>
      <c r="P3866" s="222"/>
    </row>
    <row r="3867" spans="10:16" s="145" customFormat="1" x14ac:dyDescent="0.2">
      <c r="J3867" s="165"/>
      <c r="P3867" s="222"/>
    </row>
    <row r="3868" spans="10:16" s="145" customFormat="1" x14ac:dyDescent="0.2">
      <c r="J3868" s="165"/>
      <c r="P3868" s="222"/>
    </row>
    <row r="3869" spans="10:16" s="145" customFormat="1" x14ac:dyDescent="0.2">
      <c r="J3869" s="165"/>
      <c r="P3869" s="222"/>
    </row>
    <row r="3870" spans="10:16" s="145" customFormat="1" x14ac:dyDescent="0.2">
      <c r="J3870" s="165"/>
      <c r="P3870" s="222"/>
    </row>
    <row r="3871" spans="10:16" s="145" customFormat="1" x14ac:dyDescent="0.2">
      <c r="J3871" s="165"/>
      <c r="P3871" s="222"/>
    </row>
    <row r="3872" spans="10:16" s="145" customFormat="1" x14ac:dyDescent="0.2">
      <c r="J3872" s="165"/>
      <c r="P3872" s="222"/>
    </row>
    <row r="3873" spans="10:16" s="145" customFormat="1" x14ac:dyDescent="0.2">
      <c r="J3873" s="165"/>
      <c r="P3873" s="222"/>
    </row>
    <row r="3874" spans="10:16" s="145" customFormat="1" x14ac:dyDescent="0.2">
      <c r="J3874" s="165"/>
      <c r="P3874" s="222"/>
    </row>
    <row r="3875" spans="10:16" s="145" customFormat="1" x14ac:dyDescent="0.2">
      <c r="J3875" s="165"/>
      <c r="P3875" s="222"/>
    </row>
    <row r="3876" spans="10:16" s="145" customFormat="1" x14ac:dyDescent="0.2">
      <c r="J3876" s="165"/>
      <c r="P3876" s="222"/>
    </row>
    <row r="3877" spans="10:16" s="145" customFormat="1" x14ac:dyDescent="0.2">
      <c r="J3877" s="165"/>
      <c r="P3877" s="222"/>
    </row>
    <row r="3878" spans="10:16" s="145" customFormat="1" x14ac:dyDescent="0.2">
      <c r="J3878" s="165"/>
      <c r="P3878" s="222"/>
    </row>
    <row r="3879" spans="10:16" s="145" customFormat="1" x14ac:dyDescent="0.2">
      <c r="J3879" s="165"/>
      <c r="P3879" s="222"/>
    </row>
    <row r="3880" spans="10:16" s="145" customFormat="1" x14ac:dyDescent="0.2">
      <c r="J3880" s="165"/>
      <c r="P3880" s="222"/>
    </row>
    <row r="3881" spans="10:16" s="145" customFormat="1" x14ac:dyDescent="0.2">
      <c r="J3881" s="165"/>
      <c r="P3881" s="222"/>
    </row>
    <row r="3882" spans="10:16" s="145" customFormat="1" x14ac:dyDescent="0.2">
      <c r="J3882" s="165"/>
      <c r="P3882" s="222"/>
    </row>
    <row r="3883" spans="10:16" s="145" customFormat="1" x14ac:dyDescent="0.2">
      <c r="J3883" s="165"/>
      <c r="P3883" s="222"/>
    </row>
    <row r="3884" spans="10:16" s="145" customFormat="1" x14ac:dyDescent="0.2">
      <c r="J3884" s="165"/>
      <c r="P3884" s="222"/>
    </row>
    <row r="3885" spans="10:16" s="145" customFormat="1" x14ac:dyDescent="0.2">
      <c r="J3885" s="165"/>
      <c r="P3885" s="222"/>
    </row>
    <row r="3886" spans="10:16" s="145" customFormat="1" x14ac:dyDescent="0.2">
      <c r="J3886" s="165"/>
      <c r="P3886" s="222"/>
    </row>
    <row r="3887" spans="10:16" s="145" customFormat="1" x14ac:dyDescent="0.2">
      <c r="J3887" s="165"/>
      <c r="P3887" s="222"/>
    </row>
    <row r="3888" spans="10:16" s="145" customFormat="1" x14ac:dyDescent="0.2">
      <c r="J3888" s="165"/>
      <c r="P3888" s="222"/>
    </row>
    <row r="3889" spans="10:16" s="145" customFormat="1" x14ac:dyDescent="0.2">
      <c r="J3889" s="165"/>
      <c r="P3889" s="222"/>
    </row>
    <row r="3890" spans="10:16" s="145" customFormat="1" x14ac:dyDescent="0.2">
      <c r="J3890" s="165"/>
      <c r="P3890" s="222"/>
    </row>
    <row r="3891" spans="10:16" s="145" customFormat="1" x14ac:dyDescent="0.2">
      <c r="J3891" s="165"/>
      <c r="P3891" s="222"/>
    </row>
    <row r="3892" spans="10:16" s="145" customFormat="1" x14ac:dyDescent="0.2">
      <c r="J3892" s="165"/>
      <c r="P3892" s="222"/>
    </row>
    <row r="3893" spans="10:16" s="145" customFormat="1" x14ac:dyDescent="0.2">
      <c r="J3893" s="165"/>
      <c r="P3893" s="222"/>
    </row>
    <row r="3894" spans="10:16" s="145" customFormat="1" x14ac:dyDescent="0.2">
      <c r="J3894" s="165"/>
      <c r="P3894" s="222"/>
    </row>
    <row r="3895" spans="10:16" s="145" customFormat="1" x14ac:dyDescent="0.2">
      <c r="J3895" s="165"/>
      <c r="P3895" s="222"/>
    </row>
    <row r="3896" spans="10:16" s="145" customFormat="1" x14ac:dyDescent="0.2">
      <c r="J3896" s="165"/>
      <c r="P3896" s="222"/>
    </row>
    <row r="3897" spans="10:16" s="145" customFormat="1" x14ac:dyDescent="0.2">
      <c r="J3897" s="165"/>
      <c r="P3897" s="222"/>
    </row>
    <row r="3898" spans="10:16" s="145" customFormat="1" x14ac:dyDescent="0.2">
      <c r="J3898" s="165"/>
      <c r="P3898" s="222"/>
    </row>
    <row r="3899" spans="10:16" s="145" customFormat="1" x14ac:dyDescent="0.2">
      <c r="J3899" s="165"/>
      <c r="P3899" s="222"/>
    </row>
    <row r="3900" spans="10:16" s="145" customFormat="1" x14ac:dyDescent="0.2">
      <c r="J3900" s="165"/>
      <c r="P3900" s="222"/>
    </row>
    <row r="3901" spans="10:16" s="145" customFormat="1" x14ac:dyDescent="0.2">
      <c r="J3901" s="165"/>
      <c r="P3901" s="222"/>
    </row>
    <row r="3902" spans="10:16" s="145" customFormat="1" x14ac:dyDescent="0.2">
      <c r="J3902" s="165"/>
      <c r="P3902" s="222"/>
    </row>
    <row r="3903" spans="10:16" s="145" customFormat="1" x14ac:dyDescent="0.2">
      <c r="J3903" s="165"/>
      <c r="P3903" s="222"/>
    </row>
    <row r="3904" spans="10:16" s="145" customFormat="1" x14ac:dyDescent="0.2">
      <c r="J3904" s="165"/>
      <c r="P3904" s="222"/>
    </row>
    <row r="3905" spans="10:16" s="145" customFormat="1" x14ac:dyDescent="0.2">
      <c r="J3905" s="165"/>
      <c r="P3905" s="222"/>
    </row>
    <row r="3906" spans="10:16" s="145" customFormat="1" x14ac:dyDescent="0.2">
      <c r="J3906" s="165"/>
      <c r="P3906" s="222"/>
    </row>
    <row r="3907" spans="10:16" s="145" customFormat="1" x14ac:dyDescent="0.2">
      <c r="J3907" s="165"/>
      <c r="P3907" s="222"/>
    </row>
    <row r="3908" spans="10:16" s="145" customFormat="1" x14ac:dyDescent="0.2">
      <c r="J3908" s="165"/>
      <c r="P3908" s="222"/>
    </row>
    <row r="3909" spans="10:16" s="145" customFormat="1" x14ac:dyDescent="0.2">
      <c r="J3909" s="165"/>
      <c r="P3909" s="222"/>
    </row>
    <row r="3910" spans="10:16" s="145" customFormat="1" x14ac:dyDescent="0.2">
      <c r="J3910" s="165"/>
      <c r="P3910" s="222"/>
    </row>
    <row r="3911" spans="10:16" s="145" customFormat="1" x14ac:dyDescent="0.2">
      <c r="J3911" s="165"/>
      <c r="P3911" s="222"/>
    </row>
    <row r="3912" spans="10:16" s="145" customFormat="1" x14ac:dyDescent="0.2">
      <c r="J3912" s="165"/>
      <c r="P3912" s="222"/>
    </row>
    <row r="3913" spans="10:16" s="145" customFormat="1" x14ac:dyDescent="0.2">
      <c r="J3913" s="165"/>
      <c r="P3913" s="222"/>
    </row>
    <row r="3914" spans="10:16" s="145" customFormat="1" x14ac:dyDescent="0.2">
      <c r="J3914" s="165"/>
      <c r="P3914" s="222"/>
    </row>
    <row r="3915" spans="10:16" s="145" customFormat="1" x14ac:dyDescent="0.2">
      <c r="J3915" s="165"/>
      <c r="P3915" s="222"/>
    </row>
    <row r="3916" spans="10:16" s="145" customFormat="1" x14ac:dyDescent="0.2">
      <c r="J3916" s="165"/>
      <c r="P3916" s="222"/>
    </row>
    <row r="3917" spans="10:16" s="145" customFormat="1" x14ac:dyDescent="0.2">
      <c r="J3917" s="165"/>
      <c r="P3917" s="222"/>
    </row>
    <row r="3918" spans="10:16" s="145" customFormat="1" x14ac:dyDescent="0.2">
      <c r="J3918" s="165"/>
      <c r="P3918" s="222"/>
    </row>
    <row r="3919" spans="10:16" s="145" customFormat="1" x14ac:dyDescent="0.2">
      <c r="J3919" s="165"/>
      <c r="P3919" s="222"/>
    </row>
    <row r="3920" spans="10:16" s="145" customFormat="1" x14ac:dyDescent="0.2">
      <c r="J3920" s="165"/>
      <c r="P3920" s="222"/>
    </row>
    <row r="3921" spans="10:16" s="145" customFormat="1" x14ac:dyDescent="0.2">
      <c r="J3921" s="165"/>
      <c r="P3921" s="222"/>
    </row>
    <row r="3922" spans="10:16" s="145" customFormat="1" x14ac:dyDescent="0.2">
      <c r="J3922" s="165"/>
      <c r="P3922" s="222"/>
    </row>
    <row r="3923" spans="10:16" s="145" customFormat="1" x14ac:dyDescent="0.2">
      <c r="J3923" s="165"/>
      <c r="P3923" s="222"/>
    </row>
    <row r="3924" spans="10:16" s="145" customFormat="1" x14ac:dyDescent="0.2">
      <c r="J3924" s="165"/>
      <c r="P3924" s="222"/>
    </row>
    <row r="3925" spans="10:16" s="145" customFormat="1" x14ac:dyDescent="0.2">
      <c r="J3925" s="165"/>
      <c r="P3925" s="222"/>
    </row>
    <row r="3926" spans="10:16" s="145" customFormat="1" x14ac:dyDescent="0.2">
      <c r="J3926" s="165"/>
      <c r="P3926" s="222"/>
    </row>
    <row r="3927" spans="10:16" s="145" customFormat="1" x14ac:dyDescent="0.2">
      <c r="J3927" s="165"/>
      <c r="P3927" s="222"/>
    </row>
    <row r="3928" spans="10:16" s="145" customFormat="1" x14ac:dyDescent="0.2">
      <c r="J3928" s="165"/>
      <c r="P3928" s="222"/>
    </row>
    <row r="3929" spans="10:16" s="145" customFormat="1" x14ac:dyDescent="0.2">
      <c r="J3929" s="165"/>
      <c r="P3929" s="222"/>
    </row>
    <row r="3930" spans="10:16" s="145" customFormat="1" x14ac:dyDescent="0.2">
      <c r="J3930" s="165"/>
      <c r="P3930" s="222"/>
    </row>
    <row r="3931" spans="10:16" s="145" customFormat="1" x14ac:dyDescent="0.2">
      <c r="J3931" s="165"/>
      <c r="P3931" s="222"/>
    </row>
    <row r="3932" spans="10:16" s="145" customFormat="1" x14ac:dyDescent="0.2">
      <c r="J3932" s="165"/>
      <c r="P3932" s="222"/>
    </row>
    <row r="3933" spans="10:16" s="145" customFormat="1" x14ac:dyDescent="0.2">
      <c r="J3933" s="165"/>
      <c r="P3933" s="222"/>
    </row>
    <row r="3934" spans="10:16" s="145" customFormat="1" x14ac:dyDescent="0.2">
      <c r="J3934" s="165"/>
      <c r="P3934" s="222"/>
    </row>
    <row r="3935" spans="10:16" s="145" customFormat="1" x14ac:dyDescent="0.2">
      <c r="J3935" s="165"/>
      <c r="P3935" s="222"/>
    </row>
    <row r="3936" spans="10:16" s="145" customFormat="1" x14ac:dyDescent="0.2">
      <c r="J3936" s="165"/>
      <c r="P3936" s="222"/>
    </row>
    <row r="3937" spans="10:16" s="145" customFormat="1" x14ac:dyDescent="0.2">
      <c r="J3937" s="165"/>
      <c r="P3937" s="222"/>
    </row>
    <row r="3938" spans="10:16" s="145" customFormat="1" x14ac:dyDescent="0.2">
      <c r="J3938" s="165"/>
      <c r="P3938" s="222"/>
    </row>
    <row r="3939" spans="10:16" s="145" customFormat="1" x14ac:dyDescent="0.2">
      <c r="J3939" s="165"/>
      <c r="P3939" s="222"/>
    </row>
    <row r="3940" spans="10:16" s="145" customFormat="1" x14ac:dyDescent="0.2">
      <c r="J3940" s="165"/>
      <c r="P3940" s="222"/>
    </row>
    <row r="3941" spans="10:16" s="145" customFormat="1" x14ac:dyDescent="0.2">
      <c r="J3941" s="165"/>
      <c r="P3941" s="222"/>
    </row>
    <row r="3942" spans="10:16" s="145" customFormat="1" x14ac:dyDescent="0.2">
      <c r="J3942" s="165"/>
      <c r="P3942" s="222"/>
    </row>
    <row r="3943" spans="10:16" s="145" customFormat="1" x14ac:dyDescent="0.2">
      <c r="J3943" s="165"/>
      <c r="P3943" s="222"/>
    </row>
    <row r="3944" spans="10:16" s="145" customFormat="1" x14ac:dyDescent="0.2">
      <c r="J3944" s="165"/>
      <c r="P3944" s="222"/>
    </row>
    <row r="3945" spans="10:16" s="145" customFormat="1" x14ac:dyDescent="0.2">
      <c r="J3945" s="165"/>
      <c r="P3945" s="222"/>
    </row>
    <row r="3946" spans="10:16" s="145" customFormat="1" x14ac:dyDescent="0.2">
      <c r="J3946" s="165"/>
      <c r="P3946" s="222"/>
    </row>
    <row r="3947" spans="10:16" s="145" customFormat="1" x14ac:dyDescent="0.2">
      <c r="J3947" s="165"/>
      <c r="P3947" s="222"/>
    </row>
    <row r="3948" spans="10:16" s="145" customFormat="1" x14ac:dyDescent="0.2">
      <c r="J3948" s="165"/>
      <c r="P3948" s="222"/>
    </row>
    <row r="3949" spans="10:16" s="145" customFormat="1" x14ac:dyDescent="0.2">
      <c r="J3949" s="165"/>
      <c r="P3949" s="222"/>
    </row>
    <row r="3950" spans="10:16" s="145" customFormat="1" x14ac:dyDescent="0.2">
      <c r="J3950" s="165"/>
      <c r="P3950" s="222"/>
    </row>
    <row r="3951" spans="10:16" s="145" customFormat="1" x14ac:dyDescent="0.2">
      <c r="J3951" s="165"/>
      <c r="P3951" s="222"/>
    </row>
    <row r="3952" spans="10:16" s="145" customFormat="1" x14ac:dyDescent="0.2">
      <c r="J3952" s="165"/>
      <c r="P3952" s="222"/>
    </row>
    <row r="3953" spans="10:16" s="145" customFormat="1" x14ac:dyDescent="0.2">
      <c r="J3953" s="165"/>
      <c r="P3953" s="222"/>
    </row>
    <row r="3954" spans="10:16" s="145" customFormat="1" x14ac:dyDescent="0.2">
      <c r="J3954" s="165"/>
      <c r="P3954" s="222"/>
    </row>
    <row r="3955" spans="10:16" s="145" customFormat="1" x14ac:dyDescent="0.2">
      <c r="J3955" s="165"/>
      <c r="P3955" s="222"/>
    </row>
    <row r="3956" spans="10:16" s="145" customFormat="1" x14ac:dyDescent="0.2">
      <c r="J3956" s="165"/>
      <c r="P3956" s="222"/>
    </row>
    <row r="3957" spans="10:16" s="145" customFormat="1" x14ac:dyDescent="0.2">
      <c r="J3957" s="165"/>
      <c r="P3957" s="222"/>
    </row>
    <row r="3958" spans="10:16" s="145" customFormat="1" x14ac:dyDescent="0.2">
      <c r="J3958" s="165"/>
      <c r="P3958" s="222"/>
    </row>
    <row r="3959" spans="10:16" s="145" customFormat="1" x14ac:dyDescent="0.2">
      <c r="J3959" s="165"/>
      <c r="P3959" s="222"/>
    </row>
    <row r="3960" spans="10:16" s="145" customFormat="1" x14ac:dyDescent="0.2">
      <c r="J3960" s="165"/>
      <c r="P3960" s="222"/>
    </row>
    <row r="3961" spans="10:16" s="145" customFormat="1" x14ac:dyDescent="0.2">
      <c r="J3961" s="165"/>
      <c r="P3961" s="222"/>
    </row>
    <row r="3962" spans="10:16" s="145" customFormat="1" x14ac:dyDescent="0.2">
      <c r="J3962" s="165"/>
      <c r="P3962" s="222"/>
    </row>
    <row r="3963" spans="10:16" s="145" customFormat="1" x14ac:dyDescent="0.2">
      <c r="J3963" s="165"/>
      <c r="P3963" s="222"/>
    </row>
    <row r="3964" spans="10:16" s="145" customFormat="1" x14ac:dyDescent="0.2">
      <c r="J3964" s="165"/>
      <c r="P3964" s="222"/>
    </row>
    <row r="3965" spans="10:16" s="145" customFormat="1" x14ac:dyDescent="0.2">
      <c r="J3965" s="165"/>
      <c r="P3965" s="222"/>
    </row>
    <row r="3966" spans="10:16" s="145" customFormat="1" x14ac:dyDescent="0.2">
      <c r="J3966" s="165"/>
      <c r="P3966" s="222"/>
    </row>
    <row r="3967" spans="10:16" s="145" customFormat="1" x14ac:dyDescent="0.2">
      <c r="J3967" s="165"/>
      <c r="P3967" s="222"/>
    </row>
    <row r="3968" spans="10:16" s="145" customFormat="1" x14ac:dyDescent="0.2">
      <c r="J3968" s="165"/>
      <c r="P3968" s="222"/>
    </row>
    <row r="3969" spans="10:16" s="145" customFormat="1" x14ac:dyDescent="0.2">
      <c r="J3969" s="165"/>
      <c r="P3969" s="222"/>
    </row>
    <row r="3970" spans="10:16" s="145" customFormat="1" x14ac:dyDescent="0.2">
      <c r="J3970" s="165"/>
      <c r="P3970" s="222"/>
    </row>
    <row r="3971" spans="10:16" s="145" customFormat="1" x14ac:dyDescent="0.2">
      <c r="J3971" s="165"/>
      <c r="P3971" s="222"/>
    </row>
    <row r="3972" spans="10:16" s="145" customFormat="1" x14ac:dyDescent="0.2">
      <c r="J3972" s="165"/>
      <c r="P3972" s="222"/>
    </row>
    <row r="3973" spans="10:16" s="145" customFormat="1" x14ac:dyDescent="0.2">
      <c r="J3973" s="165"/>
      <c r="P3973" s="222"/>
    </row>
    <row r="3974" spans="10:16" s="145" customFormat="1" x14ac:dyDescent="0.2">
      <c r="J3974" s="165"/>
      <c r="P3974" s="222"/>
    </row>
    <row r="3975" spans="10:16" s="145" customFormat="1" x14ac:dyDescent="0.2">
      <c r="J3975" s="165"/>
      <c r="P3975" s="222"/>
    </row>
    <row r="3976" spans="10:16" s="145" customFormat="1" x14ac:dyDescent="0.2">
      <c r="J3976" s="165"/>
      <c r="P3976" s="222"/>
    </row>
    <row r="3977" spans="10:16" s="145" customFormat="1" x14ac:dyDescent="0.2">
      <c r="J3977" s="165"/>
      <c r="P3977" s="222"/>
    </row>
    <row r="3978" spans="10:16" s="145" customFormat="1" x14ac:dyDescent="0.2">
      <c r="J3978" s="165"/>
      <c r="P3978" s="222"/>
    </row>
    <row r="3979" spans="10:16" s="145" customFormat="1" x14ac:dyDescent="0.2">
      <c r="J3979" s="165"/>
      <c r="P3979" s="222"/>
    </row>
    <row r="3980" spans="10:16" s="145" customFormat="1" x14ac:dyDescent="0.2">
      <c r="J3980" s="165"/>
      <c r="P3980" s="222"/>
    </row>
    <row r="3981" spans="10:16" s="145" customFormat="1" x14ac:dyDescent="0.2">
      <c r="J3981" s="165"/>
      <c r="P3981" s="222"/>
    </row>
    <row r="3982" spans="10:16" s="145" customFormat="1" x14ac:dyDescent="0.2">
      <c r="J3982" s="165"/>
      <c r="P3982" s="222"/>
    </row>
    <row r="3983" spans="10:16" s="145" customFormat="1" x14ac:dyDescent="0.2">
      <c r="J3983" s="165"/>
      <c r="P3983" s="222"/>
    </row>
    <row r="3984" spans="10:16" s="145" customFormat="1" x14ac:dyDescent="0.2">
      <c r="J3984" s="165"/>
      <c r="P3984" s="222"/>
    </row>
    <row r="3985" spans="10:16" s="145" customFormat="1" x14ac:dyDescent="0.2">
      <c r="J3985" s="165"/>
      <c r="P3985" s="222"/>
    </row>
    <row r="3986" spans="10:16" s="145" customFormat="1" x14ac:dyDescent="0.2">
      <c r="J3986" s="165"/>
      <c r="P3986" s="222"/>
    </row>
    <row r="3987" spans="10:16" s="145" customFormat="1" x14ac:dyDescent="0.2">
      <c r="J3987" s="165"/>
      <c r="P3987" s="222"/>
    </row>
    <row r="3988" spans="10:16" s="145" customFormat="1" x14ac:dyDescent="0.2">
      <c r="J3988" s="165"/>
      <c r="P3988" s="222"/>
    </row>
    <row r="3989" spans="10:16" s="145" customFormat="1" x14ac:dyDescent="0.2">
      <c r="J3989" s="165"/>
      <c r="P3989" s="222"/>
    </row>
    <row r="3990" spans="10:16" s="145" customFormat="1" x14ac:dyDescent="0.2">
      <c r="J3990" s="165"/>
      <c r="P3990" s="222"/>
    </row>
    <row r="3991" spans="10:16" s="145" customFormat="1" x14ac:dyDescent="0.2">
      <c r="J3991" s="165"/>
      <c r="P3991" s="222"/>
    </row>
    <row r="3992" spans="10:16" s="145" customFormat="1" x14ac:dyDescent="0.2">
      <c r="J3992" s="165"/>
      <c r="P3992" s="222"/>
    </row>
    <row r="3993" spans="10:16" s="145" customFormat="1" x14ac:dyDescent="0.2">
      <c r="J3993" s="165"/>
      <c r="P3993" s="222"/>
    </row>
    <row r="3994" spans="10:16" s="145" customFormat="1" x14ac:dyDescent="0.2">
      <c r="J3994" s="165"/>
      <c r="P3994" s="222"/>
    </row>
    <row r="3995" spans="10:16" s="145" customFormat="1" x14ac:dyDescent="0.2">
      <c r="J3995" s="165"/>
      <c r="P3995" s="222"/>
    </row>
    <row r="3996" spans="10:16" s="145" customFormat="1" x14ac:dyDescent="0.2">
      <c r="J3996" s="165"/>
      <c r="P3996" s="222"/>
    </row>
    <row r="3997" spans="10:16" s="145" customFormat="1" x14ac:dyDescent="0.2">
      <c r="J3997" s="165"/>
      <c r="P3997" s="222"/>
    </row>
    <row r="3998" spans="10:16" s="145" customFormat="1" x14ac:dyDescent="0.2">
      <c r="J3998" s="165"/>
      <c r="P3998" s="222"/>
    </row>
    <row r="3999" spans="10:16" s="145" customFormat="1" x14ac:dyDescent="0.2">
      <c r="J3999" s="165"/>
      <c r="P3999" s="222"/>
    </row>
    <row r="4000" spans="10:16" s="145" customFormat="1" x14ac:dyDescent="0.2">
      <c r="J4000" s="165"/>
      <c r="P4000" s="222"/>
    </row>
    <row r="4001" spans="10:16" s="145" customFormat="1" x14ac:dyDescent="0.2">
      <c r="J4001" s="165"/>
      <c r="P4001" s="222"/>
    </row>
    <row r="4002" spans="10:16" s="145" customFormat="1" x14ac:dyDescent="0.2">
      <c r="J4002" s="165"/>
      <c r="P4002" s="222"/>
    </row>
    <row r="4003" spans="10:16" s="145" customFormat="1" x14ac:dyDescent="0.2">
      <c r="J4003" s="165"/>
      <c r="P4003" s="222"/>
    </row>
    <row r="4004" spans="10:16" s="145" customFormat="1" x14ac:dyDescent="0.2">
      <c r="J4004" s="165"/>
      <c r="P4004" s="222"/>
    </row>
    <row r="4005" spans="10:16" s="145" customFormat="1" x14ac:dyDescent="0.2">
      <c r="J4005" s="165"/>
      <c r="P4005" s="222"/>
    </row>
    <row r="4006" spans="10:16" s="145" customFormat="1" x14ac:dyDescent="0.2">
      <c r="J4006" s="165"/>
      <c r="P4006" s="222"/>
    </row>
    <row r="4007" spans="10:16" s="145" customFormat="1" x14ac:dyDescent="0.2">
      <c r="J4007" s="165"/>
      <c r="P4007" s="222"/>
    </row>
    <row r="4008" spans="10:16" s="145" customFormat="1" x14ac:dyDescent="0.2">
      <c r="J4008" s="165"/>
      <c r="P4008" s="222"/>
    </row>
    <row r="4009" spans="10:16" s="145" customFormat="1" x14ac:dyDescent="0.2">
      <c r="J4009" s="165"/>
      <c r="P4009" s="222"/>
    </row>
    <row r="4010" spans="10:16" s="145" customFormat="1" x14ac:dyDescent="0.2">
      <c r="J4010" s="165"/>
      <c r="P4010" s="222"/>
    </row>
    <row r="4011" spans="10:16" s="145" customFormat="1" x14ac:dyDescent="0.2">
      <c r="J4011" s="165"/>
      <c r="P4011" s="222"/>
    </row>
    <row r="4012" spans="10:16" s="145" customFormat="1" x14ac:dyDescent="0.2">
      <c r="J4012" s="165"/>
      <c r="P4012" s="222"/>
    </row>
    <row r="4013" spans="10:16" s="145" customFormat="1" x14ac:dyDescent="0.2">
      <c r="J4013" s="165"/>
      <c r="P4013" s="222"/>
    </row>
    <row r="4014" spans="10:16" s="145" customFormat="1" x14ac:dyDescent="0.2">
      <c r="J4014" s="165"/>
      <c r="P4014" s="222"/>
    </row>
    <row r="4015" spans="10:16" s="145" customFormat="1" x14ac:dyDescent="0.2">
      <c r="J4015" s="165"/>
      <c r="P4015" s="222"/>
    </row>
    <row r="4016" spans="10:16" s="145" customFormat="1" x14ac:dyDescent="0.2">
      <c r="J4016" s="165"/>
      <c r="P4016" s="222"/>
    </row>
    <row r="4017" spans="10:16" s="145" customFormat="1" x14ac:dyDescent="0.2">
      <c r="J4017" s="165"/>
      <c r="P4017" s="222"/>
    </row>
    <row r="4018" spans="10:16" s="145" customFormat="1" x14ac:dyDescent="0.2">
      <c r="J4018" s="165"/>
      <c r="P4018" s="222"/>
    </row>
    <row r="4019" spans="10:16" s="145" customFormat="1" x14ac:dyDescent="0.2">
      <c r="J4019" s="165"/>
      <c r="P4019" s="222"/>
    </row>
    <row r="4020" spans="10:16" s="145" customFormat="1" x14ac:dyDescent="0.2">
      <c r="J4020" s="165"/>
      <c r="P4020" s="222"/>
    </row>
    <row r="4021" spans="10:16" s="145" customFormat="1" x14ac:dyDescent="0.2">
      <c r="J4021" s="165"/>
      <c r="P4021" s="222"/>
    </row>
    <row r="4022" spans="10:16" s="145" customFormat="1" x14ac:dyDescent="0.2">
      <c r="J4022" s="165"/>
      <c r="P4022" s="222"/>
    </row>
    <row r="4023" spans="10:16" s="145" customFormat="1" x14ac:dyDescent="0.2">
      <c r="J4023" s="165"/>
      <c r="P4023" s="222"/>
    </row>
    <row r="4024" spans="10:16" s="145" customFormat="1" x14ac:dyDescent="0.2">
      <c r="J4024" s="165"/>
      <c r="P4024" s="222"/>
    </row>
    <row r="4025" spans="10:16" s="145" customFormat="1" x14ac:dyDescent="0.2">
      <c r="J4025" s="165"/>
      <c r="P4025" s="222"/>
    </row>
    <row r="4026" spans="10:16" s="145" customFormat="1" x14ac:dyDescent="0.2">
      <c r="J4026" s="165"/>
      <c r="P4026" s="222"/>
    </row>
    <row r="4027" spans="10:16" s="145" customFormat="1" x14ac:dyDescent="0.2">
      <c r="J4027" s="165"/>
      <c r="P4027" s="222"/>
    </row>
    <row r="4028" spans="10:16" s="145" customFormat="1" x14ac:dyDescent="0.2">
      <c r="J4028" s="165"/>
      <c r="P4028" s="222"/>
    </row>
    <row r="4029" spans="10:16" s="145" customFormat="1" x14ac:dyDescent="0.2">
      <c r="J4029" s="165"/>
      <c r="P4029" s="222"/>
    </row>
    <row r="4030" spans="10:16" s="145" customFormat="1" x14ac:dyDescent="0.2">
      <c r="J4030" s="165"/>
      <c r="P4030" s="222"/>
    </row>
    <row r="4031" spans="10:16" s="145" customFormat="1" x14ac:dyDescent="0.2">
      <c r="J4031" s="165"/>
      <c r="P4031" s="222"/>
    </row>
    <row r="4032" spans="10:16" s="145" customFormat="1" x14ac:dyDescent="0.2">
      <c r="J4032" s="165"/>
      <c r="P4032" s="222"/>
    </row>
    <row r="4033" spans="10:16" s="145" customFormat="1" x14ac:dyDescent="0.2">
      <c r="J4033" s="165"/>
      <c r="P4033" s="222"/>
    </row>
    <row r="4034" spans="10:16" s="145" customFormat="1" x14ac:dyDescent="0.2">
      <c r="J4034" s="165"/>
      <c r="P4034" s="222"/>
    </row>
    <row r="4035" spans="10:16" s="145" customFormat="1" x14ac:dyDescent="0.2">
      <c r="J4035" s="165"/>
      <c r="P4035" s="222"/>
    </row>
    <row r="4036" spans="10:16" s="145" customFormat="1" x14ac:dyDescent="0.2">
      <c r="J4036" s="165"/>
      <c r="P4036" s="222"/>
    </row>
    <row r="4037" spans="10:16" s="145" customFormat="1" x14ac:dyDescent="0.2">
      <c r="J4037" s="165"/>
      <c r="P4037" s="222"/>
    </row>
    <row r="4038" spans="10:16" s="145" customFormat="1" x14ac:dyDescent="0.2">
      <c r="J4038" s="165"/>
      <c r="P4038" s="222"/>
    </row>
    <row r="4039" spans="10:16" s="145" customFormat="1" x14ac:dyDescent="0.2">
      <c r="J4039" s="165"/>
      <c r="P4039" s="222"/>
    </row>
    <row r="4040" spans="10:16" s="145" customFormat="1" x14ac:dyDescent="0.2">
      <c r="J4040" s="165"/>
      <c r="P4040" s="222"/>
    </row>
    <row r="4041" spans="10:16" s="145" customFormat="1" x14ac:dyDescent="0.2">
      <c r="J4041" s="165"/>
      <c r="P4041" s="222"/>
    </row>
    <row r="4042" spans="10:16" s="145" customFormat="1" x14ac:dyDescent="0.2">
      <c r="J4042" s="165"/>
      <c r="P4042" s="222"/>
    </row>
    <row r="4043" spans="10:16" s="145" customFormat="1" x14ac:dyDescent="0.2">
      <c r="J4043" s="165"/>
      <c r="P4043" s="222"/>
    </row>
    <row r="4044" spans="10:16" s="145" customFormat="1" x14ac:dyDescent="0.2">
      <c r="J4044" s="165"/>
      <c r="P4044" s="222"/>
    </row>
    <row r="4045" spans="10:16" s="145" customFormat="1" x14ac:dyDescent="0.2">
      <c r="J4045" s="165"/>
      <c r="P4045" s="222"/>
    </row>
    <row r="4046" spans="10:16" s="145" customFormat="1" x14ac:dyDescent="0.2">
      <c r="J4046" s="165"/>
      <c r="P4046" s="222"/>
    </row>
    <row r="4047" spans="10:16" s="145" customFormat="1" x14ac:dyDescent="0.2">
      <c r="J4047" s="165"/>
      <c r="P4047" s="222"/>
    </row>
    <row r="4048" spans="10:16" s="145" customFormat="1" x14ac:dyDescent="0.2">
      <c r="J4048" s="165"/>
      <c r="P4048" s="222"/>
    </row>
    <row r="4049" spans="10:16" s="145" customFormat="1" x14ac:dyDescent="0.2">
      <c r="J4049" s="165"/>
      <c r="P4049" s="222"/>
    </row>
    <row r="4050" spans="10:16" s="145" customFormat="1" x14ac:dyDescent="0.2">
      <c r="J4050" s="165"/>
      <c r="P4050" s="222"/>
    </row>
    <row r="4051" spans="10:16" s="145" customFormat="1" x14ac:dyDescent="0.2">
      <c r="J4051" s="165"/>
      <c r="P4051" s="222"/>
    </row>
    <row r="4052" spans="10:16" s="145" customFormat="1" x14ac:dyDescent="0.2">
      <c r="J4052" s="165"/>
      <c r="P4052" s="222"/>
    </row>
    <row r="4053" spans="10:16" s="145" customFormat="1" x14ac:dyDescent="0.2">
      <c r="J4053" s="165"/>
      <c r="P4053" s="222"/>
    </row>
    <row r="4054" spans="10:16" s="145" customFormat="1" x14ac:dyDescent="0.2">
      <c r="J4054" s="165"/>
      <c r="P4054" s="222"/>
    </row>
    <row r="4055" spans="10:16" s="145" customFormat="1" x14ac:dyDescent="0.2">
      <c r="J4055" s="165"/>
      <c r="P4055" s="222"/>
    </row>
    <row r="4056" spans="10:16" s="145" customFormat="1" x14ac:dyDescent="0.2">
      <c r="J4056" s="165"/>
      <c r="P4056" s="222"/>
    </row>
    <row r="4057" spans="10:16" s="145" customFormat="1" x14ac:dyDescent="0.2">
      <c r="J4057" s="165"/>
      <c r="P4057" s="222"/>
    </row>
    <row r="4058" spans="10:16" s="145" customFormat="1" x14ac:dyDescent="0.2">
      <c r="J4058" s="165"/>
      <c r="P4058" s="222"/>
    </row>
    <row r="4059" spans="10:16" s="145" customFormat="1" x14ac:dyDescent="0.2">
      <c r="J4059" s="165"/>
      <c r="P4059" s="222"/>
    </row>
    <row r="4060" spans="10:16" s="145" customFormat="1" x14ac:dyDescent="0.2">
      <c r="J4060" s="165"/>
      <c r="P4060" s="222"/>
    </row>
    <row r="4061" spans="10:16" s="145" customFormat="1" x14ac:dyDescent="0.2">
      <c r="J4061" s="165"/>
      <c r="P4061" s="222"/>
    </row>
    <row r="4062" spans="10:16" s="145" customFormat="1" x14ac:dyDescent="0.2">
      <c r="J4062" s="165"/>
      <c r="P4062" s="222"/>
    </row>
    <row r="4063" spans="10:16" s="145" customFormat="1" x14ac:dyDescent="0.2">
      <c r="J4063" s="165"/>
      <c r="P4063" s="222"/>
    </row>
    <row r="4064" spans="10:16" s="145" customFormat="1" x14ac:dyDescent="0.2">
      <c r="J4064" s="165"/>
      <c r="P4064" s="222"/>
    </row>
    <row r="4065" spans="10:16" s="145" customFormat="1" x14ac:dyDescent="0.2">
      <c r="J4065" s="165"/>
      <c r="P4065" s="222"/>
    </row>
    <row r="4066" spans="10:16" s="145" customFormat="1" x14ac:dyDescent="0.2">
      <c r="J4066" s="165"/>
      <c r="P4066" s="222"/>
    </row>
    <row r="4067" spans="10:16" s="145" customFormat="1" x14ac:dyDescent="0.2">
      <c r="J4067" s="165"/>
      <c r="P4067" s="222"/>
    </row>
    <row r="4068" spans="10:16" s="145" customFormat="1" x14ac:dyDescent="0.2">
      <c r="J4068" s="165"/>
      <c r="P4068" s="222"/>
    </row>
    <row r="4069" spans="10:16" s="145" customFormat="1" x14ac:dyDescent="0.2">
      <c r="J4069" s="165"/>
      <c r="P4069" s="222"/>
    </row>
    <row r="4070" spans="10:16" s="145" customFormat="1" x14ac:dyDescent="0.2">
      <c r="J4070" s="165"/>
      <c r="P4070" s="222"/>
    </row>
    <row r="4071" spans="10:16" s="145" customFormat="1" x14ac:dyDescent="0.2">
      <c r="J4071" s="165"/>
      <c r="P4071" s="222"/>
    </row>
    <row r="4072" spans="10:16" s="145" customFormat="1" x14ac:dyDescent="0.2">
      <c r="J4072" s="165"/>
      <c r="P4072" s="222"/>
    </row>
    <row r="4073" spans="10:16" s="145" customFormat="1" x14ac:dyDescent="0.2">
      <c r="J4073" s="165"/>
      <c r="P4073" s="222"/>
    </row>
    <row r="4074" spans="10:16" s="145" customFormat="1" x14ac:dyDescent="0.2">
      <c r="J4074" s="165"/>
      <c r="P4074" s="222"/>
    </row>
    <row r="4075" spans="10:16" s="145" customFormat="1" x14ac:dyDescent="0.2">
      <c r="J4075" s="165"/>
      <c r="P4075" s="222"/>
    </row>
    <row r="4076" spans="10:16" s="145" customFormat="1" x14ac:dyDescent="0.2">
      <c r="J4076" s="165"/>
      <c r="P4076" s="222"/>
    </row>
    <row r="4077" spans="10:16" s="145" customFormat="1" x14ac:dyDescent="0.2">
      <c r="J4077" s="165"/>
      <c r="P4077" s="222"/>
    </row>
    <row r="4078" spans="10:16" s="145" customFormat="1" x14ac:dyDescent="0.2">
      <c r="J4078" s="165"/>
      <c r="P4078" s="222"/>
    </row>
    <row r="4079" spans="10:16" s="145" customFormat="1" x14ac:dyDescent="0.2">
      <c r="J4079" s="165"/>
      <c r="P4079" s="222"/>
    </row>
    <row r="4080" spans="10:16" s="145" customFormat="1" x14ac:dyDescent="0.2">
      <c r="J4080" s="165"/>
      <c r="P4080" s="222"/>
    </row>
    <row r="4081" spans="10:16" s="145" customFormat="1" x14ac:dyDescent="0.2">
      <c r="J4081" s="165"/>
      <c r="P4081" s="222"/>
    </row>
    <row r="4082" spans="10:16" s="145" customFormat="1" x14ac:dyDescent="0.2">
      <c r="J4082" s="165"/>
      <c r="P4082" s="222"/>
    </row>
    <row r="4083" spans="10:16" s="145" customFormat="1" x14ac:dyDescent="0.2">
      <c r="J4083" s="165"/>
      <c r="P4083" s="222"/>
    </row>
    <row r="4084" spans="10:16" s="145" customFormat="1" x14ac:dyDescent="0.2">
      <c r="J4084" s="165"/>
      <c r="P4084" s="222"/>
    </row>
    <row r="4085" spans="10:16" s="145" customFormat="1" x14ac:dyDescent="0.2">
      <c r="J4085" s="165"/>
      <c r="P4085" s="222"/>
    </row>
    <row r="4086" spans="10:16" s="145" customFormat="1" x14ac:dyDescent="0.2">
      <c r="J4086" s="165"/>
      <c r="P4086" s="222"/>
    </row>
    <row r="4087" spans="10:16" s="145" customFormat="1" x14ac:dyDescent="0.2">
      <c r="J4087" s="165"/>
      <c r="P4087" s="222"/>
    </row>
    <row r="4088" spans="10:16" s="145" customFormat="1" x14ac:dyDescent="0.2">
      <c r="J4088" s="165"/>
      <c r="P4088" s="222"/>
    </row>
    <row r="4089" spans="10:16" s="145" customFormat="1" x14ac:dyDescent="0.2">
      <c r="J4089" s="165"/>
      <c r="P4089" s="222"/>
    </row>
    <row r="4090" spans="10:16" s="145" customFormat="1" x14ac:dyDescent="0.2">
      <c r="J4090" s="165"/>
      <c r="P4090" s="222"/>
    </row>
    <row r="4091" spans="10:16" s="145" customFormat="1" x14ac:dyDescent="0.2">
      <c r="J4091" s="165"/>
      <c r="P4091" s="222"/>
    </row>
    <row r="4092" spans="10:16" s="145" customFormat="1" x14ac:dyDescent="0.2">
      <c r="J4092" s="165"/>
      <c r="P4092" s="222"/>
    </row>
    <row r="4093" spans="10:16" s="145" customFormat="1" x14ac:dyDescent="0.2">
      <c r="J4093" s="165"/>
      <c r="P4093" s="222"/>
    </row>
    <row r="4094" spans="10:16" s="145" customFormat="1" x14ac:dyDescent="0.2">
      <c r="J4094" s="165"/>
      <c r="P4094" s="222"/>
    </row>
    <row r="4095" spans="10:16" s="145" customFormat="1" x14ac:dyDescent="0.2">
      <c r="J4095" s="165"/>
      <c r="P4095" s="222"/>
    </row>
    <row r="4096" spans="10:16" s="145" customFormat="1" x14ac:dyDescent="0.2">
      <c r="J4096" s="165"/>
      <c r="P4096" s="222"/>
    </row>
    <row r="4097" spans="10:16" s="145" customFormat="1" x14ac:dyDescent="0.2">
      <c r="J4097" s="165"/>
      <c r="P4097" s="222"/>
    </row>
    <row r="4098" spans="10:16" s="145" customFormat="1" x14ac:dyDescent="0.2">
      <c r="J4098" s="165"/>
      <c r="P4098" s="222"/>
    </row>
    <row r="4099" spans="10:16" s="145" customFormat="1" x14ac:dyDescent="0.2">
      <c r="J4099" s="165"/>
      <c r="P4099" s="222"/>
    </row>
    <row r="4100" spans="10:16" s="145" customFormat="1" x14ac:dyDescent="0.2">
      <c r="J4100" s="165"/>
      <c r="P4100" s="222"/>
    </row>
    <row r="4101" spans="10:16" s="145" customFormat="1" x14ac:dyDescent="0.2">
      <c r="J4101" s="165"/>
      <c r="P4101" s="222"/>
    </row>
    <row r="4102" spans="10:16" s="145" customFormat="1" x14ac:dyDescent="0.2">
      <c r="J4102" s="165"/>
      <c r="P4102" s="222"/>
    </row>
    <row r="4103" spans="10:16" s="145" customFormat="1" x14ac:dyDescent="0.2">
      <c r="J4103" s="165"/>
      <c r="P4103" s="222"/>
    </row>
    <row r="4104" spans="10:16" s="145" customFormat="1" x14ac:dyDescent="0.2">
      <c r="J4104" s="165"/>
      <c r="P4104" s="222"/>
    </row>
    <row r="4105" spans="10:16" s="145" customFormat="1" x14ac:dyDescent="0.2">
      <c r="J4105" s="165"/>
      <c r="P4105" s="222"/>
    </row>
    <row r="4106" spans="10:16" s="145" customFormat="1" x14ac:dyDescent="0.2">
      <c r="J4106" s="165"/>
      <c r="P4106" s="222"/>
    </row>
    <row r="4107" spans="10:16" s="145" customFormat="1" x14ac:dyDescent="0.2">
      <c r="J4107" s="165"/>
      <c r="P4107" s="222"/>
    </row>
    <row r="4108" spans="10:16" s="145" customFormat="1" x14ac:dyDescent="0.2">
      <c r="J4108" s="165"/>
      <c r="P4108" s="222"/>
    </row>
    <row r="4109" spans="10:16" s="145" customFormat="1" x14ac:dyDescent="0.2">
      <c r="J4109" s="165"/>
      <c r="P4109" s="222"/>
    </row>
    <row r="4110" spans="10:16" s="145" customFormat="1" x14ac:dyDescent="0.2">
      <c r="J4110" s="165"/>
      <c r="P4110" s="222"/>
    </row>
    <row r="4111" spans="10:16" s="145" customFormat="1" x14ac:dyDescent="0.2">
      <c r="J4111" s="165"/>
      <c r="P4111" s="222"/>
    </row>
    <row r="4112" spans="10:16" s="145" customFormat="1" x14ac:dyDescent="0.2">
      <c r="J4112" s="165"/>
      <c r="P4112" s="222"/>
    </row>
    <row r="4113" spans="10:16" s="145" customFormat="1" x14ac:dyDescent="0.2">
      <c r="J4113" s="165"/>
      <c r="P4113" s="222"/>
    </row>
    <row r="4114" spans="10:16" s="145" customFormat="1" x14ac:dyDescent="0.2">
      <c r="J4114" s="165"/>
      <c r="P4114" s="222"/>
    </row>
    <row r="4115" spans="10:16" s="145" customFormat="1" x14ac:dyDescent="0.2">
      <c r="J4115" s="165"/>
      <c r="P4115" s="222"/>
    </row>
    <row r="4116" spans="10:16" s="145" customFormat="1" x14ac:dyDescent="0.2">
      <c r="J4116" s="165"/>
      <c r="P4116" s="222"/>
    </row>
    <row r="4117" spans="10:16" s="145" customFormat="1" x14ac:dyDescent="0.2">
      <c r="J4117" s="165"/>
      <c r="P4117" s="222"/>
    </row>
    <row r="4118" spans="10:16" s="145" customFormat="1" x14ac:dyDescent="0.2">
      <c r="J4118" s="165"/>
      <c r="P4118" s="222"/>
    </row>
    <row r="4119" spans="10:16" s="145" customFormat="1" x14ac:dyDescent="0.2">
      <c r="J4119" s="165"/>
      <c r="P4119" s="222"/>
    </row>
    <row r="4120" spans="10:16" s="145" customFormat="1" x14ac:dyDescent="0.2">
      <c r="J4120" s="165"/>
      <c r="P4120" s="222"/>
    </row>
    <row r="4121" spans="10:16" s="145" customFormat="1" x14ac:dyDescent="0.2">
      <c r="J4121" s="165"/>
      <c r="P4121" s="222"/>
    </row>
    <row r="4122" spans="10:16" s="145" customFormat="1" x14ac:dyDescent="0.2">
      <c r="J4122" s="165"/>
      <c r="P4122" s="222"/>
    </row>
    <row r="4123" spans="10:16" s="145" customFormat="1" x14ac:dyDescent="0.2">
      <c r="J4123" s="165"/>
      <c r="P4123" s="222"/>
    </row>
    <row r="4124" spans="10:16" s="145" customFormat="1" x14ac:dyDescent="0.2">
      <c r="J4124" s="165"/>
      <c r="P4124" s="222"/>
    </row>
    <row r="4125" spans="10:16" s="145" customFormat="1" x14ac:dyDescent="0.2">
      <c r="J4125" s="165"/>
      <c r="P4125" s="222"/>
    </row>
    <row r="4126" spans="10:16" s="145" customFormat="1" x14ac:dyDescent="0.2">
      <c r="J4126" s="165"/>
      <c r="P4126" s="222"/>
    </row>
    <row r="4127" spans="10:16" s="145" customFormat="1" x14ac:dyDescent="0.2">
      <c r="J4127" s="165"/>
      <c r="P4127" s="222"/>
    </row>
    <row r="4128" spans="10:16" s="145" customFormat="1" x14ac:dyDescent="0.2">
      <c r="J4128" s="165"/>
      <c r="P4128" s="222"/>
    </row>
    <row r="4129" spans="10:16" s="145" customFormat="1" x14ac:dyDescent="0.2">
      <c r="J4129" s="165"/>
      <c r="P4129" s="222"/>
    </row>
    <row r="4130" spans="10:16" s="145" customFormat="1" x14ac:dyDescent="0.2">
      <c r="J4130" s="165"/>
      <c r="P4130" s="222"/>
    </row>
    <row r="4131" spans="10:16" s="145" customFormat="1" x14ac:dyDescent="0.2">
      <c r="J4131" s="165"/>
      <c r="P4131" s="222"/>
    </row>
    <row r="4132" spans="10:16" s="145" customFormat="1" x14ac:dyDescent="0.2">
      <c r="J4132" s="165"/>
      <c r="P4132" s="222"/>
    </row>
    <row r="4133" spans="10:16" s="145" customFormat="1" x14ac:dyDescent="0.2">
      <c r="J4133" s="165"/>
      <c r="P4133" s="222"/>
    </row>
    <row r="4134" spans="10:16" s="145" customFormat="1" x14ac:dyDescent="0.2">
      <c r="J4134" s="165"/>
      <c r="P4134" s="222"/>
    </row>
    <row r="4135" spans="10:16" s="145" customFormat="1" x14ac:dyDescent="0.2">
      <c r="J4135" s="165"/>
      <c r="P4135" s="222"/>
    </row>
    <row r="4136" spans="10:16" s="145" customFormat="1" x14ac:dyDescent="0.2">
      <c r="J4136" s="165"/>
      <c r="P4136" s="222"/>
    </row>
    <row r="4137" spans="10:16" s="145" customFormat="1" x14ac:dyDescent="0.2">
      <c r="J4137" s="165"/>
      <c r="P4137" s="222"/>
    </row>
    <row r="4138" spans="10:16" s="145" customFormat="1" x14ac:dyDescent="0.2">
      <c r="J4138" s="165"/>
      <c r="P4138" s="222"/>
    </row>
    <row r="4139" spans="10:16" s="145" customFormat="1" x14ac:dyDescent="0.2">
      <c r="J4139" s="165"/>
      <c r="P4139" s="222"/>
    </row>
    <row r="4140" spans="10:16" s="145" customFormat="1" x14ac:dyDescent="0.2">
      <c r="J4140" s="165"/>
      <c r="P4140" s="222"/>
    </row>
    <row r="4141" spans="10:16" s="145" customFormat="1" x14ac:dyDescent="0.2">
      <c r="J4141" s="165"/>
      <c r="P4141" s="222"/>
    </row>
    <row r="4142" spans="10:16" s="145" customFormat="1" x14ac:dyDescent="0.2">
      <c r="J4142" s="165"/>
      <c r="P4142" s="222"/>
    </row>
    <row r="4143" spans="10:16" s="145" customFormat="1" x14ac:dyDescent="0.2">
      <c r="J4143" s="165"/>
      <c r="P4143" s="222"/>
    </row>
    <row r="4144" spans="10:16" s="145" customFormat="1" x14ac:dyDescent="0.2">
      <c r="J4144" s="165"/>
      <c r="P4144" s="222"/>
    </row>
    <row r="4145" spans="10:16" s="145" customFormat="1" x14ac:dyDescent="0.2">
      <c r="J4145" s="165"/>
      <c r="P4145" s="222"/>
    </row>
    <row r="4146" spans="10:16" s="145" customFormat="1" x14ac:dyDescent="0.2">
      <c r="J4146" s="165"/>
      <c r="P4146" s="222"/>
    </row>
    <row r="4147" spans="10:16" s="145" customFormat="1" x14ac:dyDescent="0.2">
      <c r="J4147" s="165"/>
      <c r="P4147" s="222"/>
    </row>
    <row r="4148" spans="10:16" s="145" customFormat="1" x14ac:dyDescent="0.2">
      <c r="J4148" s="165"/>
      <c r="P4148" s="222"/>
    </row>
    <row r="4149" spans="10:16" s="145" customFormat="1" x14ac:dyDescent="0.2">
      <c r="J4149" s="165"/>
      <c r="P4149" s="222"/>
    </row>
    <row r="4150" spans="10:16" s="145" customFormat="1" x14ac:dyDescent="0.2">
      <c r="J4150" s="165"/>
      <c r="P4150" s="222"/>
    </row>
    <row r="4151" spans="10:16" s="145" customFormat="1" x14ac:dyDescent="0.2">
      <c r="J4151" s="165"/>
      <c r="P4151" s="222"/>
    </row>
    <row r="4152" spans="10:16" s="145" customFormat="1" x14ac:dyDescent="0.2">
      <c r="J4152" s="165"/>
      <c r="P4152" s="222"/>
    </row>
    <row r="4153" spans="10:16" s="145" customFormat="1" x14ac:dyDescent="0.2">
      <c r="J4153" s="165"/>
      <c r="P4153" s="222"/>
    </row>
    <row r="4154" spans="10:16" s="145" customFormat="1" x14ac:dyDescent="0.2">
      <c r="J4154" s="165"/>
      <c r="P4154" s="222"/>
    </row>
    <row r="4155" spans="10:16" s="145" customFormat="1" x14ac:dyDescent="0.2">
      <c r="J4155" s="165"/>
      <c r="P4155" s="222"/>
    </row>
    <row r="4156" spans="10:16" s="145" customFormat="1" x14ac:dyDescent="0.2">
      <c r="J4156" s="165"/>
      <c r="P4156" s="222"/>
    </row>
    <row r="4157" spans="10:16" s="145" customFormat="1" x14ac:dyDescent="0.2">
      <c r="J4157" s="165"/>
      <c r="P4157" s="222"/>
    </row>
    <row r="4158" spans="10:16" s="145" customFormat="1" x14ac:dyDescent="0.2">
      <c r="J4158" s="165"/>
      <c r="P4158" s="222"/>
    </row>
    <row r="4159" spans="10:16" s="145" customFormat="1" x14ac:dyDescent="0.2">
      <c r="J4159" s="165"/>
      <c r="P4159" s="222"/>
    </row>
    <row r="4160" spans="10:16" s="145" customFormat="1" x14ac:dyDescent="0.2">
      <c r="J4160" s="165"/>
      <c r="P4160" s="222"/>
    </row>
    <row r="4161" spans="10:16" s="145" customFormat="1" x14ac:dyDescent="0.2">
      <c r="J4161" s="165"/>
      <c r="P4161" s="222"/>
    </row>
    <row r="4162" spans="10:16" s="145" customFormat="1" x14ac:dyDescent="0.2">
      <c r="J4162" s="165"/>
      <c r="P4162" s="222"/>
    </row>
    <row r="4163" spans="10:16" s="145" customFormat="1" x14ac:dyDescent="0.2">
      <c r="J4163" s="165"/>
      <c r="P4163" s="222"/>
    </row>
    <row r="4164" spans="10:16" s="145" customFormat="1" x14ac:dyDescent="0.2">
      <c r="J4164" s="165"/>
      <c r="P4164" s="222"/>
    </row>
    <row r="4165" spans="10:16" s="145" customFormat="1" x14ac:dyDescent="0.2">
      <c r="J4165" s="165"/>
      <c r="P4165" s="222"/>
    </row>
    <row r="4166" spans="10:16" s="145" customFormat="1" x14ac:dyDescent="0.2">
      <c r="J4166" s="165"/>
      <c r="P4166" s="222"/>
    </row>
    <row r="4167" spans="10:16" s="145" customFormat="1" x14ac:dyDescent="0.2">
      <c r="J4167" s="165"/>
      <c r="P4167" s="222"/>
    </row>
    <row r="4168" spans="10:16" s="145" customFormat="1" x14ac:dyDescent="0.2">
      <c r="J4168" s="165"/>
      <c r="P4168" s="222"/>
    </row>
    <row r="4169" spans="10:16" s="145" customFormat="1" x14ac:dyDescent="0.2">
      <c r="J4169" s="165"/>
      <c r="P4169" s="222"/>
    </row>
    <row r="4170" spans="10:16" s="145" customFormat="1" x14ac:dyDescent="0.2">
      <c r="J4170" s="165"/>
      <c r="P4170" s="222"/>
    </row>
    <row r="4171" spans="10:16" s="145" customFormat="1" x14ac:dyDescent="0.2">
      <c r="J4171" s="165"/>
      <c r="P4171" s="222"/>
    </row>
    <row r="4172" spans="10:16" s="145" customFormat="1" x14ac:dyDescent="0.2">
      <c r="J4172" s="165"/>
      <c r="P4172" s="222"/>
    </row>
    <row r="4173" spans="10:16" s="145" customFormat="1" x14ac:dyDescent="0.2">
      <c r="J4173" s="165"/>
      <c r="P4173" s="222"/>
    </row>
    <row r="4174" spans="10:16" s="145" customFormat="1" x14ac:dyDescent="0.2">
      <c r="J4174" s="165"/>
      <c r="P4174" s="222"/>
    </row>
    <row r="4175" spans="10:16" s="145" customFormat="1" x14ac:dyDescent="0.2">
      <c r="J4175" s="165"/>
      <c r="P4175" s="222"/>
    </row>
    <row r="4176" spans="10:16" s="145" customFormat="1" x14ac:dyDescent="0.2">
      <c r="J4176" s="165"/>
      <c r="P4176" s="222"/>
    </row>
    <row r="4177" spans="10:16" s="145" customFormat="1" x14ac:dyDescent="0.2">
      <c r="J4177" s="165"/>
      <c r="P4177" s="222"/>
    </row>
    <row r="4178" spans="10:16" s="145" customFormat="1" x14ac:dyDescent="0.2">
      <c r="J4178" s="165"/>
      <c r="P4178" s="222"/>
    </row>
    <row r="4179" spans="10:16" s="145" customFormat="1" x14ac:dyDescent="0.2">
      <c r="J4179" s="165"/>
      <c r="P4179" s="222"/>
    </row>
    <row r="4180" spans="10:16" s="145" customFormat="1" x14ac:dyDescent="0.2">
      <c r="J4180" s="165"/>
      <c r="P4180" s="222"/>
    </row>
    <row r="4181" spans="10:16" s="145" customFormat="1" x14ac:dyDescent="0.2">
      <c r="J4181" s="165"/>
      <c r="P4181" s="222"/>
    </row>
    <row r="4182" spans="10:16" s="145" customFormat="1" x14ac:dyDescent="0.2">
      <c r="J4182" s="165"/>
      <c r="P4182" s="222"/>
    </row>
    <row r="4183" spans="10:16" s="145" customFormat="1" x14ac:dyDescent="0.2">
      <c r="J4183" s="165"/>
      <c r="P4183" s="222"/>
    </row>
    <row r="4184" spans="10:16" s="145" customFormat="1" x14ac:dyDescent="0.2">
      <c r="J4184" s="165"/>
      <c r="P4184" s="222"/>
    </row>
    <row r="4185" spans="10:16" s="145" customFormat="1" x14ac:dyDescent="0.2">
      <c r="J4185" s="165"/>
      <c r="P4185" s="222"/>
    </row>
    <row r="4186" spans="10:16" s="145" customFormat="1" x14ac:dyDescent="0.2">
      <c r="J4186" s="165"/>
      <c r="P4186" s="222"/>
    </row>
    <row r="4187" spans="10:16" s="145" customFormat="1" x14ac:dyDescent="0.2">
      <c r="J4187" s="165"/>
      <c r="P4187" s="222"/>
    </row>
    <row r="4188" spans="10:16" s="145" customFormat="1" x14ac:dyDescent="0.2">
      <c r="J4188" s="165"/>
      <c r="P4188" s="222"/>
    </row>
    <row r="4189" spans="10:16" s="145" customFormat="1" x14ac:dyDescent="0.2">
      <c r="J4189" s="165"/>
      <c r="P4189" s="222"/>
    </row>
    <row r="4190" spans="10:16" s="145" customFormat="1" x14ac:dyDescent="0.2">
      <c r="J4190" s="165"/>
      <c r="P4190" s="222"/>
    </row>
    <row r="4191" spans="10:16" s="145" customFormat="1" x14ac:dyDescent="0.2">
      <c r="J4191" s="165"/>
      <c r="P4191" s="222"/>
    </row>
    <row r="4192" spans="10:16" s="145" customFormat="1" x14ac:dyDescent="0.2">
      <c r="J4192" s="165"/>
      <c r="P4192" s="222"/>
    </row>
    <row r="4193" spans="10:16" s="145" customFormat="1" x14ac:dyDescent="0.2">
      <c r="J4193" s="165"/>
      <c r="P4193" s="222"/>
    </row>
    <row r="4194" spans="10:16" s="145" customFormat="1" x14ac:dyDescent="0.2">
      <c r="J4194" s="165"/>
      <c r="P4194" s="222"/>
    </row>
    <row r="4195" spans="10:16" s="145" customFormat="1" x14ac:dyDescent="0.2">
      <c r="J4195" s="165"/>
      <c r="P4195" s="222"/>
    </row>
    <row r="4196" spans="10:16" s="145" customFormat="1" x14ac:dyDescent="0.2">
      <c r="J4196" s="165"/>
      <c r="P4196" s="222"/>
    </row>
    <row r="4197" spans="10:16" s="145" customFormat="1" x14ac:dyDescent="0.2">
      <c r="J4197" s="165"/>
      <c r="P4197" s="222"/>
    </row>
    <row r="4198" spans="10:16" s="145" customFormat="1" x14ac:dyDescent="0.2">
      <c r="J4198" s="165"/>
      <c r="P4198" s="222"/>
    </row>
    <row r="4199" spans="10:16" s="145" customFormat="1" x14ac:dyDescent="0.2">
      <c r="J4199" s="165"/>
      <c r="P4199" s="222"/>
    </row>
    <row r="4200" spans="10:16" s="145" customFormat="1" x14ac:dyDescent="0.2">
      <c r="J4200" s="165"/>
      <c r="P4200" s="222"/>
    </row>
    <row r="4201" spans="10:16" s="145" customFormat="1" x14ac:dyDescent="0.2">
      <c r="J4201" s="165"/>
      <c r="P4201" s="222"/>
    </row>
    <row r="4202" spans="10:16" s="145" customFormat="1" x14ac:dyDescent="0.2">
      <c r="J4202" s="165"/>
      <c r="P4202" s="222"/>
    </row>
    <row r="4203" spans="10:16" s="145" customFormat="1" x14ac:dyDescent="0.2">
      <c r="J4203" s="165"/>
      <c r="P4203" s="222"/>
    </row>
    <row r="4204" spans="10:16" s="145" customFormat="1" x14ac:dyDescent="0.2">
      <c r="J4204" s="165"/>
      <c r="P4204" s="222"/>
    </row>
    <row r="4205" spans="10:16" s="145" customFormat="1" x14ac:dyDescent="0.2">
      <c r="J4205" s="165"/>
      <c r="P4205" s="222"/>
    </row>
    <row r="4206" spans="10:16" s="145" customFormat="1" x14ac:dyDescent="0.2">
      <c r="J4206" s="165"/>
      <c r="P4206" s="222"/>
    </row>
    <row r="4207" spans="10:16" s="145" customFormat="1" x14ac:dyDescent="0.2">
      <c r="J4207" s="165"/>
      <c r="P4207" s="222"/>
    </row>
    <row r="4208" spans="10:16" s="145" customFormat="1" x14ac:dyDescent="0.2">
      <c r="J4208" s="165"/>
      <c r="P4208" s="222"/>
    </row>
    <row r="4209" spans="10:16" s="145" customFormat="1" x14ac:dyDescent="0.2">
      <c r="J4209" s="165"/>
      <c r="P4209" s="222"/>
    </row>
    <row r="4210" spans="10:16" s="145" customFormat="1" x14ac:dyDescent="0.2">
      <c r="J4210" s="165"/>
      <c r="P4210" s="222"/>
    </row>
    <row r="4211" spans="10:16" s="145" customFormat="1" x14ac:dyDescent="0.2">
      <c r="J4211" s="165"/>
      <c r="P4211" s="222"/>
    </row>
    <row r="4212" spans="10:16" s="145" customFormat="1" x14ac:dyDescent="0.2">
      <c r="J4212" s="165"/>
      <c r="P4212" s="222"/>
    </row>
    <row r="4213" spans="10:16" s="145" customFormat="1" x14ac:dyDescent="0.2">
      <c r="J4213" s="165"/>
      <c r="P4213" s="222"/>
    </row>
    <row r="4214" spans="10:16" s="145" customFormat="1" x14ac:dyDescent="0.2">
      <c r="J4214" s="165"/>
      <c r="P4214" s="222"/>
    </row>
    <row r="4215" spans="10:16" s="145" customFormat="1" x14ac:dyDescent="0.2">
      <c r="J4215" s="165"/>
      <c r="P4215" s="222"/>
    </row>
    <row r="4216" spans="10:16" s="145" customFormat="1" x14ac:dyDescent="0.2">
      <c r="J4216" s="165"/>
      <c r="P4216" s="222"/>
    </row>
    <row r="4217" spans="10:16" s="145" customFormat="1" x14ac:dyDescent="0.2">
      <c r="J4217" s="165"/>
      <c r="P4217" s="222"/>
    </row>
    <row r="4218" spans="10:16" s="145" customFormat="1" x14ac:dyDescent="0.2">
      <c r="J4218" s="165"/>
      <c r="P4218" s="222"/>
    </row>
    <row r="4219" spans="10:16" s="145" customFormat="1" x14ac:dyDescent="0.2">
      <c r="J4219" s="165"/>
      <c r="P4219" s="222"/>
    </row>
    <row r="4220" spans="10:16" s="145" customFormat="1" x14ac:dyDescent="0.2">
      <c r="J4220" s="165"/>
      <c r="P4220" s="222"/>
    </row>
    <row r="4221" spans="10:16" s="145" customFormat="1" x14ac:dyDescent="0.2">
      <c r="J4221" s="165"/>
      <c r="P4221" s="222"/>
    </row>
    <row r="4222" spans="10:16" s="145" customFormat="1" x14ac:dyDescent="0.2">
      <c r="J4222" s="165"/>
      <c r="P4222" s="222"/>
    </row>
    <row r="4223" spans="10:16" s="145" customFormat="1" x14ac:dyDescent="0.2">
      <c r="J4223" s="165"/>
      <c r="P4223" s="222"/>
    </row>
    <row r="4224" spans="10:16" s="145" customFormat="1" x14ac:dyDescent="0.2">
      <c r="J4224" s="165"/>
      <c r="P4224" s="222"/>
    </row>
    <row r="4225" spans="10:16" s="145" customFormat="1" x14ac:dyDescent="0.2">
      <c r="J4225" s="165"/>
      <c r="P4225" s="222"/>
    </row>
    <row r="4226" spans="10:16" s="145" customFormat="1" x14ac:dyDescent="0.2">
      <c r="J4226" s="165"/>
      <c r="P4226" s="222"/>
    </row>
    <row r="4227" spans="10:16" s="145" customFormat="1" x14ac:dyDescent="0.2">
      <c r="J4227" s="165"/>
      <c r="P4227" s="222"/>
    </row>
    <row r="4228" spans="10:16" s="145" customFormat="1" x14ac:dyDescent="0.2">
      <c r="J4228" s="165"/>
      <c r="P4228" s="222"/>
    </row>
    <row r="4229" spans="10:16" s="145" customFormat="1" x14ac:dyDescent="0.2">
      <c r="J4229" s="165"/>
      <c r="P4229" s="222"/>
    </row>
    <row r="4230" spans="10:16" s="145" customFormat="1" x14ac:dyDescent="0.2">
      <c r="J4230" s="165"/>
      <c r="P4230" s="222"/>
    </row>
    <row r="4231" spans="10:16" s="145" customFormat="1" x14ac:dyDescent="0.2">
      <c r="J4231" s="165"/>
      <c r="P4231" s="222"/>
    </row>
    <row r="4232" spans="10:16" s="145" customFormat="1" x14ac:dyDescent="0.2">
      <c r="J4232" s="165"/>
      <c r="P4232" s="222"/>
    </row>
    <row r="4233" spans="10:16" s="145" customFormat="1" x14ac:dyDescent="0.2">
      <c r="J4233" s="165"/>
      <c r="P4233" s="222"/>
    </row>
    <row r="4234" spans="10:16" s="145" customFormat="1" x14ac:dyDescent="0.2">
      <c r="J4234" s="165"/>
      <c r="P4234" s="222"/>
    </row>
    <row r="4235" spans="10:16" s="145" customFormat="1" x14ac:dyDescent="0.2">
      <c r="J4235" s="165"/>
      <c r="P4235" s="222"/>
    </row>
    <row r="4236" spans="10:16" s="145" customFormat="1" x14ac:dyDescent="0.2">
      <c r="J4236" s="165"/>
      <c r="P4236" s="222"/>
    </row>
    <row r="4237" spans="10:16" s="145" customFormat="1" x14ac:dyDescent="0.2">
      <c r="J4237" s="165"/>
      <c r="P4237" s="222"/>
    </row>
    <row r="4238" spans="10:16" s="145" customFormat="1" x14ac:dyDescent="0.2">
      <c r="J4238" s="165"/>
      <c r="P4238" s="222"/>
    </row>
    <row r="4239" spans="10:16" s="145" customFormat="1" x14ac:dyDescent="0.2">
      <c r="J4239" s="165"/>
      <c r="P4239" s="222"/>
    </row>
    <row r="4240" spans="10:16" s="145" customFormat="1" x14ac:dyDescent="0.2">
      <c r="J4240" s="165"/>
      <c r="P4240" s="222"/>
    </row>
    <row r="4241" spans="10:16" s="145" customFormat="1" x14ac:dyDescent="0.2">
      <c r="J4241" s="165"/>
      <c r="P4241" s="222"/>
    </row>
    <row r="4242" spans="10:16" s="145" customFormat="1" x14ac:dyDescent="0.2">
      <c r="J4242" s="165"/>
      <c r="P4242" s="222"/>
    </row>
    <row r="4243" spans="10:16" s="145" customFormat="1" x14ac:dyDescent="0.2">
      <c r="J4243" s="165"/>
      <c r="P4243" s="222"/>
    </row>
    <row r="4244" spans="10:16" s="145" customFormat="1" x14ac:dyDescent="0.2">
      <c r="J4244" s="165"/>
      <c r="P4244" s="222"/>
    </row>
    <row r="4245" spans="10:16" s="145" customFormat="1" x14ac:dyDescent="0.2">
      <c r="J4245" s="165"/>
      <c r="P4245" s="222"/>
    </row>
    <row r="4246" spans="10:16" s="145" customFormat="1" x14ac:dyDescent="0.2">
      <c r="J4246" s="165"/>
      <c r="P4246" s="222"/>
    </row>
    <row r="4247" spans="10:16" s="145" customFormat="1" x14ac:dyDescent="0.2">
      <c r="J4247" s="165"/>
      <c r="P4247" s="222"/>
    </row>
    <row r="4248" spans="10:16" s="145" customFormat="1" x14ac:dyDescent="0.2">
      <c r="J4248" s="165"/>
      <c r="P4248" s="222"/>
    </row>
    <row r="4249" spans="10:16" s="145" customFormat="1" x14ac:dyDescent="0.2">
      <c r="J4249" s="165"/>
      <c r="P4249" s="222"/>
    </row>
    <row r="4250" spans="10:16" s="145" customFormat="1" x14ac:dyDescent="0.2">
      <c r="J4250" s="165"/>
      <c r="P4250" s="222"/>
    </row>
    <row r="4251" spans="10:16" s="145" customFormat="1" x14ac:dyDescent="0.2">
      <c r="J4251" s="165"/>
      <c r="P4251" s="222"/>
    </row>
    <row r="4252" spans="10:16" s="145" customFormat="1" x14ac:dyDescent="0.2">
      <c r="J4252" s="165"/>
      <c r="P4252" s="222"/>
    </row>
    <row r="4253" spans="10:16" s="145" customFormat="1" x14ac:dyDescent="0.2">
      <c r="J4253" s="165"/>
      <c r="P4253" s="222"/>
    </row>
    <row r="4254" spans="10:16" s="145" customFormat="1" x14ac:dyDescent="0.2">
      <c r="J4254" s="165"/>
      <c r="P4254" s="222"/>
    </row>
    <row r="4255" spans="10:16" s="145" customFormat="1" x14ac:dyDescent="0.2">
      <c r="J4255" s="165"/>
      <c r="P4255" s="222"/>
    </row>
    <row r="4256" spans="10:16" s="145" customFormat="1" x14ac:dyDescent="0.2">
      <c r="J4256" s="165"/>
      <c r="P4256" s="222"/>
    </row>
    <row r="4257" spans="10:16" s="145" customFormat="1" x14ac:dyDescent="0.2">
      <c r="J4257" s="165"/>
      <c r="P4257" s="222"/>
    </row>
    <row r="4258" spans="10:16" s="145" customFormat="1" x14ac:dyDescent="0.2">
      <c r="J4258" s="165"/>
      <c r="P4258" s="222"/>
    </row>
    <row r="4259" spans="10:16" s="145" customFormat="1" x14ac:dyDescent="0.2">
      <c r="J4259" s="165"/>
      <c r="P4259" s="222"/>
    </row>
    <row r="4260" spans="10:16" s="145" customFormat="1" x14ac:dyDescent="0.2">
      <c r="J4260" s="165"/>
      <c r="P4260" s="222"/>
    </row>
    <row r="4261" spans="10:16" s="145" customFormat="1" x14ac:dyDescent="0.2">
      <c r="J4261" s="165"/>
      <c r="P4261" s="222"/>
    </row>
    <row r="4262" spans="10:16" s="145" customFormat="1" x14ac:dyDescent="0.2">
      <c r="J4262" s="165"/>
      <c r="P4262" s="222"/>
    </row>
    <row r="4263" spans="10:16" s="145" customFormat="1" x14ac:dyDescent="0.2">
      <c r="J4263" s="165"/>
      <c r="P4263" s="222"/>
    </row>
    <row r="4264" spans="10:16" s="145" customFormat="1" x14ac:dyDescent="0.2">
      <c r="J4264" s="165"/>
      <c r="P4264" s="222"/>
    </row>
    <row r="4265" spans="10:16" s="145" customFormat="1" x14ac:dyDescent="0.2">
      <c r="J4265" s="165"/>
      <c r="P4265" s="222"/>
    </row>
    <row r="4266" spans="10:16" s="145" customFormat="1" x14ac:dyDescent="0.2">
      <c r="J4266" s="165"/>
      <c r="P4266" s="222"/>
    </row>
    <row r="4267" spans="10:16" s="145" customFormat="1" x14ac:dyDescent="0.2">
      <c r="J4267" s="165"/>
      <c r="P4267" s="222"/>
    </row>
    <row r="4268" spans="10:16" s="145" customFormat="1" x14ac:dyDescent="0.2">
      <c r="J4268" s="165"/>
      <c r="P4268" s="222"/>
    </row>
    <row r="4269" spans="10:16" s="145" customFormat="1" x14ac:dyDescent="0.2">
      <c r="J4269" s="165"/>
      <c r="P4269" s="222"/>
    </row>
    <row r="4270" spans="10:16" s="145" customFormat="1" x14ac:dyDescent="0.2">
      <c r="J4270" s="165"/>
      <c r="P4270" s="222"/>
    </row>
    <row r="4271" spans="10:16" s="145" customFormat="1" x14ac:dyDescent="0.2">
      <c r="J4271" s="165"/>
      <c r="P4271" s="222"/>
    </row>
    <row r="4272" spans="10:16" s="145" customFormat="1" x14ac:dyDescent="0.2">
      <c r="J4272" s="165"/>
      <c r="P4272" s="222"/>
    </row>
    <row r="4273" spans="10:16" s="145" customFormat="1" x14ac:dyDescent="0.2">
      <c r="J4273" s="165"/>
      <c r="P4273" s="222"/>
    </row>
    <row r="4274" spans="10:16" s="145" customFormat="1" x14ac:dyDescent="0.2">
      <c r="J4274" s="165"/>
      <c r="P4274" s="222"/>
    </row>
    <row r="4275" spans="10:16" s="145" customFormat="1" x14ac:dyDescent="0.2">
      <c r="J4275" s="165"/>
      <c r="P4275" s="222"/>
    </row>
    <row r="4276" spans="10:16" s="145" customFormat="1" x14ac:dyDescent="0.2">
      <c r="J4276" s="165"/>
      <c r="P4276" s="222"/>
    </row>
    <row r="4277" spans="10:16" s="145" customFormat="1" x14ac:dyDescent="0.2">
      <c r="J4277" s="165"/>
      <c r="P4277" s="222"/>
    </row>
    <row r="4278" spans="10:16" s="145" customFormat="1" x14ac:dyDescent="0.2">
      <c r="J4278" s="165"/>
      <c r="P4278" s="222"/>
    </row>
    <row r="4279" spans="10:16" s="145" customFormat="1" x14ac:dyDescent="0.2">
      <c r="J4279" s="165"/>
      <c r="P4279" s="222"/>
    </row>
    <row r="4280" spans="10:16" s="145" customFormat="1" x14ac:dyDescent="0.2">
      <c r="J4280" s="165"/>
      <c r="P4280" s="222"/>
    </row>
    <row r="4281" spans="10:16" s="145" customFormat="1" x14ac:dyDescent="0.2">
      <c r="J4281" s="165"/>
      <c r="P4281" s="222"/>
    </row>
    <row r="4282" spans="10:16" s="145" customFormat="1" x14ac:dyDescent="0.2">
      <c r="J4282" s="165"/>
      <c r="P4282" s="222"/>
    </row>
    <row r="4283" spans="10:16" s="145" customFormat="1" x14ac:dyDescent="0.2">
      <c r="J4283" s="165"/>
      <c r="P4283" s="222"/>
    </row>
    <row r="4284" spans="10:16" s="145" customFormat="1" x14ac:dyDescent="0.2">
      <c r="J4284" s="165"/>
      <c r="P4284" s="222"/>
    </row>
    <row r="4285" spans="10:16" s="145" customFormat="1" x14ac:dyDescent="0.2">
      <c r="J4285" s="165"/>
      <c r="P4285" s="222"/>
    </row>
    <row r="4286" spans="10:16" s="145" customFormat="1" x14ac:dyDescent="0.2">
      <c r="J4286" s="165"/>
      <c r="P4286" s="222"/>
    </row>
    <row r="4287" spans="10:16" s="145" customFormat="1" x14ac:dyDescent="0.2">
      <c r="J4287" s="165"/>
      <c r="P4287" s="222"/>
    </row>
    <row r="4288" spans="10:16" s="145" customFormat="1" x14ac:dyDescent="0.2">
      <c r="J4288" s="165"/>
      <c r="P4288" s="222"/>
    </row>
    <row r="4289" spans="10:16" s="145" customFormat="1" x14ac:dyDescent="0.2">
      <c r="J4289" s="165"/>
      <c r="P4289" s="222"/>
    </row>
    <row r="4290" spans="10:16" s="145" customFormat="1" x14ac:dyDescent="0.2">
      <c r="J4290" s="165"/>
      <c r="P4290" s="222"/>
    </row>
    <row r="4291" spans="10:16" s="145" customFormat="1" x14ac:dyDescent="0.2">
      <c r="J4291" s="165"/>
      <c r="P4291" s="222"/>
    </row>
    <row r="4292" spans="10:16" s="145" customFormat="1" x14ac:dyDescent="0.2">
      <c r="J4292" s="165"/>
      <c r="P4292" s="222"/>
    </row>
    <row r="4293" spans="10:16" s="145" customFormat="1" x14ac:dyDescent="0.2">
      <c r="J4293" s="165"/>
      <c r="P4293" s="222"/>
    </row>
    <row r="4294" spans="10:16" s="145" customFormat="1" x14ac:dyDescent="0.2">
      <c r="J4294" s="165"/>
      <c r="P4294" s="222"/>
    </row>
    <row r="4295" spans="10:16" s="145" customFormat="1" x14ac:dyDescent="0.2">
      <c r="J4295" s="165"/>
      <c r="P4295" s="222"/>
    </row>
    <row r="4296" spans="10:16" s="145" customFormat="1" x14ac:dyDescent="0.2">
      <c r="J4296" s="165"/>
      <c r="P4296" s="222"/>
    </row>
    <row r="4297" spans="10:16" s="145" customFormat="1" x14ac:dyDescent="0.2">
      <c r="J4297" s="165"/>
      <c r="P4297" s="222"/>
    </row>
    <row r="4298" spans="10:16" s="145" customFormat="1" x14ac:dyDescent="0.2">
      <c r="J4298" s="165"/>
      <c r="P4298" s="222"/>
    </row>
    <row r="4299" spans="10:16" s="145" customFormat="1" x14ac:dyDescent="0.2">
      <c r="J4299" s="165"/>
      <c r="P4299" s="222"/>
    </row>
    <row r="4300" spans="10:16" s="145" customFormat="1" x14ac:dyDescent="0.2">
      <c r="J4300" s="165"/>
      <c r="P4300" s="222"/>
    </row>
    <row r="4301" spans="10:16" s="145" customFormat="1" x14ac:dyDescent="0.2">
      <c r="J4301" s="165"/>
      <c r="P4301" s="222"/>
    </row>
    <row r="4302" spans="10:16" s="145" customFormat="1" x14ac:dyDescent="0.2">
      <c r="J4302" s="165"/>
      <c r="P4302" s="222"/>
    </row>
    <row r="4303" spans="10:16" s="145" customFormat="1" x14ac:dyDescent="0.2">
      <c r="J4303" s="165"/>
      <c r="P4303" s="222"/>
    </row>
    <row r="4304" spans="10:16" s="145" customFormat="1" x14ac:dyDescent="0.2">
      <c r="J4304" s="165"/>
      <c r="P4304" s="222"/>
    </row>
    <row r="4305" spans="10:16" s="145" customFormat="1" x14ac:dyDescent="0.2">
      <c r="J4305" s="165"/>
      <c r="P4305" s="222"/>
    </row>
    <row r="4306" spans="10:16" s="145" customFormat="1" x14ac:dyDescent="0.2">
      <c r="J4306" s="165"/>
      <c r="P4306" s="222"/>
    </row>
    <row r="4307" spans="10:16" s="145" customFormat="1" x14ac:dyDescent="0.2">
      <c r="J4307" s="165"/>
      <c r="P4307" s="222"/>
    </row>
    <row r="4308" spans="10:16" s="145" customFormat="1" x14ac:dyDescent="0.2">
      <c r="J4308" s="165"/>
      <c r="P4308" s="222"/>
    </row>
    <row r="4309" spans="10:16" s="145" customFormat="1" x14ac:dyDescent="0.2">
      <c r="J4309" s="165"/>
      <c r="P4309" s="222"/>
    </row>
    <row r="4310" spans="10:16" s="145" customFormat="1" x14ac:dyDescent="0.2">
      <c r="J4310" s="165"/>
      <c r="P4310" s="222"/>
    </row>
    <row r="4311" spans="10:16" s="145" customFormat="1" x14ac:dyDescent="0.2">
      <c r="J4311" s="165"/>
      <c r="P4311" s="222"/>
    </row>
    <row r="4312" spans="10:16" s="145" customFormat="1" x14ac:dyDescent="0.2">
      <c r="J4312" s="165"/>
      <c r="P4312" s="222"/>
    </row>
    <row r="4313" spans="10:16" s="145" customFormat="1" x14ac:dyDescent="0.2">
      <c r="J4313" s="165"/>
      <c r="P4313" s="222"/>
    </row>
    <row r="4314" spans="10:16" s="145" customFormat="1" x14ac:dyDescent="0.2">
      <c r="J4314" s="165"/>
      <c r="P4314" s="222"/>
    </row>
    <row r="4315" spans="10:16" s="145" customFormat="1" x14ac:dyDescent="0.2">
      <c r="J4315" s="165"/>
      <c r="P4315" s="222"/>
    </row>
    <row r="4316" spans="10:16" s="145" customFormat="1" x14ac:dyDescent="0.2">
      <c r="J4316" s="165"/>
      <c r="P4316" s="222"/>
    </row>
    <row r="4317" spans="10:16" s="145" customFormat="1" x14ac:dyDescent="0.2">
      <c r="J4317" s="165"/>
      <c r="P4317" s="222"/>
    </row>
    <row r="4318" spans="10:16" s="145" customFormat="1" x14ac:dyDescent="0.2">
      <c r="J4318" s="165"/>
      <c r="P4318" s="222"/>
    </row>
    <row r="4319" spans="10:16" s="145" customFormat="1" x14ac:dyDescent="0.2">
      <c r="J4319" s="165"/>
      <c r="P4319" s="222"/>
    </row>
    <row r="4320" spans="10:16" s="145" customFormat="1" x14ac:dyDescent="0.2">
      <c r="J4320" s="165"/>
      <c r="P4320" s="222"/>
    </row>
    <row r="4321" spans="10:16" s="145" customFormat="1" x14ac:dyDescent="0.2">
      <c r="J4321" s="165"/>
      <c r="P4321" s="222"/>
    </row>
    <row r="4322" spans="10:16" s="145" customFormat="1" x14ac:dyDescent="0.2">
      <c r="J4322" s="165"/>
      <c r="P4322" s="222"/>
    </row>
    <row r="4323" spans="10:16" s="145" customFormat="1" x14ac:dyDescent="0.2">
      <c r="J4323" s="165"/>
      <c r="P4323" s="222"/>
    </row>
    <row r="4324" spans="10:16" s="145" customFormat="1" x14ac:dyDescent="0.2">
      <c r="J4324" s="165"/>
      <c r="P4324" s="222"/>
    </row>
    <row r="4325" spans="10:16" s="145" customFormat="1" x14ac:dyDescent="0.2">
      <c r="J4325" s="165"/>
      <c r="P4325" s="222"/>
    </row>
    <row r="4326" spans="10:16" s="145" customFormat="1" x14ac:dyDescent="0.2">
      <c r="J4326" s="165"/>
      <c r="P4326" s="222"/>
    </row>
    <row r="4327" spans="10:16" s="145" customFormat="1" x14ac:dyDescent="0.2">
      <c r="J4327" s="165"/>
      <c r="P4327" s="222"/>
    </row>
    <row r="4328" spans="10:16" s="145" customFormat="1" x14ac:dyDescent="0.2">
      <c r="J4328" s="165"/>
      <c r="P4328" s="222"/>
    </row>
    <row r="4329" spans="10:16" s="145" customFormat="1" x14ac:dyDescent="0.2">
      <c r="J4329" s="165"/>
      <c r="P4329" s="222"/>
    </row>
    <row r="4330" spans="10:16" s="145" customFormat="1" x14ac:dyDescent="0.2">
      <c r="J4330" s="165"/>
      <c r="P4330" s="222"/>
    </row>
    <row r="4331" spans="10:16" s="145" customFormat="1" x14ac:dyDescent="0.2">
      <c r="J4331" s="165"/>
      <c r="P4331" s="222"/>
    </row>
    <row r="4332" spans="10:16" s="145" customFormat="1" x14ac:dyDescent="0.2">
      <c r="J4332" s="165"/>
      <c r="P4332" s="222"/>
    </row>
    <row r="4333" spans="10:16" s="145" customFormat="1" x14ac:dyDescent="0.2">
      <c r="J4333" s="165"/>
      <c r="P4333" s="222"/>
    </row>
    <row r="4334" spans="10:16" s="145" customFormat="1" x14ac:dyDescent="0.2">
      <c r="J4334" s="165"/>
      <c r="P4334" s="222"/>
    </row>
    <row r="4335" spans="10:16" s="145" customFormat="1" x14ac:dyDescent="0.2">
      <c r="J4335" s="165"/>
      <c r="P4335" s="222"/>
    </row>
    <row r="4336" spans="10:16" s="145" customFormat="1" x14ac:dyDescent="0.2">
      <c r="J4336" s="165"/>
      <c r="P4336" s="222"/>
    </row>
    <row r="4337" spans="10:16" s="145" customFormat="1" x14ac:dyDescent="0.2">
      <c r="J4337" s="165"/>
      <c r="P4337" s="222"/>
    </row>
    <row r="4338" spans="10:16" s="145" customFormat="1" x14ac:dyDescent="0.2">
      <c r="J4338" s="165"/>
      <c r="P4338" s="222"/>
    </row>
    <row r="4339" spans="10:16" s="145" customFormat="1" x14ac:dyDescent="0.2">
      <c r="J4339" s="165"/>
      <c r="P4339" s="222"/>
    </row>
    <row r="4340" spans="10:16" s="145" customFormat="1" x14ac:dyDescent="0.2">
      <c r="J4340" s="165"/>
      <c r="P4340" s="222"/>
    </row>
    <row r="4341" spans="10:16" s="145" customFormat="1" x14ac:dyDescent="0.2">
      <c r="J4341" s="165"/>
      <c r="P4341" s="222"/>
    </row>
    <row r="4342" spans="10:16" s="145" customFormat="1" x14ac:dyDescent="0.2">
      <c r="J4342" s="165"/>
      <c r="P4342" s="222"/>
    </row>
    <row r="4343" spans="10:16" s="145" customFormat="1" x14ac:dyDescent="0.2">
      <c r="J4343" s="165"/>
      <c r="P4343" s="222"/>
    </row>
    <row r="4344" spans="10:16" s="145" customFormat="1" x14ac:dyDescent="0.2">
      <c r="J4344" s="165"/>
      <c r="P4344" s="222"/>
    </row>
    <row r="4345" spans="10:16" s="145" customFormat="1" x14ac:dyDescent="0.2">
      <c r="J4345" s="165"/>
      <c r="P4345" s="222"/>
    </row>
    <row r="4346" spans="10:16" s="145" customFormat="1" x14ac:dyDescent="0.2">
      <c r="J4346" s="165"/>
      <c r="P4346" s="222"/>
    </row>
    <row r="4347" spans="10:16" s="145" customFormat="1" x14ac:dyDescent="0.2">
      <c r="J4347" s="165"/>
      <c r="P4347" s="222"/>
    </row>
    <row r="4348" spans="10:16" s="145" customFormat="1" x14ac:dyDescent="0.2">
      <c r="J4348" s="165"/>
      <c r="P4348" s="222"/>
    </row>
    <row r="4349" spans="10:16" s="145" customFormat="1" x14ac:dyDescent="0.2">
      <c r="J4349" s="165"/>
      <c r="P4349" s="222"/>
    </row>
    <row r="4350" spans="10:16" s="145" customFormat="1" x14ac:dyDescent="0.2">
      <c r="J4350" s="165"/>
      <c r="P4350" s="222"/>
    </row>
    <row r="4351" spans="10:16" s="145" customFormat="1" x14ac:dyDescent="0.2">
      <c r="J4351" s="165"/>
      <c r="P4351" s="222"/>
    </row>
    <row r="4352" spans="10:16" s="145" customFormat="1" x14ac:dyDescent="0.2">
      <c r="J4352" s="165"/>
      <c r="P4352" s="222"/>
    </row>
    <row r="4353" spans="10:16" s="145" customFormat="1" x14ac:dyDescent="0.2">
      <c r="J4353" s="165"/>
      <c r="P4353" s="222"/>
    </row>
    <row r="4354" spans="10:16" s="145" customFormat="1" x14ac:dyDescent="0.2">
      <c r="J4354" s="165"/>
      <c r="P4354" s="222"/>
    </row>
    <row r="4355" spans="10:16" s="145" customFormat="1" x14ac:dyDescent="0.2">
      <c r="J4355" s="165"/>
      <c r="P4355" s="222"/>
    </row>
    <row r="4356" spans="10:16" s="145" customFormat="1" x14ac:dyDescent="0.2">
      <c r="J4356" s="165"/>
      <c r="P4356" s="222"/>
    </row>
    <row r="4357" spans="10:16" s="145" customFormat="1" x14ac:dyDescent="0.2">
      <c r="J4357" s="165"/>
      <c r="P4357" s="222"/>
    </row>
    <row r="4358" spans="10:16" s="145" customFormat="1" x14ac:dyDescent="0.2">
      <c r="J4358" s="165"/>
      <c r="P4358" s="222"/>
    </row>
    <row r="4359" spans="10:16" s="145" customFormat="1" x14ac:dyDescent="0.2">
      <c r="J4359" s="165"/>
      <c r="P4359" s="222"/>
    </row>
    <row r="4360" spans="10:16" s="145" customFormat="1" x14ac:dyDescent="0.2">
      <c r="J4360" s="165"/>
      <c r="P4360" s="222"/>
    </row>
    <row r="4361" spans="10:16" s="145" customFormat="1" x14ac:dyDescent="0.2">
      <c r="J4361" s="165"/>
      <c r="P4361" s="222"/>
    </row>
    <row r="4362" spans="10:16" s="145" customFormat="1" x14ac:dyDescent="0.2">
      <c r="J4362" s="165"/>
      <c r="P4362" s="222"/>
    </row>
    <row r="4363" spans="10:16" s="145" customFormat="1" x14ac:dyDescent="0.2">
      <c r="J4363" s="165"/>
      <c r="P4363" s="222"/>
    </row>
    <row r="4364" spans="10:16" s="145" customFormat="1" x14ac:dyDescent="0.2">
      <c r="J4364" s="165"/>
      <c r="P4364" s="222"/>
    </row>
    <row r="4365" spans="10:16" s="145" customFormat="1" x14ac:dyDescent="0.2">
      <c r="J4365" s="165"/>
      <c r="P4365" s="222"/>
    </row>
    <row r="4366" spans="10:16" s="145" customFormat="1" x14ac:dyDescent="0.2">
      <c r="J4366" s="165"/>
      <c r="P4366" s="222"/>
    </row>
    <row r="4367" spans="10:16" s="145" customFormat="1" x14ac:dyDescent="0.2">
      <c r="J4367" s="165"/>
      <c r="P4367" s="222"/>
    </row>
    <row r="4368" spans="10:16" s="145" customFormat="1" x14ac:dyDescent="0.2">
      <c r="J4368" s="165"/>
      <c r="P4368" s="222"/>
    </row>
    <row r="4369" spans="10:16" s="145" customFormat="1" x14ac:dyDescent="0.2">
      <c r="J4369" s="165"/>
      <c r="P4369" s="222"/>
    </row>
    <row r="4370" spans="10:16" s="145" customFormat="1" x14ac:dyDescent="0.2">
      <c r="J4370" s="165"/>
      <c r="P4370" s="222"/>
    </row>
    <row r="4371" spans="10:16" s="145" customFormat="1" x14ac:dyDescent="0.2">
      <c r="J4371" s="165"/>
      <c r="P4371" s="222"/>
    </row>
    <row r="4372" spans="10:16" s="145" customFormat="1" x14ac:dyDescent="0.2">
      <c r="J4372" s="165"/>
      <c r="P4372" s="222"/>
    </row>
    <row r="4373" spans="10:16" s="145" customFormat="1" x14ac:dyDescent="0.2">
      <c r="J4373" s="165"/>
      <c r="P4373" s="222"/>
    </row>
    <row r="4374" spans="10:16" s="145" customFormat="1" x14ac:dyDescent="0.2">
      <c r="J4374" s="165"/>
      <c r="P4374" s="222"/>
    </row>
    <row r="4375" spans="10:16" s="145" customFormat="1" x14ac:dyDescent="0.2">
      <c r="J4375" s="165"/>
      <c r="P4375" s="222"/>
    </row>
    <row r="4376" spans="10:16" s="145" customFormat="1" x14ac:dyDescent="0.2">
      <c r="J4376" s="165"/>
      <c r="P4376" s="222"/>
    </row>
    <row r="4377" spans="10:16" s="145" customFormat="1" x14ac:dyDescent="0.2">
      <c r="J4377" s="165"/>
      <c r="P4377" s="222"/>
    </row>
    <row r="4378" spans="10:16" s="145" customFormat="1" x14ac:dyDescent="0.2">
      <c r="J4378" s="165"/>
      <c r="P4378" s="222"/>
    </row>
    <row r="4379" spans="10:16" s="145" customFormat="1" x14ac:dyDescent="0.2">
      <c r="J4379" s="165"/>
      <c r="P4379" s="222"/>
    </row>
    <row r="4380" spans="10:16" s="145" customFormat="1" x14ac:dyDescent="0.2">
      <c r="J4380" s="165"/>
      <c r="P4380" s="222"/>
    </row>
    <row r="4381" spans="10:16" s="145" customFormat="1" x14ac:dyDescent="0.2">
      <c r="J4381" s="165"/>
      <c r="P4381" s="222"/>
    </row>
    <row r="4382" spans="10:16" s="145" customFormat="1" x14ac:dyDescent="0.2">
      <c r="J4382" s="165"/>
      <c r="P4382" s="222"/>
    </row>
    <row r="4383" spans="10:16" s="145" customFormat="1" x14ac:dyDescent="0.2">
      <c r="J4383" s="165"/>
      <c r="P4383" s="222"/>
    </row>
    <row r="4384" spans="10:16" s="145" customFormat="1" x14ac:dyDescent="0.2">
      <c r="J4384" s="165"/>
      <c r="P4384" s="222"/>
    </row>
    <row r="4385" spans="10:16" s="145" customFormat="1" x14ac:dyDescent="0.2">
      <c r="J4385" s="165"/>
      <c r="P4385" s="222"/>
    </row>
    <row r="4386" spans="10:16" s="145" customFormat="1" x14ac:dyDescent="0.2">
      <c r="J4386" s="165"/>
      <c r="P4386" s="222"/>
    </row>
    <row r="4387" spans="10:16" s="145" customFormat="1" x14ac:dyDescent="0.2">
      <c r="J4387" s="165"/>
      <c r="P4387" s="222"/>
    </row>
    <row r="4388" spans="10:16" s="145" customFormat="1" x14ac:dyDescent="0.2">
      <c r="J4388" s="165"/>
      <c r="P4388" s="222"/>
    </row>
    <row r="4389" spans="10:16" s="145" customFormat="1" x14ac:dyDescent="0.2">
      <c r="J4389" s="165"/>
      <c r="P4389" s="222"/>
    </row>
    <row r="4390" spans="10:16" s="145" customFormat="1" x14ac:dyDescent="0.2">
      <c r="J4390" s="165"/>
      <c r="P4390" s="222"/>
    </row>
    <row r="4391" spans="10:16" s="145" customFormat="1" x14ac:dyDescent="0.2">
      <c r="J4391" s="165"/>
      <c r="P4391" s="222"/>
    </row>
    <row r="4392" spans="10:16" s="145" customFormat="1" x14ac:dyDescent="0.2">
      <c r="J4392" s="165"/>
      <c r="P4392" s="222"/>
    </row>
    <row r="4393" spans="10:16" s="145" customFormat="1" x14ac:dyDescent="0.2">
      <c r="J4393" s="165"/>
      <c r="P4393" s="222"/>
    </row>
    <row r="4394" spans="10:16" s="145" customFormat="1" x14ac:dyDescent="0.2">
      <c r="J4394" s="165"/>
      <c r="P4394" s="222"/>
    </row>
    <row r="4395" spans="10:16" s="145" customFormat="1" x14ac:dyDescent="0.2">
      <c r="J4395" s="165"/>
      <c r="P4395" s="222"/>
    </row>
    <row r="4396" spans="10:16" s="145" customFormat="1" x14ac:dyDescent="0.2">
      <c r="J4396" s="165"/>
      <c r="P4396" s="222"/>
    </row>
    <row r="4397" spans="10:16" s="145" customFormat="1" x14ac:dyDescent="0.2">
      <c r="J4397" s="165"/>
      <c r="P4397" s="222"/>
    </row>
    <row r="4398" spans="10:16" s="145" customFormat="1" x14ac:dyDescent="0.2">
      <c r="J4398" s="165"/>
      <c r="P4398" s="222"/>
    </row>
    <row r="4399" spans="10:16" s="145" customFormat="1" x14ac:dyDescent="0.2">
      <c r="J4399" s="165"/>
      <c r="P4399" s="222"/>
    </row>
    <row r="4400" spans="10:16" s="145" customFormat="1" x14ac:dyDescent="0.2">
      <c r="J4400" s="165"/>
      <c r="P4400" s="222"/>
    </row>
    <row r="4401" spans="10:16" s="145" customFormat="1" x14ac:dyDescent="0.2">
      <c r="J4401" s="165"/>
      <c r="P4401" s="222"/>
    </row>
    <row r="4402" spans="10:16" s="145" customFormat="1" x14ac:dyDescent="0.2">
      <c r="J4402" s="165"/>
      <c r="P4402" s="222"/>
    </row>
    <row r="4403" spans="10:16" s="145" customFormat="1" x14ac:dyDescent="0.2">
      <c r="J4403" s="165"/>
      <c r="P4403" s="222"/>
    </row>
    <row r="4404" spans="10:16" s="145" customFormat="1" x14ac:dyDescent="0.2">
      <c r="J4404" s="165"/>
      <c r="P4404" s="222"/>
    </row>
    <row r="4405" spans="10:16" s="145" customFormat="1" x14ac:dyDescent="0.2">
      <c r="J4405" s="165"/>
      <c r="P4405" s="222"/>
    </row>
    <row r="4406" spans="10:16" s="145" customFormat="1" x14ac:dyDescent="0.2">
      <c r="J4406" s="165"/>
      <c r="P4406" s="222"/>
    </row>
    <row r="4407" spans="10:16" s="145" customFormat="1" x14ac:dyDescent="0.2">
      <c r="J4407" s="165"/>
      <c r="P4407" s="222"/>
    </row>
    <row r="4408" spans="10:16" s="145" customFormat="1" x14ac:dyDescent="0.2">
      <c r="J4408" s="165"/>
      <c r="P4408" s="222"/>
    </row>
    <row r="4409" spans="10:16" s="145" customFormat="1" x14ac:dyDescent="0.2">
      <c r="J4409" s="165"/>
      <c r="P4409" s="222"/>
    </row>
    <row r="4410" spans="10:16" s="145" customFormat="1" x14ac:dyDescent="0.2">
      <c r="J4410" s="165"/>
      <c r="P4410" s="222"/>
    </row>
    <row r="4411" spans="10:16" s="145" customFormat="1" x14ac:dyDescent="0.2">
      <c r="J4411" s="165"/>
      <c r="P4411" s="222"/>
    </row>
    <row r="4412" spans="10:16" s="145" customFormat="1" x14ac:dyDescent="0.2">
      <c r="J4412" s="165"/>
      <c r="P4412" s="222"/>
    </row>
    <row r="4413" spans="10:16" s="145" customFormat="1" x14ac:dyDescent="0.2">
      <c r="J4413" s="165"/>
      <c r="P4413" s="222"/>
    </row>
    <row r="4414" spans="10:16" s="145" customFormat="1" x14ac:dyDescent="0.2">
      <c r="J4414" s="165"/>
      <c r="P4414" s="222"/>
    </row>
    <row r="4415" spans="10:16" s="145" customFormat="1" x14ac:dyDescent="0.2">
      <c r="J4415" s="165"/>
      <c r="P4415" s="222"/>
    </row>
    <row r="4416" spans="10:16" s="145" customFormat="1" x14ac:dyDescent="0.2">
      <c r="J4416" s="165"/>
      <c r="P4416" s="222"/>
    </row>
    <row r="4417" spans="10:16" s="145" customFormat="1" x14ac:dyDescent="0.2">
      <c r="J4417" s="165"/>
      <c r="P4417" s="222"/>
    </row>
    <row r="4418" spans="10:16" s="145" customFormat="1" x14ac:dyDescent="0.2">
      <c r="J4418" s="165"/>
      <c r="P4418" s="222"/>
    </row>
    <row r="4419" spans="10:16" s="145" customFormat="1" x14ac:dyDescent="0.2">
      <c r="J4419" s="165"/>
      <c r="P4419" s="222"/>
    </row>
    <row r="4420" spans="10:16" s="145" customFormat="1" x14ac:dyDescent="0.2">
      <c r="J4420" s="165"/>
      <c r="P4420" s="222"/>
    </row>
    <row r="4421" spans="10:16" s="145" customFormat="1" x14ac:dyDescent="0.2">
      <c r="J4421" s="165"/>
      <c r="P4421" s="222"/>
    </row>
    <row r="4422" spans="10:16" s="145" customFormat="1" x14ac:dyDescent="0.2">
      <c r="J4422" s="165"/>
      <c r="P4422" s="222"/>
    </row>
    <row r="4423" spans="10:16" s="145" customFormat="1" x14ac:dyDescent="0.2">
      <c r="J4423" s="165"/>
      <c r="P4423" s="222"/>
    </row>
    <row r="4424" spans="10:16" s="145" customFormat="1" x14ac:dyDescent="0.2">
      <c r="J4424" s="165"/>
      <c r="P4424" s="222"/>
    </row>
    <row r="4425" spans="10:16" s="145" customFormat="1" x14ac:dyDescent="0.2">
      <c r="J4425" s="165"/>
      <c r="P4425" s="222"/>
    </row>
    <row r="4426" spans="10:16" s="145" customFormat="1" x14ac:dyDescent="0.2">
      <c r="J4426" s="165"/>
      <c r="P4426" s="222"/>
    </row>
    <row r="4427" spans="10:16" s="145" customFormat="1" x14ac:dyDescent="0.2">
      <c r="J4427" s="165"/>
      <c r="P4427" s="222"/>
    </row>
    <row r="4428" spans="10:16" s="145" customFormat="1" x14ac:dyDescent="0.2">
      <c r="J4428" s="165"/>
      <c r="P4428" s="222"/>
    </row>
    <row r="4429" spans="10:16" s="145" customFormat="1" x14ac:dyDescent="0.2">
      <c r="J4429" s="165"/>
      <c r="P4429" s="222"/>
    </row>
    <row r="4430" spans="10:16" s="145" customFormat="1" x14ac:dyDescent="0.2">
      <c r="J4430" s="165"/>
      <c r="P4430" s="222"/>
    </row>
    <row r="4431" spans="10:16" s="145" customFormat="1" x14ac:dyDescent="0.2">
      <c r="J4431" s="165"/>
      <c r="P4431" s="222"/>
    </row>
    <row r="4432" spans="10:16" s="145" customFormat="1" x14ac:dyDescent="0.2">
      <c r="J4432" s="165"/>
      <c r="P4432" s="222"/>
    </row>
    <row r="4433" spans="10:16" s="145" customFormat="1" x14ac:dyDescent="0.2">
      <c r="J4433" s="165"/>
      <c r="P4433" s="222"/>
    </row>
    <row r="4434" spans="10:16" s="145" customFormat="1" x14ac:dyDescent="0.2">
      <c r="J4434" s="165"/>
      <c r="P4434" s="222"/>
    </row>
    <row r="4435" spans="10:16" s="145" customFormat="1" x14ac:dyDescent="0.2">
      <c r="J4435" s="165"/>
      <c r="P4435" s="222"/>
    </row>
    <row r="4436" spans="10:16" s="145" customFormat="1" x14ac:dyDescent="0.2">
      <c r="J4436" s="165"/>
      <c r="P4436" s="222"/>
    </row>
    <row r="4437" spans="10:16" s="145" customFormat="1" x14ac:dyDescent="0.2">
      <c r="J4437" s="165"/>
      <c r="P4437" s="222"/>
    </row>
    <row r="4438" spans="10:16" s="145" customFormat="1" x14ac:dyDescent="0.2">
      <c r="J4438" s="165"/>
      <c r="P4438" s="222"/>
    </row>
    <row r="4439" spans="10:16" s="145" customFormat="1" x14ac:dyDescent="0.2">
      <c r="J4439" s="165"/>
      <c r="P4439" s="222"/>
    </row>
    <row r="4440" spans="10:16" s="145" customFormat="1" x14ac:dyDescent="0.2">
      <c r="J4440" s="165"/>
      <c r="P4440" s="222"/>
    </row>
    <row r="4441" spans="10:16" s="145" customFormat="1" x14ac:dyDescent="0.2">
      <c r="J4441" s="165"/>
      <c r="P4441" s="222"/>
    </row>
    <row r="4442" spans="10:16" s="145" customFormat="1" x14ac:dyDescent="0.2">
      <c r="J4442" s="165"/>
      <c r="P4442" s="222"/>
    </row>
    <row r="4443" spans="10:16" s="145" customFormat="1" x14ac:dyDescent="0.2">
      <c r="J4443" s="165"/>
      <c r="P4443" s="222"/>
    </row>
    <row r="4444" spans="10:16" s="145" customFormat="1" x14ac:dyDescent="0.2">
      <c r="J4444" s="165"/>
      <c r="P4444" s="222"/>
    </row>
    <row r="4445" spans="10:16" s="145" customFormat="1" x14ac:dyDescent="0.2">
      <c r="J4445" s="165"/>
      <c r="P4445" s="222"/>
    </row>
    <row r="4446" spans="10:16" s="145" customFormat="1" x14ac:dyDescent="0.2">
      <c r="J4446" s="165"/>
      <c r="P4446" s="222"/>
    </row>
    <row r="4447" spans="10:16" s="145" customFormat="1" x14ac:dyDescent="0.2">
      <c r="J4447" s="165"/>
      <c r="P4447" s="222"/>
    </row>
    <row r="4448" spans="10:16" s="145" customFormat="1" x14ac:dyDescent="0.2">
      <c r="J4448" s="165"/>
      <c r="P4448" s="222"/>
    </row>
    <row r="4449" spans="10:16" s="145" customFormat="1" x14ac:dyDescent="0.2">
      <c r="J4449" s="165"/>
      <c r="P4449" s="222"/>
    </row>
    <row r="4450" spans="10:16" s="145" customFormat="1" x14ac:dyDescent="0.2">
      <c r="J4450" s="165"/>
      <c r="P4450" s="222"/>
    </row>
    <row r="4451" spans="10:16" s="145" customFormat="1" x14ac:dyDescent="0.2">
      <c r="J4451" s="165"/>
      <c r="P4451" s="222"/>
    </row>
    <row r="4452" spans="10:16" s="145" customFormat="1" x14ac:dyDescent="0.2">
      <c r="J4452" s="165"/>
      <c r="P4452" s="222"/>
    </row>
    <row r="4453" spans="10:16" s="145" customFormat="1" x14ac:dyDescent="0.2">
      <c r="J4453" s="165"/>
      <c r="P4453" s="222"/>
    </row>
    <row r="4454" spans="10:16" s="145" customFormat="1" x14ac:dyDescent="0.2">
      <c r="J4454" s="165"/>
      <c r="P4454" s="222"/>
    </row>
    <row r="4455" spans="10:16" s="145" customFormat="1" x14ac:dyDescent="0.2">
      <c r="J4455" s="165"/>
      <c r="P4455" s="222"/>
    </row>
    <row r="4456" spans="10:16" s="145" customFormat="1" x14ac:dyDescent="0.2">
      <c r="J4456" s="165"/>
      <c r="P4456" s="222"/>
    </row>
    <row r="4457" spans="10:16" s="145" customFormat="1" x14ac:dyDescent="0.2">
      <c r="J4457" s="165"/>
      <c r="P4457" s="222"/>
    </row>
    <row r="4458" spans="10:16" s="145" customFormat="1" x14ac:dyDescent="0.2">
      <c r="J4458" s="165"/>
      <c r="P4458" s="222"/>
    </row>
    <row r="4459" spans="10:16" s="145" customFormat="1" x14ac:dyDescent="0.2">
      <c r="J4459" s="165"/>
      <c r="P4459" s="222"/>
    </row>
    <row r="4460" spans="10:16" s="145" customFormat="1" x14ac:dyDescent="0.2">
      <c r="J4460" s="165"/>
      <c r="P4460" s="222"/>
    </row>
    <row r="4461" spans="10:16" s="145" customFormat="1" x14ac:dyDescent="0.2">
      <c r="J4461" s="165"/>
      <c r="P4461" s="222"/>
    </row>
    <row r="4462" spans="10:16" s="145" customFormat="1" x14ac:dyDescent="0.2">
      <c r="J4462" s="165"/>
      <c r="P4462" s="222"/>
    </row>
    <row r="4463" spans="10:16" s="145" customFormat="1" x14ac:dyDescent="0.2">
      <c r="J4463" s="165"/>
      <c r="P4463" s="222"/>
    </row>
    <row r="4464" spans="10:16" s="145" customFormat="1" x14ac:dyDescent="0.2">
      <c r="J4464" s="165"/>
      <c r="P4464" s="222"/>
    </row>
    <row r="4465" spans="10:16" s="145" customFormat="1" x14ac:dyDescent="0.2">
      <c r="J4465" s="165"/>
      <c r="P4465" s="222"/>
    </row>
    <row r="4466" spans="10:16" s="145" customFormat="1" x14ac:dyDescent="0.2">
      <c r="J4466" s="165"/>
      <c r="P4466" s="222"/>
    </row>
    <row r="4467" spans="10:16" s="145" customFormat="1" x14ac:dyDescent="0.2">
      <c r="J4467" s="165"/>
      <c r="P4467" s="222"/>
    </row>
    <row r="4468" spans="10:16" s="145" customFormat="1" x14ac:dyDescent="0.2">
      <c r="J4468" s="165"/>
      <c r="P4468" s="222"/>
    </row>
    <row r="4469" spans="10:16" s="145" customFormat="1" x14ac:dyDescent="0.2">
      <c r="J4469" s="165"/>
      <c r="P4469" s="222"/>
    </row>
    <row r="4470" spans="10:16" s="145" customFormat="1" x14ac:dyDescent="0.2">
      <c r="J4470" s="165"/>
      <c r="P4470" s="222"/>
    </row>
    <row r="4471" spans="10:16" s="145" customFormat="1" x14ac:dyDescent="0.2">
      <c r="J4471" s="165"/>
      <c r="P4471" s="222"/>
    </row>
    <row r="4472" spans="10:16" s="145" customFormat="1" x14ac:dyDescent="0.2">
      <c r="J4472" s="165"/>
      <c r="P4472" s="222"/>
    </row>
    <row r="4473" spans="10:16" s="145" customFormat="1" x14ac:dyDescent="0.2">
      <c r="J4473" s="165"/>
      <c r="P4473" s="222"/>
    </row>
    <row r="4474" spans="10:16" s="145" customFormat="1" x14ac:dyDescent="0.2">
      <c r="J4474" s="165"/>
      <c r="P4474" s="222"/>
    </row>
    <row r="4475" spans="10:16" s="145" customFormat="1" x14ac:dyDescent="0.2">
      <c r="J4475" s="165"/>
      <c r="P4475" s="222"/>
    </row>
    <row r="4476" spans="10:16" s="145" customFormat="1" x14ac:dyDescent="0.2">
      <c r="J4476" s="165"/>
      <c r="P4476" s="222"/>
    </row>
    <row r="4477" spans="10:16" s="145" customFormat="1" x14ac:dyDescent="0.2">
      <c r="J4477" s="165"/>
      <c r="P4477" s="222"/>
    </row>
    <row r="4478" spans="10:16" s="145" customFormat="1" x14ac:dyDescent="0.2">
      <c r="J4478" s="165"/>
      <c r="P4478" s="222"/>
    </row>
    <row r="4479" spans="10:16" s="145" customFormat="1" x14ac:dyDescent="0.2">
      <c r="J4479" s="165"/>
      <c r="P4479" s="222"/>
    </row>
    <row r="4480" spans="10:16" s="145" customFormat="1" x14ac:dyDescent="0.2">
      <c r="J4480" s="165"/>
      <c r="P4480" s="222"/>
    </row>
    <row r="4481" spans="10:16" s="145" customFormat="1" x14ac:dyDescent="0.2">
      <c r="J4481" s="165"/>
      <c r="P4481" s="222"/>
    </row>
    <row r="4482" spans="10:16" s="145" customFormat="1" x14ac:dyDescent="0.2">
      <c r="J4482" s="165"/>
      <c r="P4482" s="222"/>
    </row>
    <row r="4483" spans="10:16" s="145" customFormat="1" x14ac:dyDescent="0.2">
      <c r="J4483" s="165"/>
      <c r="P4483" s="222"/>
    </row>
    <row r="4484" spans="10:16" s="145" customFormat="1" x14ac:dyDescent="0.2">
      <c r="J4484" s="165"/>
      <c r="P4484" s="222"/>
    </row>
    <row r="4485" spans="10:16" s="145" customFormat="1" x14ac:dyDescent="0.2">
      <c r="J4485" s="165"/>
      <c r="P4485" s="222"/>
    </row>
    <row r="4486" spans="10:16" s="145" customFormat="1" x14ac:dyDescent="0.2">
      <c r="J4486" s="165"/>
      <c r="P4486" s="222"/>
    </row>
    <row r="4487" spans="10:16" s="145" customFormat="1" x14ac:dyDescent="0.2">
      <c r="J4487" s="165"/>
      <c r="P4487" s="222"/>
    </row>
    <row r="4488" spans="10:16" s="145" customFormat="1" x14ac:dyDescent="0.2">
      <c r="J4488" s="165"/>
      <c r="P4488" s="222"/>
    </row>
    <row r="4489" spans="10:16" s="145" customFormat="1" x14ac:dyDescent="0.2">
      <c r="J4489" s="165"/>
      <c r="P4489" s="222"/>
    </row>
    <row r="4490" spans="10:16" s="145" customFormat="1" x14ac:dyDescent="0.2">
      <c r="J4490" s="165"/>
      <c r="P4490" s="222"/>
    </row>
    <row r="4491" spans="10:16" s="145" customFormat="1" x14ac:dyDescent="0.2">
      <c r="J4491" s="165"/>
      <c r="P4491" s="222"/>
    </row>
    <row r="4492" spans="10:16" s="145" customFormat="1" x14ac:dyDescent="0.2">
      <c r="J4492" s="165"/>
      <c r="P4492" s="222"/>
    </row>
    <row r="4493" spans="10:16" s="145" customFormat="1" x14ac:dyDescent="0.2">
      <c r="J4493" s="165"/>
      <c r="P4493" s="222"/>
    </row>
    <row r="4494" spans="10:16" s="145" customFormat="1" x14ac:dyDescent="0.2">
      <c r="J4494" s="165"/>
      <c r="P4494" s="222"/>
    </row>
    <row r="4495" spans="10:16" s="145" customFormat="1" x14ac:dyDescent="0.2">
      <c r="J4495" s="165"/>
      <c r="P4495" s="222"/>
    </row>
    <row r="4496" spans="10:16" s="145" customFormat="1" x14ac:dyDescent="0.2">
      <c r="J4496" s="165"/>
      <c r="P4496" s="222"/>
    </row>
    <row r="4497" spans="10:16" s="145" customFormat="1" x14ac:dyDescent="0.2">
      <c r="J4497" s="165"/>
      <c r="P4497" s="222"/>
    </row>
    <row r="4498" spans="10:16" s="145" customFormat="1" x14ac:dyDescent="0.2">
      <c r="J4498" s="165"/>
      <c r="P4498" s="222"/>
    </row>
    <row r="4499" spans="10:16" s="145" customFormat="1" x14ac:dyDescent="0.2">
      <c r="J4499" s="165"/>
      <c r="P4499" s="222"/>
    </row>
    <row r="4500" spans="10:16" s="145" customFormat="1" x14ac:dyDescent="0.2">
      <c r="J4500" s="165"/>
      <c r="P4500" s="222"/>
    </row>
    <row r="4501" spans="10:16" s="145" customFormat="1" x14ac:dyDescent="0.2">
      <c r="J4501" s="165"/>
      <c r="P4501" s="222"/>
    </row>
    <row r="4502" spans="10:16" s="145" customFormat="1" x14ac:dyDescent="0.2">
      <c r="J4502" s="165"/>
      <c r="P4502" s="222"/>
    </row>
    <row r="4503" spans="10:16" s="145" customFormat="1" x14ac:dyDescent="0.2">
      <c r="J4503" s="165"/>
      <c r="P4503" s="222"/>
    </row>
    <row r="4504" spans="10:16" s="145" customFormat="1" x14ac:dyDescent="0.2">
      <c r="J4504" s="165"/>
      <c r="P4504" s="222"/>
    </row>
    <row r="4505" spans="10:16" s="145" customFormat="1" x14ac:dyDescent="0.2">
      <c r="J4505" s="165"/>
      <c r="P4505" s="222"/>
    </row>
    <row r="4506" spans="10:16" s="145" customFormat="1" x14ac:dyDescent="0.2">
      <c r="J4506" s="165"/>
      <c r="P4506" s="222"/>
    </row>
    <row r="4507" spans="10:16" s="145" customFormat="1" x14ac:dyDescent="0.2">
      <c r="J4507" s="165"/>
      <c r="P4507" s="222"/>
    </row>
    <row r="4508" spans="10:16" s="145" customFormat="1" x14ac:dyDescent="0.2">
      <c r="J4508" s="165"/>
      <c r="P4508" s="222"/>
    </row>
    <row r="4509" spans="10:16" s="145" customFormat="1" x14ac:dyDescent="0.2">
      <c r="J4509" s="165"/>
      <c r="P4509" s="222"/>
    </row>
    <row r="4510" spans="10:16" s="145" customFormat="1" x14ac:dyDescent="0.2">
      <c r="J4510" s="165"/>
      <c r="P4510" s="222"/>
    </row>
    <row r="4511" spans="10:16" s="145" customFormat="1" x14ac:dyDescent="0.2">
      <c r="J4511" s="165"/>
      <c r="P4511" s="222"/>
    </row>
    <row r="4512" spans="10:16" s="145" customFormat="1" x14ac:dyDescent="0.2">
      <c r="J4512" s="165"/>
      <c r="P4512" s="222"/>
    </row>
    <row r="4513" spans="10:16" s="145" customFormat="1" x14ac:dyDescent="0.2">
      <c r="J4513" s="165"/>
      <c r="P4513" s="222"/>
    </row>
    <row r="4514" spans="10:16" s="145" customFormat="1" x14ac:dyDescent="0.2">
      <c r="J4514" s="165"/>
      <c r="P4514" s="222"/>
    </row>
    <row r="4515" spans="10:16" s="145" customFormat="1" x14ac:dyDescent="0.2">
      <c r="J4515" s="165"/>
      <c r="P4515" s="222"/>
    </row>
    <row r="4516" spans="10:16" s="145" customFormat="1" x14ac:dyDescent="0.2">
      <c r="J4516" s="165"/>
      <c r="P4516" s="222"/>
    </row>
    <row r="4517" spans="10:16" s="145" customFormat="1" x14ac:dyDescent="0.2">
      <c r="J4517" s="165"/>
      <c r="P4517" s="222"/>
    </row>
    <row r="4518" spans="10:16" s="145" customFormat="1" x14ac:dyDescent="0.2">
      <c r="J4518" s="165"/>
      <c r="P4518" s="222"/>
    </row>
    <row r="4519" spans="10:16" s="145" customFormat="1" x14ac:dyDescent="0.2">
      <c r="J4519" s="165"/>
      <c r="P4519" s="222"/>
    </row>
    <row r="4520" spans="10:16" s="145" customFormat="1" x14ac:dyDescent="0.2">
      <c r="J4520" s="165"/>
      <c r="P4520" s="222"/>
    </row>
    <row r="4521" spans="10:16" s="145" customFormat="1" x14ac:dyDescent="0.2">
      <c r="J4521" s="165"/>
      <c r="P4521" s="222"/>
    </row>
    <row r="4522" spans="10:16" s="145" customFormat="1" x14ac:dyDescent="0.2">
      <c r="J4522" s="165"/>
      <c r="P4522" s="222"/>
    </row>
    <row r="4523" spans="10:16" s="145" customFormat="1" x14ac:dyDescent="0.2">
      <c r="J4523" s="165"/>
      <c r="P4523" s="222"/>
    </row>
    <row r="4524" spans="10:16" s="145" customFormat="1" x14ac:dyDescent="0.2">
      <c r="J4524" s="165"/>
      <c r="P4524" s="222"/>
    </row>
    <row r="4525" spans="10:16" s="145" customFormat="1" x14ac:dyDescent="0.2">
      <c r="J4525" s="165"/>
      <c r="P4525" s="222"/>
    </row>
    <row r="4526" spans="10:16" s="145" customFormat="1" x14ac:dyDescent="0.2">
      <c r="J4526" s="165"/>
      <c r="P4526" s="222"/>
    </row>
    <row r="4527" spans="10:16" s="145" customFormat="1" x14ac:dyDescent="0.2">
      <c r="J4527" s="165"/>
      <c r="P4527" s="222"/>
    </row>
    <row r="4528" spans="10:16" s="145" customFormat="1" x14ac:dyDescent="0.2">
      <c r="J4528" s="165"/>
      <c r="P4528" s="222"/>
    </row>
    <row r="4529" spans="10:16" s="145" customFormat="1" x14ac:dyDescent="0.2">
      <c r="J4529" s="165"/>
      <c r="P4529" s="222"/>
    </row>
    <row r="4530" spans="10:16" s="145" customFormat="1" x14ac:dyDescent="0.2">
      <c r="J4530" s="165"/>
      <c r="P4530" s="222"/>
    </row>
    <row r="4531" spans="10:16" s="145" customFormat="1" x14ac:dyDescent="0.2">
      <c r="J4531" s="165"/>
      <c r="P4531" s="222"/>
    </row>
    <row r="4532" spans="10:16" s="145" customFormat="1" x14ac:dyDescent="0.2">
      <c r="J4532" s="165"/>
      <c r="P4532" s="222"/>
    </row>
    <row r="4533" spans="10:16" s="145" customFormat="1" x14ac:dyDescent="0.2">
      <c r="J4533" s="165"/>
      <c r="P4533" s="222"/>
    </row>
    <row r="4534" spans="10:16" s="145" customFormat="1" x14ac:dyDescent="0.2">
      <c r="J4534" s="165"/>
      <c r="P4534" s="222"/>
    </row>
    <row r="4535" spans="10:16" s="145" customFormat="1" x14ac:dyDescent="0.2">
      <c r="J4535" s="165"/>
      <c r="P4535" s="222"/>
    </row>
    <row r="4536" spans="10:16" s="145" customFormat="1" x14ac:dyDescent="0.2">
      <c r="J4536" s="165"/>
      <c r="P4536" s="222"/>
    </row>
    <row r="4537" spans="10:16" s="145" customFormat="1" x14ac:dyDescent="0.2">
      <c r="J4537" s="165"/>
      <c r="P4537" s="222"/>
    </row>
    <row r="4538" spans="10:16" s="145" customFormat="1" x14ac:dyDescent="0.2">
      <c r="J4538" s="165"/>
      <c r="P4538" s="222"/>
    </row>
    <row r="4539" spans="10:16" s="145" customFormat="1" x14ac:dyDescent="0.2">
      <c r="J4539" s="165"/>
      <c r="P4539" s="222"/>
    </row>
    <row r="4540" spans="10:16" s="145" customFormat="1" x14ac:dyDescent="0.2">
      <c r="J4540" s="165"/>
      <c r="P4540" s="222"/>
    </row>
    <row r="4541" spans="10:16" s="145" customFormat="1" x14ac:dyDescent="0.2">
      <c r="J4541" s="165"/>
      <c r="P4541" s="222"/>
    </row>
    <row r="4542" spans="10:16" s="145" customFormat="1" x14ac:dyDescent="0.2">
      <c r="J4542" s="165"/>
      <c r="P4542" s="222"/>
    </row>
    <row r="4543" spans="10:16" s="145" customFormat="1" x14ac:dyDescent="0.2">
      <c r="J4543" s="165"/>
      <c r="P4543" s="222"/>
    </row>
    <row r="4544" spans="10:16" s="145" customFormat="1" x14ac:dyDescent="0.2">
      <c r="J4544" s="165"/>
      <c r="P4544" s="222"/>
    </row>
    <row r="4545" spans="10:16" s="145" customFormat="1" x14ac:dyDescent="0.2">
      <c r="J4545" s="165"/>
      <c r="P4545" s="222"/>
    </row>
    <row r="4546" spans="10:16" s="145" customFormat="1" x14ac:dyDescent="0.2">
      <c r="J4546" s="165"/>
      <c r="P4546" s="222"/>
    </row>
    <row r="4547" spans="10:16" s="145" customFormat="1" x14ac:dyDescent="0.2">
      <c r="J4547" s="165"/>
      <c r="P4547" s="222"/>
    </row>
    <row r="4548" spans="10:16" s="145" customFormat="1" x14ac:dyDescent="0.2">
      <c r="J4548" s="165"/>
      <c r="P4548" s="222"/>
    </row>
    <row r="4549" spans="10:16" s="145" customFormat="1" x14ac:dyDescent="0.2">
      <c r="J4549" s="165"/>
      <c r="P4549" s="222"/>
    </row>
    <row r="4550" spans="10:16" s="145" customFormat="1" x14ac:dyDescent="0.2">
      <c r="J4550" s="165"/>
      <c r="P4550" s="222"/>
    </row>
    <row r="4551" spans="10:16" s="145" customFormat="1" x14ac:dyDescent="0.2">
      <c r="J4551" s="165"/>
      <c r="P4551" s="222"/>
    </row>
    <row r="4552" spans="10:16" s="145" customFormat="1" x14ac:dyDescent="0.2">
      <c r="J4552" s="165"/>
      <c r="P4552" s="222"/>
    </row>
    <row r="4553" spans="10:16" s="145" customFormat="1" x14ac:dyDescent="0.2">
      <c r="J4553" s="165"/>
      <c r="P4553" s="222"/>
    </row>
    <row r="4554" spans="10:16" s="145" customFormat="1" x14ac:dyDescent="0.2">
      <c r="J4554" s="165"/>
      <c r="P4554" s="222"/>
    </row>
    <row r="4555" spans="10:16" s="145" customFormat="1" x14ac:dyDescent="0.2">
      <c r="J4555" s="165"/>
      <c r="P4555" s="222"/>
    </row>
    <row r="4556" spans="10:16" s="145" customFormat="1" x14ac:dyDescent="0.2">
      <c r="J4556" s="165"/>
      <c r="P4556" s="222"/>
    </row>
    <row r="4557" spans="10:16" s="145" customFormat="1" x14ac:dyDescent="0.2">
      <c r="J4557" s="165"/>
      <c r="P4557" s="222"/>
    </row>
    <row r="4558" spans="10:16" s="145" customFormat="1" x14ac:dyDescent="0.2">
      <c r="J4558" s="165"/>
      <c r="P4558" s="222"/>
    </row>
    <row r="4559" spans="10:16" s="145" customFormat="1" x14ac:dyDescent="0.2">
      <c r="J4559" s="165"/>
      <c r="P4559" s="222"/>
    </row>
    <row r="4560" spans="10:16" s="145" customFormat="1" x14ac:dyDescent="0.2">
      <c r="J4560" s="165"/>
      <c r="P4560" s="222"/>
    </row>
    <row r="4561" spans="10:16" s="145" customFormat="1" x14ac:dyDescent="0.2">
      <c r="J4561" s="165"/>
      <c r="P4561" s="222"/>
    </row>
    <row r="4562" spans="10:16" s="145" customFormat="1" x14ac:dyDescent="0.2">
      <c r="J4562" s="165"/>
      <c r="P4562" s="222"/>
    </row>
    <row r="4563" spans="10:16" s="145" customFormat="1" x14ac:dyDescent="0.2">
      <c r="J4563" s="165"/>
      <c r="P4563" s="222"/>
    </row>
    <row r="4564" spans="10:16" s="145" customFormat="1" x14ac:dyDescent="0.2">
      <c r="J4564" s="165"/>
      <c r="P4564" s="222"/>
    </row>
    <row r="4565" spans="10:16" s="145" customFormat="1" x14ac:dyDescent="0.2">
      <c r="J4565" s="165"/>
      <c r="P4565" s="222"/>
    </row>
    <row r="4566" spans="10:16" s="145" customFormat="1" x14ac:dyDescent="0.2">
      <c r="J4566" s="165"/>
      <c r="P4566" s="222"/>
    </row>
    <row r="4567" spans="10:16" s="145" customFormat="1" x14ac:dyDescent="0.2">
      <c r="J4567" s="165"/>
      <c r="P4567" s="222"/>
    </row>
    <row r="4568" spans="10:16" s="145" customFormat="1" x14ac:dyDescent="0.2">
      <c r="J4568" s="165"/>
      <c r="P4568" s="222"/>
    </row>
    <row r="4569" spans="10:16" s="145" customFormat="1" x14ac:dyDescent="0.2">
      <c r="J4569" s="165"/>
      <c r="P4569" s="222"/>
    </row>
    <row r="4570" spans="10:16" s="145" customFormat="1" x14ac:dyDescent="0.2">
      <c r="J4570" s="165"/>
      <c r="P4570" s="222"/>
    </row>
    <row r="4571" spans="10:16" s="145" customFormat="1" x14ac:dyDescent="0.2">
      <c r="J4571" s="165"/>
      <c r="P4571" s="222"/>
    </row>
    <row r="4572" spans="10:16" s="145" customFormat="1" x14ac:dyDescent="0.2">
      <c r="J4572" s="165"/>
      <c r="P4572" s="222"/>
    </row>
    <row r="4573" spans="10:16" s="145" customFormat="1" x14ac:dyDescent="0.2">
      <c r="J4573" s="165"/>
      <c r="P4573" s="222"/>
    </row>
    <row r="4574" spans="10:16" s="145" customFormat="1" x14ac:dyDescent="0.2">
      <c r="J4574" s="165"/>
      <c r="P4574" s="222"/>
    </row>
    <row r="4575" spans="10:16" s="145" customFormat="1" x14ac:dyDescent="0.2">
      <c r="J4575" s="165"/>
      <c r="P4575" s="222"/>
    </row>
    <row r="4576" spans="10:16" s="145" customFormat="1" x14ac:dyDescent="0.2">
      <c r="J4576" s="165"/>
      <c r="P4576" s="222"/>
    </row>
    <row r="4577" spans="10:16" s="145" customFormat="1" x14ac:dyDescent="0.2">
      <c r="J4577" s="165"/>
      <c r="P4577" s="222"/>
    </row>
    <row r="4578" spans="10:16" s="145" customFormat="1" x14ac:dyDescent="0.2">
      <c r="J4578" s="165"/>
      <c r="P4578" s="222"/>
    </row>
    <row r="4579" spans="10:16" s="145" customFormat="1" x14ac:dyDescent="0.2">
      <c r="J4579" s="165"/>
      <c r="P4579" s="222"/>
    </row>
    <row r="4580" spans="10:16" s="145" customFormat="1" x14ac:dyDescent="0.2">
      <c r="J4580" s="165"/>
      <c r="P4580" s="222"/>
    </row>
    <row r="4581" spans="10:16" s="145" customFormat="1" x14ac:dyDescent="0.2">
      <c r="J4581" s="165"/>
      <c r="P4581" s="222"/>
    </row>
    <row r="4582" spans="10:16" s="145" customFormat="1" x14ac:dyDescent="0.2">
      <c r="J4582" s="165"/>
      <c r="P4582" s="222"/>
    </row>
    <row r="4583" spans="10:16" s="145" customFormat="1" x14ac:dyDescent="0.2">
      <c r="J4583" s="165"/>
      <c r="P4583" s="222"/>
    </row>
    <row r="4584" spans="10:16" s="145" customFormat="1" x14ac:dyDescent="0.2">
      <c r="J4584" s="165"/>
      <c r="P4584" s="222"/>
    </row>
    <row r="4585" spans="10:16" s="145" customFormat="1" x14ac:dyDescent="0.2">
      <c r="J4585" s="165"/>
      <c r="P4585" s="222"/>
    </row>
    <row r="4586" spans="10:16" s="145" customFormat="1" x14ac:dyDescent="0.2">
      <c r="J4586" s="165"/>
      <c r="P4586" s="222"/>
    </row>
    <row r="4587" spans="10:16" s="145" customFormat="1" x14ac:dyDescent="0.2">
      <c r="J4587" s="165"/>
      <c r="P4587" s="222"/>
    </row>
    <row r="4588" spans="10:16" s="145" customFormat="1" x14ac:dyDescent="0.2">
      <c r="J4588" s="165"/>
      <c r="P4588" s="222"/>
    </row>
    <row r="4589" spans="10:16" s="145" customFormat="1" x14ac:dyDescent="0.2">
      <c r="J4589" s="165"/>
      <c r="P4589" s="222"/>
    </row>
    <row r="4590" spans="10:16" s="145" customFormat="1" x14ac:dyDescent="0.2">
      <c r="J4590" s="165"/>
      <c r="P4590" s="222"/>
    </row>
    <row r="4591" spans="10:16" s="145" customFormat="1" x14ac:dyDescent="0.2">
      <c r="J4591" s="165"/>
      <c r="P4591" s="222"/>
    </row>
    <row r="4592" spans="10:16" s="145" customFormat="1" x14ac:dyDescent="0.2">
      <c r="J4592" s="165"/>
      <c r="P4592" s="222"/>
    </row>
    <row r="4593" spans="10:16" s="145" customFormat="1" x14ac:dyDescent="0.2">
      <c r="J4593" s="165"/>
      <c r="P4593" s="222"/>
    </row>
    <row r="4594" spans="10:16" s="145" customFormat="1" x14ac:dyDescent="0.2">
      <c r="J4594" s="165"/>
      <c r="P4594" s="222"/>
    </row>
    <row r="4595" spans="10:16" s="145" customFormat="1" x14ac:dyDescent="0.2">
      <c r="J4595" s="165"/>
      <c r="P4595" s="222"/>
    </row>
    <row r="4596" spans="10:16" s="145" customFormat="1" x14ac:dyDescent="0.2">
      <c r="J4596" s="165"/>
      <c r="P4596" s="222"/>
    </row>
    <row r="4597" spans="10:16" s="145" customFormat="1" x14ac:dyDescent="0.2">
      <c r="J4597" s="165"/>
      <c r="P4597" s="222"/>
    </row>
    <row r="4598" spans="10:16" s="145" customFormat="1" x14ac:dyDescent="0.2">
      <c r="J4598" s="165"/>
      <c r="P4598" s="222"/>
    </row>
    <row r="4599" spans="10:16" s="145" customFormat="1" x14ac:dyDescent="0.2">
      <c r="J4599" s="165"/>
      <c r="P4599" s="222"/>
    </row>
    <row r="4600" spans="10:16" s="145" customFormat="1" x14ac:dyDescent="0.2">
      <c r="J4600" s="165"/>
      <c r="P4600" s="222"/>
    </row>
    <row r="4601" spans="10:16" s="145" customFormat="1" x14ac:dyDescent="0.2">
      <c r="J4601" s="165"/>
      <c r="P4601" s="222"/>
    </row>
    <row r="4602" spans="10:16" s="145" customFormat="1" x14ac:dyDescent="0.2">
      <c r="J4602" s="165"/>
      <c r="P4602" s="222"/>
    </row>
    <row r="4603" spans="10:16" s="145" customFormat="1" x14ac:dyDescent="0.2">
      <c r="J4603" s="165"/>
      <c r="P4603" s="222"/>
    </row>
    <row r="4604" spans="10:16" s="145" customFormat="1" x14ac:dyDescent="0.2">
      <c r="J4604" s="165"/>
      <c r="P4604" s="222"/>
    </row>
    <row r="4605" spans="10:16" s="145" customFormat="1" x14ac:dyDescent="0.2">
      <c r="J4605" s="165"/>
      <c r="P4605" s="222"/>
    </row>
    <row r="4606" spans="10:16" s="145" customFormat="1" x14ac:dyDescent="0.2">
      <c r="J4606" s="165"/>
      <c r="P4606" s="222"/>
    </row>
    <row r="4607" spans="10:16" s="145" customFormat="1" x14ac:dyDescent="0.2">
      <c r="J4607" s="165"/>
      <c r="P4607" s="222"/>
    </row>
    <row r="4608" spans="10:16" s="145" customFormat="1" x14ac:dyDescent="0.2">
      <c r="J4608" s="165"/>
      <c r="P4608" s="222"/>
    </row>
    <row r="4609" spans="10:16" s="145" customFormat="1" x14ac:dyDescent="0.2">
      <c r="J4609" s="165"/>
      <c r="P4609" s="222"/>
    </row>
    <row r="4610" spans="10:16" s="145" customFormat="1" x14ac:dyDescent="0.2">
      <c r="J4610" s="165"/>
      <c r="P4610" s="222"/>
    </row>
    <row r="4611" spans="10:16" s="145" customFormat="1" x14ac:dyDescent="0.2">
      <c r="J4611" s="165"/>
      <c r="P4611" s="222"/>
    </row>
    <row r="4612" spans="10:16" s="145" customFormat="1" x14ac:dyDescent="0.2">
      <c r="J4612" s="165"/>
      <c r="P4612" s="222"/>
    </row>
    <row r="4613" spans="10:16" s="145" customFormat="1" x14ac:dyDescent="0.2">
      <c r="J4613" s="165"/>
      <c r="P4613" s="222"/>
    </row>
    <row r="4614" spans="10:16" s="145" customFormat="1" x14ac:dyDescent="0.2">
      <c r="J4614" s="165"/>
      <c r="P4614" s="222"/>
    </row>
    <row r="4615" spans="10:16" s="145" customFormat="1" x14ac:dyDescent="0.2">
      <c r="J4615" s="165"/>
      <c r="P4615" s="222"/>
    </row>
    <row r="4616" spans="10:16" s="145" customFormat="1" x14ac:dyDescent="0.2">
      <c r="J4616" s="165"/>
      <c r="P4616" s="222"/>
    </row>
    <row r="4617" spans="10:16" s="145" customFormat="1" x14ac:dyDescent="0.2">
      <c r="J4617" s="165"/>
      <c r="P4617" s="222"/>
    </row>
    <row r="4618" spans="10:16" s="145" customFormat="1" x14ac:dyDescent="0.2">
      <c r="J4618" s="165"/>
      <c r="P4618" s="222"/>
    </row>
    <row r="4619" spans="10:16" s="145" customFormat="1" x14ac:dyDescent="0.2">
      <c r="J4619" s="165"/>
      <c r="P4619" s="222"/>
    </row>
    <row r="4620" spans="10:16" s="145" customFormat="1" x14ac:dyDescent="0.2">
      <c r="J4620" s="165"/>
      <c r="P4620" s="222"/>
    </row>
    <row r="4621" spans="10:16" s="145" customFormat="1" x14ac:dyDescent="0.2">
      <c r="J4621" s="165"/>
      <c r="P4621" s="222"/>
    </row>
    <row r="4622" spans="10:16" s="145" customFormat="1" x14ac:dyDescent="0.2">
      <c r="J4622" s="165"/>
      <c r="P4622" s="222"/>
    </row>
    <row r="4623" spans="10:16" s="145" customFormat="1" x14ac:dyDescent="0.2">
      <c r="J4623" s="165"/>
      <c r="P4623" s="222"/>
    </row>
    <row r="4624" spans="10:16" s="145" customFormat="1" x14ac:dyDescent="0.2">
      <c r="J4624" s="165"/>
      <c r="P4624" s="222"/>
    </row>
    <row r="4625" spans="10:16" s="145" customFormat="1" x14ac:dyDescent="0.2">
      <c r="J4625" s="165"/>
      <c r="P4625" s="222"/>
    </row>
    <row r="4626" spans="10:16" s="145" customFormat="1" x14ac:dyDescent="0.2">
      <c r="J4626" s="165"/>
      <c r="P4626" s="222"/>
    </row>
    <row r="4627" spans="10:16" s="145" customFormat="1" x14ac:dyDescent="0.2">
      <c r="J4627" s="165"/>
      <c r="P4627" s="222"/>
    </row>
    <row r="4628" spans="10:16" s="145" customFormat="1" x14ac:dyDescent="0.2">
      <c r="J4628" s="165"/>
      <c r="P4628" s="222"/>
    </row>
    <row r="4629" spans="10:16" s="145" customFormat="1" x14ac:dyDescent="0.2">
      <c r="J4629" s="165"/>
      <c r="P4629" s="222"/>
    </row>
    <row r="4630" spans="10:16" s="145" customFormat="1" x14ac:dyDescent="0.2">
      <c r="J4630" s="165"/>
      <c r="P4630" s="222"/>
    </row>
    <row r="4631" spans="10:16" s="145" customFormat="1" x14ac:dyDescent="0.2">
      <c r="J4631" s="165"/>
      <c r="P4631" s="222"/>
    </row>
    <row r="4632" spans="10:16" s="145" customFormat="1" x14ac:dyDescent="0.2">
      <c r="J4632" s="165"/>
      <c r="P4632" s="222"/>
    </row>
    <row r="4633" spans="10:16" s="145" customFormat="1" x14ac:dyDescent="0.2">
      <c r="J4633" s="165"/>
      <c r="P4633" s="222"/>
    </row>
    <row r="4634" spans="10:16" s="145" customFormat="1" x14ac:dyDescent="0.2">
      <c r="J4634" s="165"/>
      <c r="P4634" s="222"/>
    </row>
    <row r="4635" spans="10:16" s="145" customFormat="1" x14ac:dyDescent="0.2">
      <c r="J4635" s="165"/>
      <c r="P4635" s="222"/>
    </row>
    <row r="4636" spans="10:16" s="145" customFormat="1" x14ac:dyDescent="0.2">
      <c r="J4636" s="165"/>
      <c r="P4636" s="222"/>
    </row>
    <row r="4637" spans="10:16" s="145" customFormat="1" x14ac:dyDescent="0.2">
      <c r="J4637" s="165"/>
      <c r="P4637" s="222"/>
    </row>
    <row r="4638" spans="10:16" s="145" customFormat="1" x14ac:dyDescent="0.2">
      <c r="J4638" s="165"/>
      <c r="P4638" s="222"/>
    </row>
    <row r="4639" spans="10:16" s="145" customFormat="1" x14ac:dyDescent="0.2">
      <c r="J4639" s="165"/>
      <c r="P4639" s="222"/>
    </row>
    <row r="4640" spans="10:16" s="145" customFormat="1" x14ac:dyDescent="0.2">
      <c r="J4640" s="165"/>
      <c r="P4640" s="222"/>
    </row>
    <row r="4641" spans="10:16" s="145" customFormat="1" x14ac:dyDescent="0.2">
      <c r="J4641" s="165"/>
      <c r="P4641" s="222"/>
    </row>
    <row r="4642" spans="10:16" s="145" customFormat="1" x14ac:dyDescent="0.2">
      <c r="J4642" s="165"/>
      <c r="P4642" s="222"/>
    </row>
    <row r="4643" spans="10:16" s="145" customFormat="1" x14ac:dyDescent="0.2">
      <c r="J4643" s="165"/>
      <c r="P4643" s="222"/>
    </row>
    <row r="4644" spans="10:16" s="145" customFormat="1" x14ac:dyDescent="0.2">
      <c r="J4644" s="165"/>
      <c r="P4644" s="222"/>
    </row>
    <row r="4645" spans="10:16" s="145" customFormat="1" x14ac:dyDescent="0.2">
      <c r="J4645" s="165"/>
      <c r="P4645" s="222"/>
    </row>
    <row r="4646" spans="10:16" s="145" customFormat="1" x14ac:dyDescent="0.2">
      <c r="J4646" s="165"/>
      <c r="P4646" s="222"/>
    </row>
    <row r="4647" spans="10:16" s="145" customFormat="1" x14ac:dyDescent="0.2">
      <c r="J4647" s="165"/>
      <c r="P4647" s="222"/>
    </row>
    <row r="4648" spans="10:16" s="145" customFormat="1" x14ac:dyDescent="0.2">
      <c r="J4648" s="165"/>
      <c r="P4648" s="222"/>
    </row>
    <row r="4649" spans="10:16" s="145" customFormat="1" x14ac:dyDescent="0.2">
      <c r="J4649" s="165"/>
      <c r="P4649" s="222"/>
    </row>
    <row r="4650" spans="10:16" s="145" customFormat="1" x14ac:dyDescent="0.2">
      <c r="J4650" s="165"/>
      <c r="P4650" s="222"/>
    </row>
    <row r="4651" spans="10:16" s="145" customFormat="1" x14ac:dyDescent="0.2">
      <c r="J4651" s="165"/>
      <c r="P4651" s="222"/>
    </row>
    <row r="4652" spans="10:16" s="145" customFormat="1" x14ac:dyDescent="0.2">
      <c r="J4652" s="165"/>
      <c r="P4652" s="222"/>
    </row>
    <row r="4653" spans="10:16" s="145" customFormat="1" x14ac:dyDescent="0.2">
      <c r="J4653" s="165"/>
      <c r="P4653" s="222"/>
    </row>
    <row r="4654" spans="10:16" s="145" customFormat="1" x14ac:dyDescent="0.2">
      <c r="J4654" s="165"/>
      <c r="P4654" s="222"/>
    </row>
    <row r="4655" spans="10:16" s="145" customFormat="1" x14ac:dyDescent="0.2">
      <c r="J4655" s="165"/>
      <c r="P4655" s="222"/>
    </row>
    <row r="4656" spans="10:16" s="145" customFormat="1" x14ac:dyDescent="0.2">
      <c r="J4656" s="165"/>
      <c r="P4656" s="222"/>
    </row>
    <row r="4657" spans="10:16" s="145" customFormat="1" x14ac:dyDescent="0.2">
      <c r="J4657" s="165"/>
      <c r="P4657" s="222"/>
    </row>
    <row r="4658" spans="10:16" s="145" customFormat="1" x14ac:dyDescent="0.2">
      <c r="J4658" s="165"/>
      <c r="P4658" s="222"/>
    </row>
    <row r="4659" spans="10:16" s="145" customFormat="1" x14ac:dyDescent="0.2">
      <c r="J4659" s="165"/>
      <c r="P4659" s="222"/>
    </row>
    <row r="4660" spans="10:16" s="145" customFormat="1" x14ac:dyDescent="0.2">
      <c r="J4660" s="165"/>
      <c r="P4660" s="222"/>
    </row>
    <row r="4661" spans="10:16" s="145" customFormat="1" x14ac:dyDescent="0.2">
      <c r="J4661" s="165"/>
      <c r="P4661" s="222"/>
    </row>
    <row r="4662" spans="10:16" s="145" customFormat="1" x14ac:dyDescent="0.2">
      <c r="J4662" s="165"/>
      <c r="P4662" s="222"/>
    </row>
    <row r="4663" spans="10:16" s="145" customFormat="1" x14ac:dyDescent="0.2">
      <c r="J4663" s="165"/>
      <c r="P4663" s="222"/>
    </row>
    <row r="4664" spans="10:16" s="145" customFormat="1" x14ac:dyDescent="0.2">
      <c r="J4664" s="165"/>
      <c r="P4664" s="222"/>
    </row>
    <row r="4665" spans="10:16" s="145" customFormat="1" x14ac:dyDescent="0.2">
      <c r="J4665" s="165"/>
      <c r="P4665" s="222"/>
    </row>
    <row r="4666" spans="10:16" s="145" customFormat="1" x14ac:dyDescent="0.2">
      <c r="J4666" s="165"/>
      <c r="P4666" s="222"/>
    </row>
    <row r="4667" spans="10:16" s="145" customFormat="1" x14ac:dyDescent="0.2">
      <c r="J4667" s="165"/>
      <c r="P4667" s="222"/>
    </row>
    <row r="4668" spans="10:16" s="145" customFormat="1" x14ac:dyDescent="0.2">
      <c r="J4668" s="165"/>
      <c r="P4668" s="222"/>
    </row>
    <row r="4669" spans="10:16" s="145" customFormat="1" x14ac:dyDescent="0.2">
      <c r="J4669" s="165"/>
      <c r="P4669" s="222"/>
    </row>
    <row r="4670" spans="10:16" s="145" customFormat="1" x14ac:dyDescent="0.2">
      <c r="J4670" s="165"/>
      <c r="P4670" s="222"/>
    </row>
    <row r="4671" spans="10:16" s="145" customFormat="1" x14ac:dyDescent="0.2">
      <c r="J4671" s="165"/>
      <c r="P4671" s="222"/>
    </row>
    <row r="4672" spans="10:16" s="145" customFormat="1" x14ac:dyDescent="0.2">
      <c r="J4672" s="165"/>
      <c r="P4672" s="222"/>
    </row>
    <row r="4673" spans="10:16" s="145" customFormat="1" x14ac:dyDescent="0.2">
      <c r="J4673" s="165"/>
      <c r="P4673" s="222"/>
    </row>
    <row r="4674" spans="10:16" s="145" customFormat="1" x14ac:dyDescent="0.2">
      <c r="J4674" s="165"/>
      <c r="P4674" s="222"/>
    </row>
    <row r="4675" spans="10:16" s="145" customFormat="1" x14ac:dyDescent="0.2">
      <c r="J4675" s="165"/>
      <c r="P4675" s="222"/>
    </row>
    <row r="4676" spans="10:16" s="145" customFormat="1" x14ac:dyDescent="0.2">
      <c r="J4676" s="165"/>
      <c r="P4676" s="222"/>
    </row>
    <row r="4677" spans="10:16" s="145" customFormat="1" x14ac:dyDescent="0.2">
      <c r="J4677" s="165"/>
      <c r="P4677" s="222"/>
    </row>
    <row r="4678" spans="10:16" s="145" customFormat="1" x14ac:dyDescent="0.2">
      <c r="J4678" s="165"/>
      <c r="P4678" s="222"/>
    </row>
    <row r="4679" spans="10:16" s="145" customFormat="1" x14ac:dyDescent="0.2">
      <c r="J4679" s="165"/>
      <c r="P4679" s="222"/>
    </row>
    <row r="4680" spans="10:16" s="145" customFormat="1" x14ac:dyDescent="0.2">
      <c r="J4680" s="165"/>
      <c r="P4680" s="222"/>
    </row>
    <row r="4681" spans="10:16" s="145" customFormat="1" x14ac:dyDescent="0.2">
      <c r="J4681" s="165"/>
      <c r="P4681" s="222"/>
    </row>
    <row r="4682" spans="10:16" s="145" customFormat="1" x14ac:dyDescent="0.2">
      <c r="J4682" s="165"/>
      <c r="P4682" s="222"/>
    </row>
    <row r="4683" spans="10:16" s="145" customFormat="1" x14ac:dyDescent="0.2">
      <c r="J4683" s="165"/>
      <c r="P4683" s="222"/>
    </row>
    <row r="4684" spans="10:16" s="145" customFormat="1" x14ac:dyDescent="0.2">
      <c r="J4684" s="165"/>
      <c r="P4684" s="222"/>
    </row>
    <row r="4685" spans="10:16" s="145" customFormat="1" x14ac:dyDescent="0.2">
      <c r="J4685" s="165"/>
      <c r="P4685" s="222"/>
    </row>
    <row r="4686" spans="10:16" s="145" customFormat="1" x14ac:dyDescent="0.2">
      <c r="J4686" s="165"/>
      <c r="P4686" s="222"/>
    </row>
    <row r="4687" spans="10:16" s="145" customFormat="1" x14ac:dyDescent="0.2">
      <c r="J4687" s="165"/>
      <c r="P4687" s="222"/>
    </row>
    <row r="4688" spans="10:16" s="145" customFormat="1" x14ac:dyDescent="0.2">
      <c r="J4688" s="165"/>
      <c r="P4688" s="222"/>
    </row>
    <row r="4689" spans="10:16" s="145" customFormat="1" x14ac:dyDescent="0.2">
      <c r="J4689" s="165"/>
      <c r="P4689" s="222"/>
    </row>
    <row r="4690" spans="10:16" s="145" customFormat="1" x14ac:dyDescent="0.2">
      <c r="J4690" s="165"/>
      <c r="P4690" s="222"/>
    </row>
    <row r="4691" spans="10:16" s="145" customFormat="1" x14ac:dyDescent="0.2">
      <c r="J4691" s="165"/>
      <c r="P4691" s="222"/>
    </row>
    <row r="4692" spans="10:16" s="145" customFormat="1" x14ac:dyDescent="0.2">
      <c r="J4692" s="165"/>
      <c r="P4692" s="222"/>
    </row>
    <row r="4693" spans="10:16" s="145" customFormat="1" x14ac:dyDescent="0.2">
      <c r="J4693" s="165"/>
      <c r="P4693" s="222"/>
    </row>
    <row r="4694" spans="10:16" s="145" customFormat="1" x14ac:dyDescent="0.2">
      <c r="J4694" s="165"/>
      <c r="P4694" s="222"/>
    </row>
    <row r="4695" spans="10:16" s="145" customFormat="1" x14ac:dyDescent="0.2">
      <c r="J4695" s="165"/>
      <c r="P4695" s="222"/>
    </row>
    <row r="4696" spans="10:16" s="145" customFormat="1" x14ac:dyDescent="0.2">
      <c r="J4696" s="165"/>
      <c r="P4696" s="222"/>
    </row>
    <row r="4697" spans="10:16" s="145" customFormat="1" x14ac:dyDescent="0.2">
      <c r="J4697" s="165"/>
      <c r="P4697" s="222"/>
    </row>
    <row r="4698" spans="10:16" s="145" customFormat="1" x14ac:dyDescent="0.2">
      <c r="J4698" s="165"/>
      <c r="P4698" s="222"/>
    </row>
    <row r="4699" spans="10:16" s="145" customFormat="1" x14ac:dyDescent="0.2">
      <c r="J4699" s="165"/>
      <c r="P4699" s="222"/>
    </row>
    <row r="4700" spans="10:16" s="145" customFormat="1" x14ac:dyDescent="0.2">
      <c r="J4700" s="165"/>
      <c r="P4700" s="222"/>
    </row>
    <row r="4701" spans="10:16" s="145" customFormat="1" x14ac:dyDescent="0.2">
      <c r="J4701" s="165"/>
      <c r="P4701" s="222"/>
    </row>
    <row r="4702" spans="10:16" s="145" customFormat="1" x14ac:dyDescent="0.2">
      <c r="J4702" s="165"/>
      <c r="P4702" s="222"/>
    </row>
    <row r="4703" spans="10:16" s="145" customFormat="1" x14ac:dyDescent="0.2">
      <c r="J4703" s="165"/>
      <c r="P4703" s="222"/>
    </row>
    <row r="4704" spans="10:16" s="145" customFormat="1" x14ac:dyDescent="0.2">
      <c r="J4704" s="165"/>
      <c r="P4704" s="222"/>
    </row>
    <row r="4705" spans="10:16" s="145" customFormat="1" x14ac:dyDescent="0.2">
      <c r="J4705" s="165"/>
      <c r="P4705" s="222"/>
    </row>
    <row r="4706" spans="10:16" s="145" customFormat="1" x14ac:dyDescent="0.2">
      <c r="J4706" s="165"/>
      <c r="P4706" s="222"/>
    </row>
    <row r="4707" spans="10:16" s="145" customFormat="1" x14ac:dyDescent="0.2">
      <c r="J4707" s="165"/>
      <c r="P4707" s="222"/>
    </row>
    <row r="4708" spans="10:16" s="145" customFormat="1" x14ac:dyDescent="0.2">
      <c r="J4708" s="165"/>
      <c r="P4708" s="222"/>
    </row>
    <row r="4709" spans="10:16" s="145" customFormat="1" x14ac:dyDescent="0.2">
      <c r="J4709" s="165"/>
      <c r="P4709" s="222"/>
    </row>
    <row r="4710" spans="10:16" s="145" customFormat="1" x14ac:dyDescent="0.2">
      <c r="J4710" s="165"/>
      <c r="P4710" s="222"/>
    </row>
    <row r="4711" spans="10:16" s="145" customFormat="1" x14ac:dyDescent="0.2">
      <c r="J4711" s="165"/>
      <c r="P4711" s="222"/>
    </row>
    <row r="4712" spans="10:16" s="145" customFormat="1" x14ac:dyDescent="0.2">
      <c r="J4712" s="165"/>
      <c r="P4712" s="222"/>
    </row>
    <row r="4713" spans="10:16" s="145" customFormat="1" x14ac:dyDescent="0.2">
      <c r="J4713" s="165"/>
      <c r="P4713" s="222"/>
    </row>
    <row r="4714" spans="10:16" s="145" customFormat="1" x14ac:dyDescent="0.2">
      <c r="J4714" s="165"/>
      <c r="P4714" s="222"/>
    </row>
    <row r="4715" spans="10:16" s="145" customFormat="1" x14ac:dyDescent="0.2">
      <c r="J4715" s="165"/>
      <c r="P4715" s="222"/>
    </row>
    <row r="4716" spans="10:16" s="145" customFormat="1" x14ac:dyDescent="0.2">
      <c r="J4716" s="165"/>
      <c r="P4716" s="222"/>
    </row>
    <row r="4717" spans="10:16" s="145" customFormat="1" x14ac:dyDescent="0.2">
      <c r="J4717" s="165"/>
      <c r="P4717" s="222"/>
    </row>
    <row r="4718" spans="10:16" s="145" customFormat="1" x14ac:dyDescent="0.2">
      <c r="J4718" s="165"/>
      <c r="P4718" s="222"/>
    </row>
    <row r="4719" spans="10:16" s="145" customFormat="1" x14ac:dyDescent="0.2">
      <c r="J4719" s="165"/>
      <c r="P4719" s="222"/>
    </row>
    <row r="4720" spans="10:16" s="145" customFormat="1" x14ac:dyDescent="0.2">
      <c r="J4720" s="165"/>
      <c r="P4720" s="222"/>
    </row>
    <row r="4721" spans="10:16" s="145" customFormat="1" x14ac:dyDescent="0.2">
      <c r="J4721" s="165"/>
      <c r="P4721" s="222"/>
    </row>
    <row r="4722" spans="10:16" s="145" customFormat="1" x14ac:dyDescent="0.2">
      <c r="J4722" s="165"/>
      <c r="P4722" s="222"/>
    </row>
    <row r="4723" spans="10:16" s="145" customFormat="1" x14ac:dyDescent="0.2">
      <c r="J4723" s="165"/>
      <c r="P4723" s="222"/>
    </row>
    <row r="4724" spans="10:16" s="145" customFormat="1" x14ac:dyDescent="0.2">
      <c r="J4724" s="165"/>
      <c r="P4724" s="222"/>
    </row>
    <row r="4725" spans="10:16" s="145" customFormat="1" x14ac:dyDescent="0.2">
      <c r="J4725" s="165"/>
      <c r="P4725" s="222"/>
    </row>
    <row r="4726" spans="10:16" s="145" customFormat="1" x14ac:dyDescent="0.2">
      <c r="J4726" s="165"/>
      <c r="P4726" s="222"/>
    </row>
    <row r="4727" spans="10:16" s="145" customFormat="1" x14ac:dyDescent="0.2">
      <c r="J4727" s="165"/>
      <c r="P4727" s="222"/>
    </row>
    <row r="4728" spans="10:16" s="145" customFormat="1" x14ac:dyDescent="0.2">
      <c r="J4728" s="165"/>
      <c r="P4728" s="222"/>
    </row>
    <row r="4729" spans="10:16" s="145" customFormat="1" x14ac:dyDescent="0.2">
      <c r="J4729" s="165"/>
      <c r="P4729" s="222"/>
    </row>
    <row r="4730" spans="10:16" s="145" customFormat="1" x14ac:dyDescent="0.2">
      <c r="J4730" s="165"/>
      <c r="P4730" s="222"/>
    </row>
    <row r="4731" spans="10:16" s="145" customFormat="1" x14ac:dyDescent="0.2">
      <c r="J4731" s="165"/>
      <c r="P4731" s="222"/>
    </row>
    <row r="4732" spans="10:16" s="145" customFormat="1" x14ac:dyDescent="0.2">
      <c r="J4732" s="165"/>
      <c r="P4732" s="222"/>
    </row>
    <row r="4733" spans="10:16" s="145" customFormat="1" x14ac:dyDescent="0.2">
      <c r="J4733" s="165"/>
      <c r="P4733" s="222"/>
    </row>
    <row r="4734" spans="10:16" s="145" customFormat="1" x14ac:dyDescent="0.2">
      <c r="J4734" s="165"/>
      <c r="P4734" s="222"/>
    </row>
    <row r="4735" spans="10:16" s="145" customFormat="1" x14ac:dyDescent="0.2">
      <c r="J4735" s="165"/>
      <c r="P4735" s="222"/>
    </row>
    <row r="4736" spans="10:16" s="145" customFormat="1" x14ac:dyDescent="0.2">
      <c r="J4736" s="165"/>
      <c r="P4736" s="222"/>
    </row>
    <row r="4737" spans="10:16" s="145" customFormat="1" x14ac:dyDescent="0.2">
      <c r="J4737" s="165"/>
      <c r="P4737" s="222"/>
    </row>
    <row r="4738" spans="10:16" s="145" customFormat="1" x14ac:dyDescent="0.2">
      <c r="J4738" s="165"/>
      <c r="P4738" s="222"/>
    </row>
    <row r="4739" spans="10:16" s="145" customFormat="1" x14ac:dyDescent="0.2">
      <c r="J4739" s="165"/>
      <c r="P4739" s="222"/>
    </row>
    <row r="4740" spans="10:16" s="145" customFormat="1" x14ac:dyDescent="0.2">
      <c r="J4740" s="165"/>
      <c r="P4740" s="222"/>
    </row>
    <row r="4741" spans="10:16" s="145" customFormat="1" x14ac:dyDescent="0.2">
      <c r="J4741" s="165"/>
      <c r="P4741" s="222"/>
    </row>
    <row r="4742" spans="10:16" s="145" customFormat="1" x14ac:dyDescent="0.2">
      <c r="J4742" s="165"/>
      <c r="P4742" s="222"/>
    </row>
    <row r="4743" spans="10:16" s="145" customFormat="1" x14ac:dyDescent="0.2">
      <c r="J4743" s="165"/>
      <c r="P4743" s="222"/>
    </row>
    <row r="4744" spans="10:16" s="145" customFormat="1" x14ac:dyDescent="0.2">
      <c r="J4744" s="165"/>
      <c r="P4744" s="222"/>
    </row>
    <row r="4745" spans="10:16" s="145" customFormat="1" x14ac:dyDescent="0.2">
      <c r="J4745" s="165"/>
      <c r="P4745" s="222"/>
    </row>
    <row r="4746" spans="10:16" s="145" customFormat="1" x14ac:dyDescent="0.2">
      <c r="J4746" s="165"/>
      <c r="P4746" s="222"/>
    </row>
    <row r="4747" spans="10:16" s="145" customFormat="1" x14ac:dyDescent="0.2">
      <c r="J4747" s="165"/>
      <c r="P4747" s="222"/>
    </row>
    <row r="4748" spans="10:16" s="145" customFormat="1" x14ac:dyDescent="0.2">
      <c r="J4748" s="165"/>
      <c r="P4748" s="222"/>
    </row>
    <row r="4749" spans="10:16" s="145" customFormat="1" x14ac:dyDescent="0.2">
      <c r="J4749" s="165"/>
      <c r="P4749" s="222"/>
    </row>
    <row r="4750" spans="10:16" s="145" customFormat="1" x14ac:dyDescent="0.2">
      <c r="J4750" s="165"/>
      <c r="P4750" s="222"/>
    </row>
    <row r="4751" spans="10:16" s="145" customFormat="1" x14ac:dyDescent="0.2">
      <c r="J4751" s="165"/>
      <c r="P4751" s="222"/>
    </row>
    <row r="4752" spans="10:16" s="145" customFormat="1" x14ac:dyDescent="0.2">
      <c r="J4752" s="165"/>
      <c r="P4752" s="222"/>
    </row>
    <row r="4753" spans="10:16" s="145" customFormat="1" x14ac:dyDescent="0.2">
      <c r="J4753" s="165"/>
      <c r="P4753" s="222"/>
    </row>
    <row r="4754" spans="10:16" s="145" customFormat="1" x14ac:dyDescent="0.2">
      <c r="J4754" s="165"/>
      <c r="P4754" s="222"/>
    </row>
    <row r="4755" spans="10:16" s="145" customFormat="1" x14ac:dyDescent="0.2">
      <c r="J4755" s="165"/>
      <c r="P4755" s="222"/>
    </row>
    <row r="4756" spans="10:16" s="145" customFormat="1" x14ac:dyDescent="0.2">
      <c r="J4756" s="165"/>
      <c r="P4756" s="222"/>
    </row>
    <row r="4757" spans="10:16" s="145" customFormat="1" x14ac:dyDescent="0.2">
      <c r="J4757" s="165"/>
      <c r="P4757" s="222"/>
    </row>
    <row r="4758" spans="10:16" s="145" customFormat="1" x14ac:dyDescent="0.2">
      <c r="J4758" s="165"/>
      <c r="P4758" s="222"/>
    </row>
    <row r="4759" spans="10:16" s="145" customFormat="1" x14ac:dyDescent="0.2">
      <c r="J4759" s="165"/>
      <c r="P4759" s="222"/>
    </row>
    <row r="4760" spans="10:16" s="145" customFormat="1" x14ac:dyDescent="0.2">
      <c r="J4760" s="165"/>
      <c r="P4760" s="222"/>
    </row>
    <row r="4761" spans="10:16" s="145" customFormat="1" x14ac:dyDescent="0.2">
      <c r="J4761" s="165"/>
      <c r="P4761" s="222"/>
    </row>
    <row r="4762" spans="10:16" s="145" customFormat="1" x14ac:dyDescent="0.2">
      <c r="J4762" s="165"/>
      <c r="P4762" s="222"/>
    </row>
    <row r="4763" spans="10:16" s="145" customFormat="1" x14ac:dyDescent="0.2">
      <c r="J4763" s="165"/>
      <c r="P4763" s="222"/>
    </row>
    <row r="4764" spans="10:16" s="145" customFormat="1" x14ac:dyDescent="0.2">
      <c r="J4764" s="165"/>
      <c r="P4764" s="222"/>
    </row>
    <row r="4765" spans="10:16" s="145" customFormat="1" x14ac:dyDescent="0.2">
      <c r="J4765" s="165"/>
      <c r="P4765" s="222"/>
    </row>
    <row r="4766" spans="10:16" s="145" customFormat="1" x14ac:dyDescent="0.2">
      <c r="J4766" s="165"/>
      <c r="P4766" s="222"/>
    </row>
    <row r="4767" spans="10:16" s="145" customFormat="1" x14ac:dyDescent="0.2">
      <c r="J4767" s="165"/>
      <c r="P4767" s="222"/>
    </row>
    <row r="4768" spans="10:16" s="145" customFormat="1" x14ac:dyDescent="0.2">
      <c r="J4768" s="165"/>
      <c r="P4768" s="222"/>
    </row>
    <row r="4769" spans="10:16" s="145" customFormat="1" x14ac:dyDescent="0.2">
      <c r="J4769" s="165"/>
      <c r="P4769" s="222"/>
    </row>
    <row r="4770" spans="10:16" s="145" customFormat="1" x14ac:dyDescent="0.2">
      <c r="J4770" s="165"/>
      <c r="P4770" s="222"/>
    </row>
    <row r="4771" spans="10:16" s="145" customFormat="1" x14ac:dyDescent="0.2">
      <c r="J4771" s="165"/>
      <c r="P4771" s="222"/>
    </row>
    <row r="4772" spans="10:16" s="145" customFormat="1" x14ac:dyDescent="0.2">
      <c r="J4772" s="165"/>
      <c r="P4772" s="222"/>
    </row>
    <row r="4773" spans="10:16" s="145" customFormat="1" x14ac:dyDescent="0.2">
      <c r="J4773" s="165"/>
      <c r="P4773" s="222"/>
    </row>
    <row r="4774" spans="10:16" s="145" customFormat="1" x14ac:dyDescent="0.2">
      <c r="J4774" s="165"/>
      <c r="P4774" s="222"/>
    </row>
    <row r="4775" spans="10:16" s="145" customFormat="1" x14ac:dyDescent="0.2">
      <c r="J4775" s="165"/>
      <c r="P4775" s="222"/>
    </row>
    <row r="4776" spans="10:16" s="145" customFormat="1" x14ac:dyDescent="0.2">
      <c r="J4776" s="165"/>
      <c r="P4776" s="222"/>
    </row>
    <row r="4777" spans="10:16" s="145" customFormat="1" x14ac:dyDescent="0.2">
      <c r="J4777" s="165"/>
      <c r="P4777" s="222"/>
    </row>
    <row r="4778" spans="10:16" s="145" customFormat="1" x14ac:dyDescent="0.2">
      <c r="J4778" s="165"/>
      <c r="P4778" s="222"/>
    </row>
    <row r="4779" spans="10:16" s="145" customFormat="1" x14ac:dyDescent="0.2">
      <c r="J4779" s="165"/>
      <c r="P4779" s="222"/>
    </row>
    <row r="4780" spans="10:16" s="145" customFormat="1" x14ac:dyDescent="0.2">
      <c r="J4780" s="165"/>
      <c r="P4780" s="222"/>
    </row>
    <row r="4781" spans="10:16" s="145" customFormat="1" x14ac:dyDescent="0.2">
      <c r="J4781" s="165"/>
      <c r="P4781" s="222"/>
    </row>
    <row r="4782" spans="10:16" s="145" customFormat="1" x14ac:dyDescent="0.2">
      <c r="J4782" s="165"/>
      <c r="P4782" s="222"/>
    </row>
    <row r="4783" spans="10:16" s="145" customFormat="1" x14ac:dyDescent="0.2">
      <c r="J4783" s="165"/>
      <c r="P4783" s="222"/>
    </row>
    <row r="4784" spans="10:16" s="145" customFormat="1" x14ac:dyDescent="0.2">
      <c r="J4784" s="165"/>
      <c r="P4784" s="222"/>
    </row>
    <row r="4785" spans="10:16" s="145" customFormat="1" x14ac:dyDescent="0.2">
      <c r="J4785" s="165"/>
      <c r="P4785" s="222"/>
    </row>
    <row r="4786" spans="10:16" s="145" customFormat="1" x14ac:dyDescent="0.2">
      <c r="J4786" s="165"/>
      <c r="P4786" s="222"/>
    </row>
    <row r="4787" spans="10:16" s="145" customFormat="1" x14ac:dyDescent="0.2">
      <c r="J4787" s="165"/>
      <c r="P4787" s="222"/>
    </row>
    <row r="4788" spans="10:16" s="145" customFormat="1" x14ac:dyDescent="0.2">
      <c r="J4788" s="165"/>
      <c r="P4788" s="222"/>
    </row>
    <row r="4789" spans="10:16" s="145" customFormat="1" x14ac:dyDescent="0.2">
      <c r="J4789" s="165"/>
      <c r="P4789" s="222"/>
    </row>
    <row r="4790" spans="10:16" s="145" customFormat="1" x14ac:dyDescent="0.2">
      <c r="J4790" s="165"/>
      <c r="P4790" s="222"/>
    </row>
    <row r="4791" spans="10:16" s="145" customFormat="1" x14ac:dyDescent="0.2">
      <c r="J4791" s="165"/>
      <c r="P4791" s="222"/>
    </row>
    <row r="4792" spans="10:16" s="145" customFormat="1" x14ac:dyDescent="0.2">
      <c r="J4792" s="165"/>
      <c r="P4792" s="222"/>
    </row>
    <row r="4793" spans="10:16" s="145" customFormat="1" x14ac:dyDescent="0.2">
      <c r="J4793" s="165"/>
      <c r="P4793" s="222"/>
    </row>
    <row r="4794" spans="10:16" s="145" customFormat="1" x14ac:dyDescent="0.2">
      <c r="J4794" s="165"/>
      <c r="P4794" s="222"/>
    </row>
    <row r="4795" spans="10:16" s="145" customFormat="1" x14ac:dyDescent="0.2">
      <c r="J4795" s="165"/>
      <c r="P4795" s="222"/>
    </row>
    <row r="4796" spans="10:16" s="145" customFormat="1" x14ac:dyDescent="0.2">
      <c r="J4796" s="165"/>
      <c r="P4796" s="222"/>
    </row>
    <row r="4797" spans="10:16" s="145" customFormat="1" x14ac:dyDescent="0.2">
      <c r="J4797" s="165"/>
      <c r="P4797" s="222"/>
    </row>
    <row r="4798" spans="10:16" s="145" customFormat="1" x14ac:dyDescent="0.2">
      <c r="J4798" s="165"/>
      <c r="P4798" s="222"/>
    </row>
    <row r="4799" spans="10:16" s="145" customFormat="1" x14ac:dyDescent="0.2">
      <c r="J4799" s="165"/>
      <c r="P4799" s="222"/>
    </row>
    <row r="4800" spans="10:16" s="145" customFormat="1" x14ac:dyDescent="0.2">
      <c r="J4800" s="165"/>
      <c r="P4800" s="222"/>
    </row>
    <row r="4801" spans="10:16" s="145" customFormat="1" x14ac:dyDescent="0.2">
      <c r="J4801" s="165"/>
      <c r="P4801" s="222"/>
    </row>
    <row r="4802" spans="10:16" s="145" customFormat="1" x14ac:dyDescent="0.2">
      <c r="J4802" s="165"/>
      <c r="P4802" s="222"/>
    </row>
    <row r="4803" spans="10:16" s="145" customFormat="1" x14ac:dyDescent="0.2">
      <c r="J4803" s="165"/>
      <c r="P4803" s="222"/>
    </row>
    <row r="4804" spans="10:16" s="145" customFormat="1" x14ac:dyDescent="0.2">
      <c r="J4804" s="165"/>
      <c r="P4804" s="222"/>
    </row>
    <row r="4805" spans="10:16" s="145" customFormat="1" x14ac:dyDescent="0.2">
      <c r="J4805" s="165"/>
      <c r="P4805" s="222"/>
    </row>
    <row r="4806" spans="10:16" s="145" customFormat="1" x14ac:dyDescent="0.2">
      <c r="J4806" s="165"/>
      <c r="P4806" s="222"/>
    </row>
    <row r="4807" spans="10:16" s="145" customFormat="1" x14ac:dyDescent="0.2">
      <c r="J4807" s="165"/>
      <c r="P4807" s="222"/>
    </row>
    <row r="4808" spans="10:16" s="145" customFormat="1" x14ac:dyDescent="0.2">
      <c r="J4808" s="165"/>
      <c r="P4808" s="222"/>
    </row>
    <row r="4809" spans="10:16" s="145" customFormat="1" x14ac:dyDescent="0.2">
      <c r="J4809" s="165"/>
      <c r="P4809" s="222"/>
    </row>
    <row r="4810" spans="10:16" s="145" customFormat="1" x14ac:dyDescent="0.2">
      <c r="J4810" s="165"/>
      <c r="P4810" s="222"/>
    </row>
    <row r="4811" spans="10:16" s="145" customFormat="1" x14ac:dyDescent="0.2">
      <c r="J4811" s="165"/>
      <c r="P4811" s="222"/>
    </row>
    <row r="4812" spans="10:16" s="145" customFormat="1" x14ac:dyDescent="0.2">
      <c r="J4812" s="165"/>
      <c r="P4812" s="222"/>
    </row>
    <row r="4813" spans="10:16" s="145" customFormat="1" x14ac:dyDescent="0.2">
      <c r="J4813" s="165"/>
      <c r="P4813" s="222"/>
    </row>
    <row r="4814" spans="10:16" s="145" customFormat="1" x14ac:dyDescent="0.2">
      <c r="J4814" s="165"/>
      <c r="P4814" s="222"/>
    </row>
    <row r="4815" spans="10:16" s="145" customFormat="1" x14ac:dyDescent="0.2">
      <c r="J4815" s="165"/>
      <c r="P4815" s="222"/>
    </row>
    <row r="4816" spans="10:16" s="145" customFormat="1" x14ac:dyDescent="0.2">
      <c r="J4816" s="165"/>
      <c r="P4816" s="222"/>
    </row>
    <row r="4817" spans="10:16" s="145" customFormat="1" x14ac:dyDescent="0.2">
      <c r="J4817" s="165"/>
      <c r="P4817" s="222"/>
    </row>
    <row r="4818" spans="10:16" s="145" customFormat="1" x14ac:dyDescent="0.2">
      <c r="J4818" s="165"/>
      <c r="P4818" s="222"/>
    </row>
    <row r="4819" spans="10:16" s="145" customFormat="1" x14ac:dyDescent="0.2">
      <c r="J4819" s="165"/>
      <c r="P4819" s="222"/>
    </row>
    <row r="4820" spans="10:16" s="145" customFormat="1" x14ac:dyDescent="0.2">
      <c r="J4820" s="165"/>
      <c r="P4820" s="222"/>
    </row>
    <row r="4821" spans="10:16" s="145" customFormat="1" x14ac:dyDescent="0.2">
      <c r="J4821" s="165"/>
      <c r="P4821" s="222"/>
    </row>
    <row r="4822" spans="10:16" s="145" customFormat="1" x14ac:dyDescent="0.2">
      <c r="J4822" s="165"/>
      <c r="P4822" s="222"/>
    </row>
    <row r="4823" spans="10:16" s="145" customFormat="1" x14ac:dyDescent="0.2">
      <c r="J4823" s="165"/>
      <c r="P4823" s="222"/>
    </row>
    <row r="4824" spans="10:16" s="145" customFormat="1" x14ac:dyDescent="0.2">
      <c r="J4824" s="165"/>
      <c r="P4824" s="222"/>
    </row>
    <row r="4825" spans="10:16" s="145" customFormat="1" x14ac:dyDescent="0.2">
      <c r="J4825" s="165"/>
      <c r="P4825" s="222"/>
    </row>
    <row r="4826" spans="10:16" s="145" customFormat="1" x14ac:dyDescent="0.2">
      <c r="J4826" s="165"/>
      <c r="P4826" s="222"/>
    </row>
    <row r="4827" spans="10:16" s="145" customFormat="1" x14ac:dyDescent="0.2">
      <c r="J4827" s="165"/>
      <c r="P4827" s="222"/>
    </row>
    <row r="4828" spans="10:16" s="145" customFormat="1" x14ac:dyDescent="0.2">
      <c r="J4828" s="165"/>
      <c r="P4828" s="222"/>
    </row>
    <row r="4829" spans="10:16" s="145" customFormat="1" x14ac:dyDescent="0.2">
      <c r="J4829" s="165"/>
      <c r="P4829" s="222"/>
    </row>
    <row r="4830" spans="10:16" s="145" customFormat="1" x14ac:dyDescent="0.2">
      <c r="J4830" s="165"/>
      <c r="P4830" s="222"/>
    </row>
    <row r="4831" spans="10:16" s="145" customFormat="1" x14ac:dyDescent="0.2">
      <c r="J4831" s="165"/>
      <c r="P4831" s="222"/>
    </row>
    <row r="4832" spans="10:16" s="145" customFormat="1" x14ac:dyDescent="0.2">
      <c r="J4832" s="165"/>
      <c r="P4832" s="222"/>
    </row>
    <row r="4833" spans="10:16" s="145" customFormat="1" x14ac:dyDescent="0.2">
      <c r="J4833" s="165"/>
      <c r="P4833" s="222"/>
    </row>
    <row r="4834" spans="10:16" s="145" customFormat="1" x14ac:dyDescent="0.2">
      <c r="J4834" s="165"/>
      <c r="P4834" s="222"/>
    </row>
    <row r="4835" spans="10:16" s="145" customFormat="1" x14ac:dyDescent="0.2">
      <c r="J4835" s="165"/>
      <c r="P4835" s="222"/>
    </row>
    <row r="4836" spans="10:16" s="145" customFormat="1" x14ac:dyDescent="0.2">
      <c r="J4836" s="165"/>
      <c r="P4836" s="222"/>
    </row>
    <row r="4837" spans="10:16" s="145" customFormat="1" x14ac:dyDescent="0.2">
      <c r="J4837" s="165"/>
      <c r="P4837" s="222"/>
    </row>
    <row r="4838" spans="10:16" s="145" customFormat="1" x14ac:dyDescent="0.2">
      <c r="J4838" s="165"/>
      <c r="P4838" s="222"/>
    </row>
    <row r="4839" spans="10:16" s="145" customFormat="1" x14ac:dyDescent="0.2">
      <c r="J4839" s="165"/>
      <c r="P4839" s="222"/>
    </row>
    <row r="4840" spans="10:16" s="145" customFormat="1" x14ac:dyDescent="0.2">
      <c r="J4840" s="165"/>
      <c r="P4840" s="222"/>
    </row>
    <row r="4841" spans="10:16" s="145" customFormat="1" x14ac:dyDescent="0.2">
      <c r="J4841" s="165"/>
      <c r="P4841" s="222"/>
    </row>
    <row r="4842" spans="10:16" s="145" customFormat="1" x14ac:dyDescent="0.2">
      <c r="J4842" s="165"/>
      <c r="P4842" s="222"/>
    </row>
    <row r="4843" spans="10:16" s="145" customFormat="1" x14ac:dyDescent="0.2">
      <c r="J4843" s="165"/>
      <c r="P4843" s="222"/>
    </row>
    <row r="4844" spans="10:16" s="145" customFormat="1" x14ac:dyDescent="0.2">
      <c r="J4844" s="165"/>
      <c r="P4844" s="222"/>
    </row>
    <row r="4845" spans="10:16" s="145" customFormat="1" x14ac:dyDescent="0.2">
      <c r="J4845" s="165"/>
      <c r="P4845" s="222"/>
    </row>
    <row r="4846" spans="10:16" s="145" customFormat="1" x14ac:dyDescent="0.2">
      <c r="J4846" s="165"/>
      <c r="P4846" s="222"/>
    </row>
    <row r="4847" spans="10:16" s="145" customFormat="1" x14ac:dyDescent="0.2">
      <c r="J4847" s="165"/>
      <c r="P4847" s="222"/>
    </row>
    <row r="4848" spans="10:16" s="145" customFormat="1" x14ac:dyDescent="0.2">
      <c r="J4848" s="165"/>
      <c r="P4848" s="222"/>
    </row>
    <row r="4849" spans="10:16" s="145" customFormat="1" x14ac:dyDescent="0.2">
      <c r="J4849" s="165"/>
      <c r="P4849" s="222"/>
    </row>
    <row r="4850" spans="10:16" s="145" customFormat="1" x14ac:dyDescent="0.2">
      <c r="J4850" s="165"/>
      <c r="P4850" s="222"/>
    </row>
    <row r="4851" spans="10:16" s="145" customFormat="1" x14ac:dyDescent="0.2">
      <c r="J4851" s="165"/>
      <c r="P4851" s="222"/>
    </row>
    <row r="4852" spans="10:16" s="145" customFormat="1" x14ac:dyDescent="0.2">
      <c r="J4852" s="165"/>
      <c r="P4852" s="222"/>
    </row>
    <row r="4853" spans="10:16" s="145" customFormat="1" x14ac:dyDescent="0.2">
      <c r="J4853" s="165"/>
      <c r="P4853" s="222"/>
    </row>
    <row r="4854" spans="10:16" s="145" customFormat="1" x14ac:dyDescent="0.2">
      <c r="J4854" s="165"/>
      <c r="P4854" s="222"/>
    </row>
    <row r="4855" spans="10:16" s="145" customFormat="1" x14ac:dyDescent="0.2">
      <c r="J4855" s="165"/>
      <c r="P4855" s="222"/>
    </row>
    <row r="4856" spans="10:16" s="145" customFormat="1" x14ac:dyDescent="0.2">
      <c r="J4856" s="165"/>
      <c r="P4856" s="222"/>
    </row>
    <row r="4857" spans="10:16" s="145" customFormat="1" x14ac:dyDescent="0.2">
      <c r="J4857" s="165"/>
      <c r="P4857" s="222"/>
    </row>
    <row r="4858" spans="10:16" s="145" customFormat="1" x14ac:dyDescent="0.2">
      <c r="J4858" s="165"/>
      <c r="P4858" s="222"/>
    </row>
    <row r="4859" spans="10:16" s="145" customFormat="1" x14ac:dyDescent="0.2">
      <c r="J4859" s="165"/>
      <c r="P4859" s="222"/>
    </row>
    <row r="4860" spans="10:16" s="145" customFormat="1" x14ac:dyDescent="0.2">
      <c r="J4860" s="165"/>
      <c r="P4860" s="222"/>
    </row>
    <row r="4861" spans="10:16" s="145" customFormat="1" x14ac:dyDescent="0.2">
      <c r="J4861" s="165"/>
      <c r="P4861" s="222"/>
    </row>
    <row r="4862" spans="10:16" s="145" customFormat="1" x14ac:dyDescent="0.2">
      <c r="J4862" s="165"/>
      <c r="P4862" s="222"/>
    </row>
    <row r="4863" spans="10:16" s="145" customFormat="1" x14ac:dyDescent="0.2">
      <c r="J4863" s="165"/>
      <c r="P4863" s="222"/>
    </row>
    <row r="4864" spans="10:16" s="145" customFormat="1" x14ac:dyDescent="0.2">
      <c r="J4864" s="165"/>
      <c r="P4864" s="222"/>
    </row>
    <row r="4865" spans="10:16" s="145" customFormat="1" x14ac:dyDescent="0.2">
      <c r="J4865" s="165"/>
      <c r="P4865" s="222"/>
    </row>
    <row r="4866" spans="10:16" s="145" customFormat="1" x14ac:dyDescent="0.2">
      <c r="J4866" s="165"/>
      <c r="P4866" s="222"/>
    </row>
    <row r="4867" spans="10:16" s="145" customFormat="1" x14ac:dyDescent="0.2">
      <c r="J4867" s="165"/>
      <c r="P4867" s="222"/>
    </row>
    <row r="4868" spans="10:16" s="145" customFormat="1" x14ac:dyDescent="0.2">
      <c r="J4868" s="165"/>
      <c r="P4868" s="222"/>
    </row>
    <row r="4869" spans="10:16" s="145" customFormat="1" x14ac:dyDescent="0.2">
      <c r="J4869" s="165"/>
      <c r="P4869" s="222"/>
    </row>
    <row r="4870" spans="10:16" s="145" customFormat="1" x14ac:dyDescent="0.2">
      <c r="J4870" s="165"/>
      <c r="P4870" s="222"/>
    </row>
    <row r="4871" spans="10:16" s="145" customFormat="1" x14ac:dyDescent="0.2">
      <c r="J4871" s="165"/>
      <c r="P4871" s="222"/>
    </row>
    <row r="4872" spans="10:16" s="145" customFormat="1" x14ac:dyDescent="0.2">
      <c r="J4872" s="165"/>
      <c r="P4872" s="222"/>
    </row>
    <row r="4873" spans="10:16" s="145" customFormat="1" x14ac:dyDescent="0.2">
      <c r="J4873" s="165"/>
      <c r="P4873" s="222"/>
    </row>
    <row r="4874" spans="10:16" s="145" customFormat="1" x14ac:dyDescent="0.2">
      <c r="J4874" s="165"/>
      <c r="P4874" s="222"/>
    </row>
    <row r="4875" spans="10:16" s="145" customFormat="1" x14ac:dyDescent="0.2">
      <c r="J4875" s="165"/>
      <c r="P4875" s="222"/>
    </row>
    <row r="4876" spans="10:16" s="145" customFormat="1" x14ac:dyDescent="0.2">
      <c r="J4876" s="165"/>
      <c r="P4876" s="222"/>
    </row>
    <row r="4877" spans="10:16" s="145" customFormat="1" x14ac:dyDescent="0.2">
      <c r="J4877" s="165"/>
      <c r="P4877" s="222"/>
    </row>
    <row r="4878" spans="10:16" s="145" customFormat="1" x14ac:dyDescent="0.2">
      <c r="J4878" s="165"/>
      <c r="P4878" s="222"/>
    </row>
    <row r="4879" spans="10:16" s="145" customFormat="1" x14ac:dyDescent="0.2">
      <c r="J4879" s="165"/>
      <c r="P4879" s="222"/>
    </row>
    <row r="4880" spans="10:16" s="145" customFormat="1" x14ac:dyDescent="0.2">
      <c r="J4880" s="165"/>
      <c r="P4880" s="222"/>
    </row>
    <row r="4881" spans="10:16" s="145" customFormat="1" x14ac:dyDescent="0.2">
      <c r="J4881" s="165"/>
      <c r="P4881" s="222"/>
    </row>
    <row r="4882" spans="10:16" s="145" customFormat="1" x14ac:dyDescent="0.2">
      <c r="J4882" s="165"/>
      <c r="P4882" s="222"/>
    </row>
    <row r="4883" spans="10:16" s="145" customFormat="1" x14ac:dyDescent="0.2">
      <c r="J4883" s="165"/>
      <c r="P4883" s="222"/>
    </row>
    <row r="4884" spans="10:16" s="145" customFormat="1" x14ac:dyDescent="0.2">
      <c r="J4884" s="165"/>
      <c r="P4884" s="222"/>
    </row>
    <row r="4885" spans="10:16" s="145" customFormat="1" x14ac:dyDescent="0.2">
      <c r="J4885" s="165"/>
      <c r="P4885" s="222"/>
    </row>
    <row r="4886" spans="10:16" s="145" customFormat="1" x14ac:dyDescent="0.2">
      <c r="J4886" s="165"/>
      <c r="P4886" s="222"/>
    </row>
    <row r="4887" spans="10:16" s="145" customFormat="1" x14ac:dyDescent="0.2">
      <c r="J4887" s="165"/>
      <c r="P4887" s="222"/>
    </row>
    <row r="4888" spans="10:16" s="145" customFormat="1" x14ac:dyDescent="0.2">
      <c r="J4888" s="165"/>
      <c r="P4888" s="222"/>
    </row>
    <row r="4889" spans="10:16" s="145" customFormat="1" x14ac:dyDescent="0.2">
      <c r="J4889" s="165"/>
      <c r="P4889" s="222"/>
    </row>
    <row r="4890" spans="10:16" s="145" customFormat="1" x14ac:dyDescent="0.2">
      <c r="J4890" s="165"/>
      <c r="P4890" s="222"/>
    </row>
    <row r="4891" spans="10:16" s="145" customFormat="1" x14ac:dyDescent="0.2">
      <c r="J4891" s="165"/>
      <c r="P4891" s="222"/>
    </row>
    <row r="4892" spans="10:16" s="145" customFormat="1" x14ac:dyDescent="0.2">
      <c r="J4892" s="165"/>
      <c r="P4892" s="222"/>
    </row>
    <row r="4893" spans="10:16" s="145" customFormat="1" x14ac:dyDescent="0.2">
      <c r="J4893" s="165"/>
      <c r="P4893" s="222"/>
    </row>
    <row r="4894" spans="10:16" s="145" customFormat="1" x14ac:dyDescent="0.2">
      <c r="J4894" s="165"/>
      <c r="P4894" s="222"/>
    </row>
    <row r="4895" spans="10:16" s="145" customFormat="1" x14ac:dyDescent="0.2">
      <c r="J4895" s="165"/>
      <c r="P4895" s="222"/>
    </row>
    <row r="4896" spans="10:16" s="145" customFormat="1" x14ac:dyDescent="0.2">
      <c r="J4896" s="165"/>
      <c r="P4896" s="222"/>
    </row>
    <row r="4897" spans="10:16" s="145" customFormat="1" x14ac:dyDescent="0.2">
      <c r="J4897" s="165"/>
      <c r="P4897" s="222"/>
    </row>
    <row r="4898" spans="10:16" s="145" customFormat="1" x14ac:dyDescent="0.2">
      <c r="J4898" s="165"/>
      <c r="P4898" s="222"/>
    </row>
    <row r="4899" spans="10:16" s="145" customFormat="1" x14ac:dyDescent="0.2">
      <c r="J4899" s="165"/>
      <c r="P4899" s="222"/>
    </row>
    <row r="4900" spans="10:16" s="145" customFormat="1" x14ac:dyDescent="0.2">
      <c r="J4900" s="165"/>
      <c r="P4900" s="222"/>
    </row>
    <row r="4901" spans="10:16" s="145" customFormat="1" x14ac:dyDescent="0.2">
      <c r="J4901" s="165"/>
      <c r="P4901" s="222"/>
    </row>
    <row r="4902" spans="10:16" s="145" customFormat="1" x14ac:dyDescent="0.2">
      <c r="J4902" s="165"/>
      <c r="P4902" s="222"/>
    </row>
    <row r="4903" spans="10:16" s="145" customFormat="1" x14ac:dyDescent="0.2">
      <c r="J4903" s="165"/>
      <c r="P4903" s="222"/>
    </row>
    <row r="4904" spans="10:16" s="145" customFormat="1" x14ac:dyDescent="0.2">
      <c r="J4904" s="165"/>
      <c r="P4904" s="222"/>
    </row>
    <row r="4905" spans="10:16" s="145" customFormat="1" x14ac:dyDescent="0.2">
      <c r="J4905" s="165"/>
      <c r="P4905" s="222"/>
    </row>
    <row r="4906" spans="10:16" s="145" customFormat="1" x14ac:dyDescent="0.2">
      <c r="J4906" s="165"/>
      <c r="P4906" s="222"/>
    </row>
    <row r="4907" spans="10:16" s="145" customFormat="1" x14ac:dyDescent="0.2">
      <c r="J4907" s="165"/>
      <c r="P4907" s="222"/>
    </row>
    <row r="4908" spans="10:16" s="145" customFormat="1" x14ac:dyDescent="0.2">
      <c r="J4908" s="165"/>
      <c r="P4908" s="222"/>
    </row>
    <row r="4909" spans="10:16" s="145" customFormat="1" x14ac:dyDescent="0.2">
      <c r="J4909" s="165"/>
      <c r="P4909" s="222"/>
    </row>
    <row r="4910" spans="10:16" s="145" customFormat="1" x14ac:dyDescent="0.2">
      <c r="J4910" s="165"/>
      <c r="P4910" s="222"/>
    </row>
    <row r="4911" spans="10:16" s="145" customFormat="1" x14ac:dyDescent="0.2">
      <c r="J4911" s="165"/>
      <c r="P4911" s="222"/>
    </row>
    <row r="4912" spans="10:16" s="145" customFormat="1" x14ac:dyDescent="0.2">
      <c r="J4912" s="165"/>
      <c r="P4912" s="222"/>
    </row>
    <row r="4913" spans="10:16" s="145" customFormat="1" x14ac:dyDescent="0.2">
      <c r="J4913" s="165"/>
      <c r="P4913" s="222"/>
    </row>
    <row r="4914" spans="10:16" s="145" customFormat="1" x14ac:dyDescent="0.2">
      <c r="J4914" s="165"/>
      <c r="P4914" s="222"/>
    </row>
    <row r="4915" spans="10:16" s="145" customFormat="1" x14ac:dyDescent="0.2">
      <c r="J4915" s="165"/>
      <c r="P4915" s="222"/>
    </row>
    <row r="4916" spans="10:16" s="145" customFormat="1" x14ac:dyDescent="0.2">
      <c r="J4916" s="165"/>
      <c r="P4916" s="222"/>
    </row>
    <row r="4917" spans="10:16" s="145" customFormat="1" x14ac:dyDescent="0.2">
      <c r="J4917" s="165"/>
      <c r="P4917" s="222"/>
    </row>
    <row r="4918" spans="10:16" s="145" customFormat="1" x14ac:dyDescent="0.2">
      <c r="J4918" s="165"/>
      <c r="P4918" s="222"/>
    </row>
    <row r="4919" spans="10:16" s="145" customFormat="1" x14ac:dyDescent="0.2">
      <c r="J4919" s="165"/>
      <c r="P4919" s="222"/>
    </row>
    <row r="4920" spans="10:16" s="145" customFormat="1" x14ac:dyDescent="0.2">
      <c r="J4920" s="165"/>
      <c r="P4920" s="222"/>
    </row>
    <row r="4921" spans="10:16" s="145" customFormat="1" x14ac:dyDescent="0.2">
      <c r="J4921" s="165"/>
      <c r="P4921" s="222"/>
    </row>
    <row r="4922" spans="10:16" s="145" customFormat="1" x14ac:dyDescent="0.2">
      <c r="J4922" s="165"/>
      <c r="P4922" s="222"/>
    </row>
    <row r="4923" spans="10:16" s="145" customFormat="1" x14ac:dyDescent="0.2">
      <c r="J4923" s="165"/>
      <c r="P4923" s="222"/>
    </row>
    <row r="4924" spans="10:16" s="145" customFormat="1" x14ac:dyDescent="0.2">
      <c r="J4924" s="165"/>
      <c r="P4924" s="222"/>
    </row>
    <row r="4925" spans="10:16" s="145" customFormat="1" x14ac:dyDescent="0.2">
      <c r="J4925" s="165"/>
      <c r="P4925" s="222"/>
    </row>
    <row r="4926" spans="10:16" s="145" customFormat="1" x14ac:dyDescent="0.2">
      <c r="J4926" s="165"/>
      <c r="P4926" s="222"/>
    </row>
    <row r="4927" spans="10:16" s="145" customFormat="1" x14ac:dyDescent="0.2">
      <c r="J4927" s="165"/>
      <c r="P4927" s="222"/>
    </row>
    <row r="4928" spans="10:16" s="145" customFormat="1" x14ac:dyDescent="0.2">
      <c r="J4928" s="165"/>
      <c r="P4928" s="222"/>
    </row>
    <row r="4929" spans="10:16" s="145" customFormat="1" x14ac:dyDescent="0.2">
      <c r="J4929" s="165"/>
      <c r="P4929" s="222"/>
    </row>
    <row r="4930" spans="10:16" s="145" customFormat="1" x14ac:dyDescent="0.2">
      <c r="J4930" s="165"/>
      <c r="P4930" s="222"/>
    </row>
    <row r="4931" spans="10:16" s="145" customFormat="1" x14ac:dyDescent="0.2">
      <c r="J4931" s="165"/>
      <c r="P4931" s="222"/>
    </row>
    <row r="4932" spans="10:16" s="145" customFormat="1" x14ac:dyDescent="0.2">
      <c r="J4932" s="165"/>
      <c r="P4932" s="222"/>
    </row>
    <row r="4933" spans="10:16" s="145" customFormat="1" x14ac:dyDescent="0.2">
      <c r="J4933" s="165"/>
      <c r="P4933" s="222"/>
    </row>
    <row r="4934" spans="10:16" s="145" customFormat="1" x14ac:dyDescent="0.2">
      <c r="J4934" s="165"/>
      <c r="P4934" s="222"/>
    </row>
    <row r="4935" spans="10:16" s="145" customFormat="1" x14ac:dyDescent="0.2">
      <c r="J4935" s="165"/>
      <c r="P4935" s="222"/>
    </row>
    <row r="4936" spans="10:16" s="145" customFormat="1" x14ac:dyDescent="0.2">
      <c r="J4936" s="165"/>
      <c r="P4936" s="222"/>
    </row>
    <row r="4937" spans="10:16" s="145" customFormat="1" x14ac:dyDescent="0.2">
      <c r="J4937" s="165"/>
      <c r="P4937" s="222"/>
    </row>
    <row r="4938" spans="10:16" s="145" customFormat="1" x14ac:dyDescent="0.2">
      <c r="J4938" s="165"/>
      <c r="P4938" s="222"/>
    </row>
    <row r="4939" spans="10:16" s="145" customFormat="1" x14ac:dyDescent="0.2">
      <c r="J4939" s="165"/>
      <c r="P4939" s="222"/>
    </row>
    <row r="4940" spans="10:16" s="145" customFormat="1" x14ac:dyDescent="0.2">
      <c r="J4940" s="165"/>
      <c r="P4940" s="222"/>
    </row>
    <row r="4941" spans="10:16" s="145" customFormat="1" x14ac:dyDescent="0.2">
      <c r="J4941" s="165"/>
      <c r="P4941" s="222"/>
    </row>
    <row r="4942" spans="10:16" s="145" customFormat="1" x14ac:dyDescent="0.2">
      <c r="J4942" s="165"/>
      <c r="P4942" s="222"/>
    </row>
    <row r="4943" spans="10:16" s="145" customFormat="1" x14ac:dyDescent="0.2">
      <c r="J4943" s="165"/>
      <c r="P4943" s="222"/>
    </row>
    <row r="4944" spans="10:16" s="145" customFormat="1" x14ac:dyDescent="0.2">
      <c r="J4944" s="165"/>
      <c r="P4944" s="222"/>
    </row>
    <row r="4945" spans="10:16" s="145" customFormat="1" x14ac:dyDescent="0.2">
      <c r="J4945" s="165"/>
      <c r="P4945" s="222"/>
    </row>
    <row r="4946" spans="10:16" s="145" customFormat="1" x14ac:dyDescent="0.2">
      <c r="J4946" s="165"/>
      <c r="P4946" s="222"/>
    </row>
    <row r="4947" spans="10:16" s="145" customFormat="1" x14ac:dyDescent="0.2">
      <c r="J4947" s="165"/>
      <c r="P4947" s="222"/>
    </row>
    <row r="4948" spans="10:16" s="145" customFormat="1" x14ac:dyDescent="0.2">
      <c r="J4948" s="165"/>
      <c r="P4948" s="222"/>
    </row>
    <row r="4949" spans="10:16" s="145" customFormat="1" x14ac:dyDescent="0.2">
      <c r="J4949" s="165"/>
      <c r="P4949" s="222"/>
    </row>
    <row r="4950" spans="10:16" s="145" customFormat="1" x14ac:dyDescent="0.2">
      <c r="J4950" s="165"/>
      <c r="P4950" s="222"/>
    </row>
    <row r="4951" spans="10:16" s="145" customFormat="1" x14ac:dyDescent="0.2">
      <c r="J4951" s="165"/>
      <c r="P4951" s="222"/>
    </row>
    <row r="4952" spans="10:16" s="145" customFormat="1" x14ac:dyDescent="0.2">
      <c r="J4952" s="165"/>
      <c r="P4952" s="222"/>
    </row>
    <row r="4953" spans="10:16" s="145" customFormat="1" x14ac:dyDescent="0.2">
      <c r="J4953" s="165"/>
      <c r="P4953" s="222"/>
    </row>
    <row r="4954" spans="10:16" s="145" customFormat="1" x14ac:dyDescent="0.2">
      <c r="J4954" s="165"/>
      <c r="P4954" s="222"/>
    </row>
    <row r="4955" spans="10:16" s="145" customFormat="1" x14ac:dyDescent="0.2">
      <c r="J4955" s="165"/>
      <c r="P4955" s="222"/>
    </row>
    <row r="4956" spans="10:16" s="145" customFormat="1" x14ac:dyDescent="0.2">
      <c r="J4956" s="165"/>
      <c r="P4956" s="222"/>
    </row>
    <row r="4957" spans="10:16" s="145" customFormat="1" x14ac:dyDescent="0.2">
      <c r="J4957" s="165"/>
      <c r="P4957" s="222"/>
    </row>
    <row r="4958" spans="10:16" s="145" customFormat="1" x14ac:dyDescent="0.2">
      <c r="J4958" s="165"/>
      <c r="P4958" s="222"/>
    </row>
    <row r="4959" spans="10:16" s="145" customFormat="1" x14ac:dyDescent="0.2">
      <c r="J4959" s="165"/>
      <c r="P4959" s="222"/>
    </row>
    <row r="4960" spans="10:16" s="145" customFormat="1" x14ac:dyDescent="0.2">
      <c r="J4960" s="165"/>
      <c r="P4960" s="222"/>
    </row>
    <row r="4961" spans="10:16" s="145" customFormat="1" x14ac:dyDescent="0.2">
      <c r="J4961" s="165"/>
      <c r="P4961" s="222"/>
    </row>
    <row r="4962" spans="10:16" s="145" customFormat="1" x14ac:dyDescent="0.2">
      <c r="J4962" s="165"/>
      <c r="P4962" s="222"/>
    </row>
    <row r="4963" spans="10:16" s="145" customFormat="1" x14ac:dyDescent="0.2">
      <c r="J4963" s="165"/>
      <c r="P4963" s="222"/>
    </row>
    <row r="4964" spans="10:16" s="145" customFormat="1" x14ac:dyDescent="0.2">
      <c r="J4964" s="165"/>
      <c r="P4964" s="222"/>
    </row>
    <row r="4965" spans="10:16" s="145" customFormat="1" x14ac:dyDescent="0.2">
      <c r="J4965" s="165"/>
      <c r="P4965" s="222"/>
    </row>
    <row r="4966" spans="10:16" s="145" customFormat="1" x14ac:dyDescent="0.2">
      <c r="J4966" s="165"/>
      <c r="P4966" s="222"/>
    </row>
    <row r="4967" spans="10:16" s="145" customFormat="1" x14ac:dyDescent="0.2">
      <c r="J4967" s="165"/>
      <c r="P4967" s="222"/>
    </row>
    <row r="4968" spans="10:16" s="145" customFormat="1" x14ac:dyDescent="0.2">
      <c r="J4968" s="165"/>
      <c r="P4968" s="222"/>
    </row>
    <row r="4969" spans="10:16" s="145" customFormat="1" x14ac:dyDescent="0.2">
      <c r="J4969" s="165"/>
      <c r="P4969" s="222"/>
    </row>
    <row r="4970" spans="10:16" s="145" customFormat="1" x14ac:dyDescent="0.2">
      <c r="J4970" s="165"/>
      <c r="P4970" s="222"/>
    </row>
    <row r="4971" spans="10:16" s="145" customFormat="1" x14ac:dyDescent="0.2">
      <c r="J4971" s="165"/>
      <c r="P4971" s="222"/>
    </row>
    <row r="4972" spans="10:16" s="145" customFormat="1" x14ac:dyDescent="0.2">
      <c r="J4972" s="165"/>
      <c r="P4972" s="222"/>
    </row>
    <row r="4973" spans="10:16" s="145" customFormat="1" x14ac:dyDescent="0.2">
      <c r="J4973" s="165"/>
      <c r="P4973" s="222"/>
    </row>
    <row r="4974" spans="10:16" s="145" customFormat="1" x14ac:dyDescent="0.2">
      <c r="J4974" s="165"/>
      <c r="P4974" s="222"/>
    </row>
    <row r="4975" spans="10:16" s="145" customFormat="1" x14ac:dyDescent="0.2">
      <c r="J4975" s="165"/>
      <c r="P4975" s="222"/>
    </row>
    <row r="4976" spans="10:16" s="145" customFormat="1" x14ac:dyDescent="0.2">
      <c r="J4976" s="165"/>
      <c r="P4976" s="222"/>
    </row>
    <row r="4977" spans="10:16" s="145" customFormat="1" x14ac:dyDescent="0.2">
      <c r="J4977" s="165"/>
      <c r="P4977" s="222"/>
    </row>
    <row r="4978" spans="10:16" s="145" customFormat="1" x14ac:dyDescent="0.2">
      <c r="J4978" s="165"/>
      <c r="P4978" s="222"/>
    </row>
    <row r="4979" spans="10:16" s="145" customFormat="1" x14ac:dyDescent="0.2">
      <c r="J4979" s="165"/>
      <c r="P4979" s="222"/>
    </row>
    <row r="4980" spans="10:16" s="145" customFormat="1" x14ac:dyDescent="0.2">
      <c r="J4980" s="165"/>
      <c r="P4980" s="222"/>
    </row>
    <row r="4981" spans="10:16" s="145" customFormat="1" x14ac:dyDescent="0.2">
      <c r="J4981" s="165"/>
      <c r="P4981" s="222"/>
    </row>
    <row r="4982" spans="10:16" s="145" customFormat="1" x14ac:dyDescent="0.2">
      <c r="J4982" s="165"/>
      <c r="P4982" s="222"/>
    </row>
    <row r="4983" spans="10:16" s="145" customFormat="1" x14ac:dyDescent="0.2">
      <c r="J4983" s="165"/>
      <c r="P4983" s="222"/>
    </row>
    <row r="4984" spans="10:16" s="145" customFormat="1" x14ac:dyDescent="0.2">
      <c r="J4984" s="165"/>
      <c r="P4984" s="222"/>
    </row>
    <row r="4985" spans="10:16" s="145" customFormat="1" x14ac:dyDescent="0.2">
      <c r="J4985" s="165"/>
      <c r="P4985" s="222"/>
    </row>
    <row r="4986" spans="10:16" s="145" customFormat="1" x14ac:dyDescent="0.2">
      <c r="J4986" s="165"/>
      <c r="P4986" s="222"/>
    </row>
    <row r="4987" spans="10:16" s="145" customFormat="1" x14ac:dyDescent="0.2">
      <c r="J4987" s="165"/>
      <c r="P4987" s="222"/>
    </row>
    <row r="4988" spans="10:16" s="145" customFormat="1" x14ac:dyDescent="0.2">
      <c r="J4988" s="165"/>
      <c r="P4988" s="222"/>
    </row>
    <row r="4989" spans="10:16" s="145" customFormat="1" x14ac:dyDescent="0.2">
      <c r="J4989" s="165"/>
      <c r="P4989" s="222"/>
    </row>
    <row r="4990" spans="10:16" s="145" customFormat="1" x14ac:dyDescent="0.2">
      <c r="J4990" s="165"/>
      <c r="P4990" s="222"/>
    </row>
    <row r="4991" spans="10:16" s="145" customFormat="1" x14ac:dyDescent="0.2">
      <c r="J4991" s="165"/>
      <c r="P4991" s="222"/>
    </row>
    <row r="4992" spans="10:16" s="145" customFormat="1" x14ac:dyDescent="0.2">
      <c r="J4992" s="165"/>
      <c r="P4992" s="222"/>
    </row>
    <row r="4993" spans="10:16" s="145" customFormat="1" x14ac:dyDescent="0.2">
      <c r="J4993" s="165"/>
      <c r="P4993" s="222"/>
    </row>
    <row r="4994" spans="10:16" s="145" customFormat="1" x14ac:dyDescent="0.2">
      <c r="J4994" s="165"/>
      <c r="P4994" s="222"/>
    </row>
    <row r="4995" spans="10:16" s="145" customFormat="1" x14ac:dyDescent="0.2">
      <c r="J4995" s="165"/>
      <c r="P4995" s="222"/>
    </row>
    <row r="4996" spans="10:16" s="145" customFormat="1" x14ac:dyDescent="0.2">
      <c r="J4996" s="165"/>
      <c r="P4996" s="222"/>
    </row>
    <row r="4997" spans="10:16" s="145" customFormat="1" x14ac:dyDescent="0.2">
      <c r="J4997" s="165"/>
      <c r="P4997" s="222"/>
    </row>
    <row r="4998" spans="10:16" s="145" customFormat="1" x14ac:dyDescent="0.2">
      <c r="J4998" s="165"/>
      <c r="P4998" s="222"/>
    </row>
    <row r="4999" spans="10:16" s="145" customFormat="1" x14ac:dyDescent="0.2">
      <c r="J4999" s="165"/>
      <c r="P4999" s="222"/>
    </row>
    <row r="5000" spans="10:16" s="145" customFormat="1" x14ac:dyDescent="0.2">
      <c r="J5000" s="165"/>
      <c r="P5000" s="222"/>
    </row>
    <row r="5001" spans="10:16" s="145" customFormat="1" x14ac:dyDescent="0.2">
      <c r="J5001" s="165"/>
      <c r="P5001" s="222"/>
    </row>
    <row r="5002" spans="10:16" s="145" customFormat="1" x14ac:dyDescent="0.2">
      <c r="J5002" s="165"/>
      <c r="P5002" s="222"/>
    </row>
    <row r="5003" spans="10:16" s="145" customFormat="1" x14ac:dyDescent="0.2">
      <c r="J5003" s="165"/>
      <c r="P5003" s="222"/>
    </row>
    <row r="5004" spans="10:16" s="145" customFormat="1" x14ac:dyDescent="0.2">
      <c r="J5004" s="165"/>
      <c r="P5004" s="222"/>
    </row>
    <row r="5005" spans="10:16" s="145" customFormat="1" x14ac:dyDescent="0.2">
      <c r="J5005" s="165"/>
      <c r="P5005" s="222"/>
    </row>
    <row r="5006" spans="10:16" s="145" customFormat="1" x14ac:dyDescent="0.2">
      <c r="J5006" s="165"/>
      <c r="P5006" s="222"/>
    </row>
    <row r="5007" spans="10:16" s="145" customFormat="1" x14ac:dyDescent="0.2">
      <c r="J5007" s="165"/>
      <c r="P5007" s="222"/>
    </row>
    <row r="5008" spans="10:16" s="145" customFormat="1" x14ac:dyDescent="0.2">
      <c r="J5008" s="165"/>
      <c r="P5008" s="222"/>
    </row>
    <row r="5009" spans="10:18" s="145" customFormat="1" x14ac:dyDescent="0.2">
      <c r="J5009" s="165"/>
      <c r="P5009" s="222"/>
    </row>
    <row r="5010" spans="10:18" s="145" customFormat="1" x14ac:dyDescent="0.2">
      <c r="J5010" s="165"/>
      <c r="P5010" s="222"/>
    </row>
    <row r="5011" spans="10:18" s="145" customFormat="1" x14ac:dyDescent="0.2">
      <c r="J5011" s="165"/>
      <c r="P5011" s="222"/>
    </row>
    <row r="5012" spans="10:18" s="145" customFormat="1" x14ac:dyDescent="0.2">
      <c r="J5012" s="165"/>
      <c r="P5012" s="222"/>
    </row>
    <row r="5013" spans="10:18" s="145" customFormat="1" x14ac:dyDescent="0.2">
      <c r="J5013" s="165"/>
      <c r="P5013" s="222"/>
    </row>
    <row r="5014" spans="10:18" s="145" customFormat="1" x14ac:dyDescent="0.2">
      <c r="J5014" s="165"/>
      <c r="P5014" s="222"/>
    </row>
    <row r="5015" spans="10:18" s="145" customFormat="1" x14ac:dyDescent="0.2">
      <c r="J5015" s="165"/>
      <c r="P5015" s="222"/>
    </row>
    <row r="5016" spans="10:18" x14ac:dyDescent="0.2">
      <c r="O5016" s="145"/>
      <c r="Q5016" s="145"/>
      <c r="R5016" s="145"/>
    </row>
    <row r="5017" spans="10:18" x14ac:dyDescent="0.2">
      <c r="O5017" s="145"/>
      <c r="Q5017" s="145"/>
      <c r="R5017" s="145"/>
    </row>
    <row r="5018" spans="10:18" x14ac:dyDescent="0.2">
      <c r="O5018" s="145"/>
      <c r="Q5018" s="145"/>
      <c r="R5018" s="145"/>
    </row>
    <row r="5019" spans="10:18" x14ac:dyDescent="0.2">
      <c r="O5019" s="145"/>
      <c r="Q5019" s="145"/>
      <c r="R5019" s="145"/>
    </row>
    <row r="5020" spans="10:18" x14ac:dyDescent="0.2">
      <c r="O5020" s="145"/>
      <c r="Q5020" s="145"/>
      <c r="R5020" s="145"/>
    </row>
    <row r="5021" spans="10:18" x14ac:dyDescent="0.2">
      <c r="O5021" s="145"/>
      <c r="Q5021" s="145"/>
      <c r="R5021" s="145"/>
    </row>
    <row r="5022" spans="10:18" x14ac:dyDescent="0.2">
      <c r="O5022" s="145"/>
      <c r="Q5022" s="145"/>
      <c r="R5022" s="145"/>
    </row>
    <row r="5023" spans="10:18" x14ac:dyDescent="0.2">
      <c r="O5023" s="145"/>
      <c r="Q5023" s="145"/>
      <c r="R5023" s="145"/>
    </row>
    <row r="5024" spans="10:18" x14ac:dyDescent="0.2">
      <c r="O5024" s="145"/>
      <c r="Q5024" s="145"/>
      <c r="R5024" s="145"/>
    </row>
    <row r="5025" spans="15:18" x14ac:dyDescent="0.2">
      <c r="O5025" s="145"/>
      <c r="Q5025" s="145"/>
      <c r="R5025" s="145"/>
    </row>
    <row r="5026" spans="15:18" x14ac:dyDescent="0.2">
      <c r="O5026" s="145"/>
      <c r="Q5026" s="145"/>
      <c r="R5026" s="145"/>
    </row>
    <row r="5027" spans="15:18" x14ac:dyDescent="0.2">
      <c r="O5027" s="145"/>
      <c r="Q5027" s="145"/>
      <c r="R5027" s="145"/>
    </row>
    <row r="5028" spans="15:18" x14ac:dyDescent="0.2">
      <c r="O5028" s="145"/>
      <c r="Q5028" s="145"/>
      <c r="R5028" s="145"/>
    </row>
    <row r="5029" spans="15:18" x14ac:dyDescent="0.2">
      <c r="O5029" s="145"/>
      <c r="Q5029" s="145"/>
      <c r="R5029" s="145"/>
    </row>
    <row r="5030" spans="15:18" x14ac:dyDescent="0.2">
      <c r="O5030" s="145"/>
      <c r="Q5030" s="145"/>
      <c r="R5030" s="145"/>
    </row>
    <row r="5031" spans="15:18" x14ac:dyDescent="0.2">
      <c r="O5031" s="145"/>
      <c r="Q5031" s="145"/>
      <c r="R5031" s="145"/>
    </row>
    <row r="5032" spans="15:18" x14ac:dyDescent="0.2">
      <c r="O5032" s="145"/>
      <c r="Q5032" s="145"/>
      <c r="R5032" s="145"/>
    </row>
    <row r="5033" spans="15:18" x14ac:dyDescent="0.2">
      <c r="O5033" s="145"/>
      <c r="Q5033" s="145"/>
      <c r="R5033" s="145"/>
    </row>
    <row r="5034" spans="15:18" x14ac:dyDescent="0.2">
      <c r="O5034" s="145"/>
      <c r="Q5034" s="145"/>
      <c r="R5034" s="145"/>
    </row>
    <row r="5035" spans="15:18" x14ac:dyDescent="0.2">
      <c r="O5035" s="145"/>
      <c r="Q5035" s="145"/>
      <c r="R5035" s="145"/>
    </row>
    <row r="5036" spans="15:18" x14ac:dyDescent="0.2">
      <c r="O5036" s="145"/>
      <c r="Q5036" s="145"/>
      <c r="R5036" s="145"/>
    </row>
    <row r="5037" spans="15:18" x14ac:dyDescent="0.2">
      <c r="O5037" s="145"/>
      <c r="Q5037" s="145"/>
      <c r="R5037" s="145"/>
    </row>
    <row r="5038" spans="15:18" x14ac:dyDescent="0.2">
      <c r="O5038" s="145"/>
      <c r="Q5038" s="145"/>
      <c r="R5038" s="145"/>
    </row>
    <row r="5039" spans="15:18" x14ac:dyDescent="0.2">
      <c r="O5039" s="145"/>
      <c r="Q5039" s="145"/>
      <c r="R5039" s="145"/>
    </row>
    <row r="5040" spans="15:18" x14ac:dyDescent="0.2">
      <c r="O5040" s="145"/>
      <c r="Q5040" s="145"/>
      <c r="R5040" s="145"/>
    </row>
    <row r="5041" spans="15:18" x14ac:dyDescent="0.2">
      <c r="O5041" s="145"/>
      <c r="Q5041" s="145"/>
      <c r="R5041" s="145"/>
    </row>
    <row r="5042" spans="15:18" x14ac:dyDescent="0.2">
      <c r="O5042" s="145"/>
      <c r="Q5042" s="145"/>
      <c r="R5042" s="145"/>
    </row>
    <row r="5043" spans="15:18" x14ac:dyDescent="0.2">
      <c r="O5043" s="145"/>
      <c r="Q5043" s="145"/>
      <c r="R5043" s="145"/>
    </row>
    <row r="5044" spans="15:18" x14ac:dyDescent="0.2">
      <c r="O5044" s="145"/>
      <c r="Q5044" s="145"/>
      <c r="R5044" s="145"/>
    </row>
    <row r="5045" spans="15:18" x14ac:dyDescent="0.2">
      <c r="O5045" s="145"/>
      <c r="Q5045" s="145"/>
      <c r="R5045" s="145"/>
    </row>
    <row r="5046" spans="15:18" x14ac:dyDescent="0.2">
      <c r="O5046" s="145"/>
      <c r="Q5046" s="145"/>
      <c r="R5046" s="145"/>
    </row>
    <row r="5047" spans="15:18" x14ac:dyDescent="0.2">
      <c r="O5047" s="145"/>
      <c r="Q5047" s="145"/>
      <c r="R5047" s="145"/>
    </row>
    <row r="5048" spans="15:18" x14ac:dyDescent="0.2">
      <c r="O5048" s="145"/>
      <c r="Q5048" s="145"/>
      <c r="R5048" s="145"/>
    </row>
    <row r="5049" spans="15:18" x14ac:dyDescent="0.2">
      <c r="O5049" s="145"/>
      <c r="Q5049" s="145"/>
      <c r="R5049" s="145"/>
    </row>
    <row r="5050" spans="15:18" x14ac:dyDescent="0.2">
      <c r="O5050" s="145"/>
      <c r="Q5050" s="145"/>
      <c r="R5050" s="145"/>
    </row>
    <row r="5051" spans="15:18" x14ac:dyDescent="0.2">
      <c r="O5051" s="145"/>
      <c r="Q5051" s="145"/>
      <c r="R5051" s="145"/>
    </row>
    <row r="5052" spans="15:18" x14ac:dyDescent="0.2">
      <c r="O5052" s="145"/>
      <c r="Q5052" s="145"/>
      <c r="R5052" s="145"/>
    </row>
    <row r="5053" spans="15:18" x14ac:dyDescent="0.2">
      <c r="O5053" s="145"/>
      <c r="Q5053" s="145"/>
      <c r="R5053" s="145"/>
    </row>
    <row r="5054" spans="15:18" x14ac:dyDescent="0.2">
      <c r="O5054" s="145"/>
      <c r="Q5054" s="145"/>
      <c r="R5054" s="145"/>
    </row>
    <row r="5055" spans="15:18" x14ac:dyDescent="0.2">
      <c r="O5055" s="145"/>
      <c r="Q5055" s="145"/>
      <c r="R5055" s="145"/>
    </row>
    <row r="5056" spans="15:18" x14ac:dyDescent="0.2">
      <c r="O5056" s="145"/>
      <c r="Q5056" s="145"/>
      <c r="R5056" s="145"/>
    </row>
    <row r="5057" spans="15:18" x14ac:dyDescent="0.2">
      <c r="O5057" s="145"/>
      <c r="Q5057" s="145"/>
      <c r="R5057" s="145"/>
    </row>
    <row r="5058" spans="15:18" x14ac:dyDescent="0.2">
      <c r="O5058" s="145"/>
      <c r="Q5058" s="145"/>
      <c r="R5058" s="145"/>
    </row>
    <row r="5059" spans="15:18" x14ac:dyDescent="0.2">
      <c r="O5059" s="145"/>
      <c r="Q5059" s="145"/>
      <c r="R5059" s="145"/>
    </row>
    <row r="5060" spans="15:18" x14ac:dyDescent="0.2">
      <c r="O5060" s="145"/>
      <c r="Q5060" s="145"/>
      <c r="R5060" s="145"/>
    </row>
    <row r="5061" spans="15:18" x14ac:dyDescent="0.2">
      <c r="O5061" s="145"/>
      <c r="Q5061" s="145"/>
      <c r="R5061" s="145"/>
    </row>
    <row r="5062" spans="15:18" x14ac:dyDescent="0.2">
      <c r="O5062" s="145"/>
      <c r="Q5062" s="145"/>
      <c r="R5062" s="145"/>
    </row>
    <row r="5063" spans="15:18" x14ac:dyDescent="0.2">
      <c r="O5063" s="145"/>
      <c r="Q5063" s="145"/>
      <c r="R5063" s="145"/>
    </row>
    <row r="5064" spans="15:18" x14ac:dyDescent="0.2">
      <c r="O5064" s="145"/>
      <c r="Q5064" s="145"/>
      <c r="R5064" s="145"/>
    </row>
    <row r="5065" spans="15:18" x14ac:dyDescent="0.2">
      <c r="O5065" s="145"/>
      <c r="Q5065" s="145"/>
      <c r="R5065" s="145"/>
    </row>
    <row r="5066" spans="15:18" x14ac:dyDescent="0.2">
      <c r="O5066" s="145"/>
      <c r="Q5066" s="145"/>
      <c r="R5066" s="145"/>
    </row>
    <row r="5067" spans="15:18" x14ac:dyDescent="0.2">
      <c r="O5067" s="145"/>
      <c r="Q5067" s="145"/>
      <c r="R5067" s="145"/>
    </row>
    <row r="5068" spans="15:18" x14ac:dyDescent="0.2">
      <c r="O5068" s="145"/>
      <c r="Q5068" s="145"/>
      <c r="R5068" s="145"/>
    </row>
    <row r="5069" spans="15:18" x14ac:dyDescent="0.2">
      <c r="O5069" s="145"/>
      <c r="Q5069" s="145"/>
      <c r="R5069" s="145"/>
    </row>
    <row r="5070" spans="15:18" x14ac:dyDescent="0.2">
      <c r="O5070" s="145"/>
      <c r="Q5070" s="145"/>
      <c r="R5070" s="145"/>
    </row>
    <row r="5071" spans="15:18" x14ac:dyDescent="0.2">
      <c r="O5071" s="145"/>
      <c r="Q5071" s="145"/>
      <c r="R5071" s="145"/>
    </row>
    <row r="5072" spans="15:18" x14ac:dyDescent="0.2">
      <c r="O5072" s="145"/>
      <c r="Q5072" s="145"/>
      <c r="R5072" s="145"/>
    </row>
    <row r="5073" spans="15:18" x14ac:dyDescent="0.2">
      <c r="O5073" s="145"/>
      <c r="Q5073" s="145"/>
      <c r="R5073" s="145"/>
    </row>
    <row r="5074" spans="15:18" x14ac:dyDescent="0.2">
      <c r="O5074" s="145"/>
      <c r="Q5074" s="145"/>
      <c r="R5074" s="145"/>
    </row>
    <row r="5075" spans="15:18" x14ac:dyDescent="0.2">
      <c r="O5075" s="145"/>
      <c r="Q5075" s="145"/>
      <c r="R5075" s="145"/>
    </row>
    <row r="5076" spans="15:18" x14ac:dyDescent="0.2">
      <c r="O5076" s="145"/>
      <c r="Q5076" s="145"/>
      <c r="R5076" s="145"/>
    </row>
    <row r="5077" spans="15:18" x14ac:dyDescent="0.2">
      <c r="O5077" s="145"/>
      <c r="Q5077" s="145"/>
      <c r="R5077" s="145"/>
    </row>
    <row r="5078" spans="15:18" x14ac:dyDescent="0.2">
      <c r="O5078" s="145"/>
      <c r="Q5078" s="145"/>
      <c r="R5078" s="145"/>
    </row>
    <row r="5079" spans="15:18" x14ac:dyDescent="0.2">
      <c r="O5079" s="145"/>
      <c r="Q5079" s="145"/>
      <c r="R5079" s="145"/>
    </row>
    <row r="5080" spans="15:18" x14ac:dyDescent="0.2">
      <c r="O5080" s="145"/>
      <c r="Q5080" s="145"/>
      <c r="R5080" s="145"/>
    </row>
    <row r="5081" spans="15:18" x14ac:dyDescent="0.2">
      <c r="O5081" s="145"/>
      <c r="Q5081" s="145"/>
      <c r="R5081" s="145"/>
    </row>
    <row r="5082" spans="15:18" x14ac:dyDescent="0.2">
      <c r="O5082" s="145"/>
      <c r="Q5082" s="145"/>
      <c r="R5082" s="145"/>
    </row>
    <row r="5083" spans="15:18" x14ac:dyDescent="0.2">
      <c r="O5083" s="145"/>
      <c r="Q5083" s="145"/>
      <c r="R5083" s="145"/>
    </row>
    <row r="5084" spans="15:18" x14ac:dyDescent="0.2">
      <c r="O5084" s="145"/>
      <c r="Q5084" s="145"/>
      <c r="R5084" s="145"/>
    </row>
    <row r="5085" spans="15:18" x14ac:dyDescent="0.2">
      <c r="O5085" s="145"/>
      <c r="Q5085" s="145"/>
      <c r="R5085" s="145"/>
    </row>
    <row r="5086" spans="15:18" x14ac:dyDescent="0.2">
      <c r="O5086" s="145"/>
      <c r="Q5086" s="145"/>
      <c r="R5086" s="145"/>
    </row>
    <row r="5087" spans="15:18" x14ac:dyDescent="0.2">
      <c r="O5087" s="145"/>
      <c r="Q5087" s="145"/>
      <c r="R5087" s="145"/>
    </row>
    <row r="5088" spans="15:18" x14ac:dyDescent="0.2">
      <c r="O5088" s="145"/>
      <c r="Q5088" s="145"/>
      <c r="R5088" s="145"/>
    </row>
    <row r="5089" spans="15:18" x14ac:dyDescent="0.2">
      <c r="O5089" s="145"/>
      <c r="Q5089" s="145"/>
      <c r="R5089" s="145"/>
    </row>
    <row r="5090" spans="15:18" x14ac:dyDescent="0.2">
      <c r="O5090" s="145"/>
      <c r="Q5090" s="145"/>
      <c r="R5090" s="145"/>
    </row>
    <row r="5091" spans="15:18" x14ac:dyDescent="0.2">
      <c r="O5091" s="145"/>
      <c r="Q5091" s="145"/>
      <c r="R5091" s="145"/>
    </row>
    <row r="5092" spans="15:18" x14ac:dyDescent="0.2">
      <c r="O5092" s="145"/>
      <c r="Q5092" s="145"/>
      <c r="R5092" s="145"/>
    </row>
    <row r="5093" spans="15:18" x14ac:dyDescent="0.2">
      <c r="O5093" s="145"/>
      <c r="Q5093" s="145"/>
      <c r="R5093" s="145"/>
    </row>
    <row r="5094" spans="15:18" x14ac:dyDescent="0.2">
      <c r="O5094" s="145"/>
      <c r="Q5094" s="145"/>
      <c r="R5094" s="145"/>
    </row>
    <row r="5095" spans="15:18" x14ac:dyDescent="0.2">
      <c r="O5095" s="145"/>
      <c r="Q5095" s="145"/>
      <c r="R5095" s="145"/>
    </row>
    <row r="5096" spans="15:18" x14ac:dyDescent="0.2">
      <c r="O5096" s="145"/>
      <c r="Q5096" s="145"/>
      <c r="R5096" s="145"/>
    </row>
    <row r="5097" spans="15:18" x14ac:dyDescent="0.2">
      <c r="O5097" s="145"/>
      <c r="Q5097" s="145"/>
      <c r="R5097" s="145"/>
    </row>
    <row r="5098" spans="15:18" x14ac:dyDescent="0.2">
      <c r="O5098" s="145"/>
      <c r="Q5098" s="145"/>
      <c r="R5098" s="145"/>
    </row>
    <row r="5099" spans="15:18" x14ac:dyDescent="0.2">
      <c r="O5099" s="145"/>
      <c r="Q5099" s="145"/>
      <c r="R5099" s="145"/>
    </row>
    <row r="5100" spans="15:18" x14ac:dyDescent="0.2">
      <c r="O5100" s="145"/>
      <c r="Q5100" s="145"/>
      <c r="R5100" s="145"/>
    </row>
    <row r="5101" spans="15:18" x14ac:dyDescent="0.2">
      <c r="O5101" s="145"/>
      <c r="Q5101" s="145"/>
      <c r="R5101" s="145"/>
    </row>
    <row r="5102" spans="15:18" x14ac:dyDescent="0.2">
      <c r="O5102" s="145"/>
      <c r="Q5102" s="145"/>
      <c r="R5102" s="145"/>
    </row>
    <row r="5103" spans="15:18" x14ac:dyDescent="0.2">
      <c r="O5103" s="145"/>
      <c r="Q5103" s="145"/>
      <c r="R5103" s="145"/>
    </row>
    <row r="5104" spans="15:18" x14ac:dyDescent="0.2">
      <c r="O5104" s="145"/>
      <c r="Q5104" s="145"/>
      <c r="R5104" s="145"/>
    </row>
    <row r="5105" spans="15:18" x14ac:dyDescent="0.2">
      <c r="O5105" s="145"/>
      <c r="Q5105" s="145"/>
      <c r="R5105" s="145"/>
    </row>
    <row r="5106" spans="15:18" x14ac:dyDescent="0.2">
      <c r="O5106" s="145"/>
      <c r="Q5106" s="145"/>
      <c r="R5106" s="145"/>
    </row>
    <row r="5107" spans="15:18" x14ac:dyDescent="0.2">
      <c r="O5107" s="145"/>
      <c r="Q5107" s="145"/>
      <c r="R5107" s="145"/>
    </row>
    <row r="5108" spans="15:18" x14ac:dyDescent="0.2">
      <c r="O5108" s="145"/>
      <c r="Q5108" s="145"/>
      <c r="R5108" s="145"/>
    </row>
    <row r="5109" spans="15:18" x14ac:dyDescent="0.2">
      <c r="O5109" s="145"/>
      <c r="Q5109" s="145"/>
      <c r="R5109" s="145"/>
    </row>
    <row r="5110" spans="15:18" x14ac:dyDescent="0.2">
      <c r="O5110" s="145"/>
      <c r="Q5110" s="145"/>
      <c r="R5110" s="145"/>
    </row>
    <row r="5111" spans="15:18" x14ac:dyDescent="0.2">
      <c r="O5111" s="145"/>
      <c r="Q5111" s="145"/>
      <c r="R5111" s="145"/>
    </row>
    <row r="5112" spans="15:18" x14ac:dyDescent="0.2">
      <c r="O5112" s="145"/>
      <c r="Q5112" s="145"/>
      <c r="R5112" s="145"/>
    </row>
    <row r="5113" spans="15:18" x14ac:dyDescent="0.2">
      <c r="O5113" s="145"/>
      <c r="Q5113" s="145"/>
      <c r="R5113" s="145"/>
    </row>
    <row r="5114" spans="15:18" x14ac:dyDescent="0.2">
      <c r="O5114" s="145"/>
      <c r="Q5114" s="145"/>
      <c r="R5114" s="145"/>
    </row>
    <row r="5115" spans="15:18" x14ac:dyDescent="0.2">
      <c r="O5115" s="145"/>
      <c r="Q5115" s="145"/>
      <c r="R5115" s="145"/>
    </row>
    <row r="5116" spans="15:18" x14ac:dyDescent="0.2">
      <c r="O5116" s="145"/>
      <c r="Q5116" s="145"/>
      <c r="R5116" s="145"/>
    </row>
    <row r="5117" spans="15:18" x14ac:dyDescent="0.2">
      <c r="O5117" s="145"/>
      <c r="Q5117" s="145"/>
      <c r="R5117" s="145"/>
    </row>
    <row r="5118" spans="15:18" x14ac:dyDescent="0.2">
      <c r="O5118" s="145"/>
      <c r="Q5118" s="145"/>
      <c r="R5118" s="145"/>
    </row>
    <row r="5119" spans="15:18" x14ac:dyDescent="0.2">
      <c r="O5119" s="145"/>
      <c r="Q5119" s="145"/>
      <c r="R5119" s="145"/>
    </row>
    <row r="5120" spans="15:18" x14ac:dyDescent="0.2">
      <c r="O5120" s="145"/>
      <c r="Q5120" s="145"/>
      <c r="R5120" s="145"/>
    </row>
    <row r="5121" spans="15:18" x14ac:dyDescent="0.2">
      <c r="O5121" s="145"/>
      <c r="Q5121" s="145"/>
      <c r="R5121" s="145"/>
    </row>
    <row r="5122" spans="15:18" x14ac:dyDescent="0.2">
      <c r="O5122" s="145"/>
      <c r="Q5122" s="145"/>
      <c r="R5122" s="145"/>
    </row>
    <row r="5123" spans="15:18" x14ac:dyDescent="0.2">
      <c r="O5123" s="145"/>
      <c r="Q5123" s="145"/>
      <c r="R5123" s="145"/>
    </row>
    <row r="5124" spans="15:18" x14ac:dyDescent="0.2">
      <c r="O5124" s="145"/>
      <c r="Q5124" s="145"/>
      <c r="R5124" s="145"/>
    </row>
    <row r="5125" spans="15:18" x14ac:dyDescent="0.2">
      <c r="O5125" s="145"/>
      <c r="Q5125" s="145"/>
      <c r="R5125" s="145"/>
    </row>
    <row r="5126" spans="15:18" x14ac:dyDescent="0.2">
      <c r="O5126" s="145"/>
      <c r="Q5126" s="145"/>
      <c r="R5126" s="145"/>
    </row>
    <row r="5127" spans="15:18" x14ac:dyDescent="0.2">
      <c r="O5127" s="145"/>
      <c r="Q5127" s="145"/>
      <c r="R5127" s="145"/>
    </row>
    <row r="5128" spans="15:18" x14ac:dyDescent="0.2">
      <c r="O5128" s="145"/>
      <c r="Q5128" s="145"/>
      <c r="R5128" s="145"/>
    </row>
    <row r="5129" spans="15:18" x14ac:dyDescent="0.2">
      <c r="O5129" s="145"/>
      <c r="Q5129" s="145"/>
      <c r="R5129" s="145"/>
    </row>
    <row r="5130" spans="15:18" x14ac:dyDescent="0.2">
      <c r="O5130" s="145"/>
      <c r="Q5130" s="145"/>
      <c r="R5130" s="145"/>
    </row>
    <row r="5131" spans="15:18" x14ac:dyDescent="0.2">
      <c r="O5131" s="145"/>
      <c r="Q5131" s="145"/>
      <c r="R5131" s="145"/>
    </row>
    <row r="5132" spans="15:18" x14ac:dyDescent="0.2">
      <c r="O5132" s="145"/>
      <c r="Q5132" s="145"/>
      <c r="R5132" s="145"/>
    </row>
    <row r="5133" spans="15:18" x14ac:dyDescent="0.2">
      <c r="O5133" s="145"/>
      <c r="Q5133" s="145"/>
      <c r="R5133" s="145"/>
    </row>
    <row r="5134" spans="15:18" x14ac:dyDescent="0.2">
      <c r="O5134" s="145"/>
      <c r="Q5134" s="145"/>
      <c r="R5134" s="145"/>
    </row>
    <row r="5135" spans="15:18" x14ac:dyDescent="0.2">
      <c r="O5135" s="145"/>
      <c r="Q5135" s="145"/>
      <c r="R5135" s="145"/>
    </row>
    <row r="5136" spans="15:18" x14ac:dyDescent="0.2">
      <c r="O5136" s="145"/>
      <c r="Q5136" s="145"/>
      <c r="R5136" s="145"/>
    </row>
    <row r="5137" spans="15:18" x14ac:dyDescent="0.2">
      <c r="O5137" s="145"/>
      <c r="Q5137" s="145"/>
      <c r="R5137" s="145"/>
    </row>
    <row r="5138" spans="15:18" x14ac:dyDescent="0.2">
      <c r="O5138" s="145"/>
      <c r="Q5138" s="145"/>
      <c r="R5138" s="145"/>
    </row>
    <row r="5139" spans="15:18" x14ac:dyDescent="0.2">
      <c r="O5139" s="145"/>
      <c r="Q5139" s="145"/>
      <c r="R5139" s="145"/>
    </row>
    <row r="5140" spans="15:18" x14ac:dyDescent="0.2">
      <c r="O5140" s="145"/>
      <c r="Q5140" s="145"/>
      <c r="R5140" s="145"/>
    </row>
    <row r="5141" spans="15:18" x14ac:dyDescent="0.2">
      <c r="O5141" s="145"/>
      <c r="Q5141" s="145"/>
      <c r="R5141" s="145"/>
    </row>
    <row r="5142" spans="15:18" x14ac:dyDescent="0.2">
      <c r="O5142" s="145"/>
      <c r="Q5142" s="145"/>
      <c r="R5142" s="145"/>
    </row>
    <row r="5143" spans="15:18" x14ac:dyDescent="0.2">
      <c r="O5143" s="145"/>
      <c r="Q5143" s="145"/>
      <c r="R5143" s="145"/>
    </row>
    <row r="5144" spans="15:18" x14ac:dyDescent="0.2">
      <c r="O5144" s="145"/>
      <c r="Q5144" s="145"/>
      <c r="R5144" s="145"/>
    </row>
    <row r="5145" spans="15:18" x14ac:dyDescent="0.2">
      <c r="O5145" s="145"/>
      <c r="Q5145" s="145"/>
      <c r="R5145" s="145"/>
    </row>
    <row r="5146" spans="15:18" x14ac:dyDescent="0.2">
      <c r="O5146" s="145"/>
      <c r="Q5146" s="145"/>
      <c r="R5146" s="145"/>
    </row>
    <row r="5147" spans="15:18" x14ac:dyDescent="0.2">
      <c r="O5147" s="145"/>
      <c r="Q5147" s="145"/>
      <c r="R5147" s="145"/>
    </row>
    <row r="5148" spans="15:18" x14ac:dyDescent="0.2">
      <c r="O5148" s="145"/>
      <c r="Q5148" s="145"/>
      <c r="R5148" s="145"/>
    </row>
    <row r="5149" spans="15:18" x14ac:dyDescent="0.2">
      <c r="O5149" s="145"/>
      <c r="Q5149" s="145"/>
      <c r="R5149" s="145"/>
    </row>
    <row r="5150" spans="15:18" x14ac:dyDescent="0.2">
      <c r="O5150" s="145"/>
      <c r="Q5150" s="145"/>
      <c r="R5150" s="145"/>
    </row>
    <row r="5151" spans="15:18" x14ac:dyDescent="0.2">
      <c r="O5151" s="145"/>
      <c r="Q5151" s="145"/>
      <c r="R5151" s="145"/>
    </row>
    <row r="5152" spans="15:18" x14ac:dyDescent="0.2">
      <c r="O5152" s="145"/>
      <c r="Q5152" s="145"/>
      <c r="R5152" s="145"/>
    </row>
    <row r="5153" spans="15:18" x14ac:dyDescent="0.2">
      <c r="O5153" s="145"/>
      <c r="Q5153" s="145"/>
      <c r="R5153" s="145"/>
    </row>
    <row r="5154" spans="15:18" x14ac:dyDescent="0.2">
      <c r="O5154" s="145"/>
      <c r="Q5154" s="145"/>
      <c r="R5154" s="145"/>
    </row>
    <row r="5155" spans="15:18" x14ac:dyDescent="0.2">
      <c r="O5155" s="145"/>
      <c r="Q5155" s="145"/>
      <c r="R5155" s="145"/>
    </row>
    <row r="5156" spans="15:18" x14ac:dyDescent="0.2">
      <c r="O5156" s="145"/>
      <c r="Q5156" s="145"/>
      <c r="R5156" s="145"/>
    </row>
    <row r="5157" spans="15:18" x14ac:dyDescent="0.2">
      <c r="O5157" s="145"/>
      <c r="Q5157" s="145"/>
      <c r="R5157" s="145"/>
    </row>
    <row r="5158" spans="15:18" x14ac:dyDescent="0.2">
      <c r="O5158" s="145"/>
      <c r="Q5158" s="145"/>
      <c r="R5158" s="145"/>
    </row>
    <row r="5159" spans="15:18" x14ac:dyDescent="0.2">
      <c r="O5159" s="145"/>
      <c r="Q5159" s="145"/>
      <c r="R5159" s="145"/>
    </row>
    <row r="5160" spans="15:18" x14ac:dyDescent="0.2">
      <c r="O5160" s="145"/>
      <c r="Q5160" s="145"/>
      <c r="R5160" s="145"/>
    </row>
    <row r="5161" spans="15:18" x14ac:dyDescent="0.2">
      <c r="O5161" s="145"/>
      <c r="Q5161" s="145"/>
      <c r="R5161" s="145"/>
    </row>
    <row r="5162" spans="15:18" x14ac:dyDescent="0.2">
      <c r="O5162" s="145"/>
      <c r="Q5162" s="145"/>
      <c r="R5162" s="145"/>
    </row>
    <row r="5163" spans="15:18" x14ac:dyDescent="0.2">
      <c r="O5163" s="145"/>
      <c r="Q5163" s="145"/>
      <c r="R5163" s="145"/>
    </row>
    <row r="5164" spans="15:18" x14ac:dyDescent="0.2">
      <c r="O5164" s="145"/>
      <c r="Q5164" s="145"/>
      <c r="R5164" s="145"/>
    </row>
    <row r="5165" spans="15:18" x14ac:dyDescent="0.2">
      <c r="O5165" s="145"/>
      <c r="Q5165" s="145"/>
      <c r="R5165" s="145"/>
    </row>
    <row r="5166" spans="15:18" x14ac:dyDescent="0.2">
      <c r="O5166" s="145"/>
      <c r="Q5166" s="145"/>
      <c r="R5166" s="145"/>
    </row>
    <row r="5167" spans="15:18" x14ac:dyDescent="0.2">
      <c r="O5167" s="145"/>
      <c r="Q5167" s="145"/>
      <c r="R5167" s="145"/>
    </row>
    <row r="5168" spans="15:18" x14ac:dyDescent="0.2">
      <c r="O5168" s="145"/>
      <c r="Q5168" s="145"/>
      <c r="R5168" s="145"/>
    </row>
    <row r="5169" spans="15:18" x14ac:dyDescent="0.2">
      <c r="O5169" s="145"/>
      <c r="Q5169" s="145"/>
      <c r="R5169" s="145"/>
    </row>
    <row r="5170" spans="15:18" x14ac:dyDescent="0.2">
      <c r="O5170" s="145"/>
      <c r="Q5170" s="145"/>
      <c r="R5170" s="145"/>
    </row>
    <row r="5171" spans="15:18" x14ac:dyDescent="0.2">
      <c r="O5171" s="145"/>
      <c r="Q5171" s="145"/>
      <c r="R5171" s="145"/>
    </row>
    <row r="5172" spans="15:18" x14ac:dyDescent="0.2">
      <c r="O5172" s="145"/>
      <c r="Q5172" s="145"/>
      <c r="R5172" s="145"/>
    </row>
    <row r="5173" spans="15:18" x14ac:dyDescent="0.2">
      <c r="O5173" s="145"/>
      <c r="Q5173" s="145"/>
      <c r="R5173" s="145"/>
    </row>
    <row r="5174" spans="15:18" x14ac:dyDescent="0.2">
      <c r="O5174" s="145"/>
      <c r="Q5174" s="145"/>
      <c r="R5174" s="145"/>
    </row>
    <row r="5175" spans="15:18" x14ac:dyDescent="0.2">
      <c r="O5175" s="145"/>
      <c r="Q5175" s="145"/>
      <c r="R5175" s="145"/>
    </row>
    <row r="5176" spans="15:18" x14ac:dyDescent="0.2">
      <c r="O5176" s="145"/>
      <c r="Q5176" s="145"/>
      <c r="R5176" s="145"/>
    </row>
    <row r="5177" spans="15:18" x14ac:dyDescent="0.2">
      <c r="O5177" s="145"/>
      <c r="Q5177" s="145"/>
      <c r="R5177" s="145"/>
    </row>
    <row r="5178" spans="15:18" x14ac:dyDescent="0.2">
      <c r="O5178" s="145"/>
      <c r="Q5178" s="145"/>
      <c r="R5178" s="145"/>
    </row>
    <row r="5179" spans="15:18" x14ac:dyDescent="0.2">
      <c r="O5179" s="145"/>
      <c r="Q5179" s="145"/>
      <c r="R5179" s="145"/>
    </row>
    <row r="5180" spans="15:18" x14ac:dyDescent="0.2">
      <c r="O5180" s="145"/>
      <c r="Q5180" s="145"/>
      <c r="R5180" s="145"/>
    </row>
    <row r="5181" spans="15:18" x14ac:dyDescent="0.2">
      <c r="O5181" s="145"/>
      <c r="Q5181" s="145"/>
      <c r="R5181" s="145"/>
    </row>
    <row r="5182" spans="15:18" x14ac:dyDescent="0.2">
      <c r="O5182" s="145"/>
      <c r="Q5182" s="145"/>
      <c r="R5182" s="145"/>
    </row>
    <row r="5183" spans="15:18" x14ac:dyDescent="0.2">
      <c r="O5183" s="145"/>
      <c r="Q5183" s="145"/>
      <c r="R5183" s="145"/>
    </row>
    <row r="5184" spans="15:18" x14ac:dyDescent="0.2">
      <c r="O5184" s="145"/>
      <c r="Q5184" s="145"/>
      <c r="R5184" s="145"/>
    </row>
    <row r="5185" spans="15:18" x14ac:dyDescent="0.2">
      <c r="O5185" s="145"/>
      <c r="Q5185" s="145"/>
      <c r="R5185" s="145"/>
    </row>
    <row r="5186" spans="15:18" x14ac:dyDescent="0.2">
      <c r="O5186" s="145"/>
      <c r="Q5186" s="145"/>
      <c r="R5186" s="145"/>
    </row>
    <row r="5187" spans="15:18" x14ac:dyDescent="0.2">
      <c r="O5187" s="145"/>
      <c r="Q5187" s="145"/>
      <c r="R5187" s="145"/>
    </row>
    <row r="5188" spans="15:18" x14ac:dyDescent="0.2">
      <c r="O5188" s="145"/>
      <c r="Q5188" s="145"/>
      <c r="R5188" s="145"/>
    </row>
    <row r="5189" spans="15:18" x14ac:dyDescent="0.2">
      <c r="O5189" s="145"/>
      <c r="Q5189" s="145"/>
      <c r="R5189" s="145"/>
    </row>
    <row r="5190" spans="15:18" x14ac:dyDescent="0.2">
      <c r="O5190" s="145"/>
      <c r="Q5190" s="145"/>
      <c r="R5190" s="145"/>
    </row>
    <row r="5191" spans="15:18" x14ac:dyDescent="0.2">
      <c r="O5191" s="145"/>
      <c r="Q5191" s="145"/>
      <c r="R5191" s="145"/>
    </row>
    <row r="5192" spans="15:18" x14ac:dyDescent="0.2">
      <c r="O5192" s="145"/>
      <c r="Q5192" s="145"/>
      <c r="R5192" s="145"/>
    </row>
    <row r="5193" spans="15:18" x14ac:dyDescent="0.2">
      <c r="O5193" s="145"/>
      <c r="Q5193" s="145"/>
      <c r="R5193" s="145"/>
    </row>
    <row r="5194" spans="15:18" x14ac:dyDescent="0.2">
      <c r="O5194" s="145"/>
      <c r="Q5194" s="145"/>
      <c r="R5194" s="145"/>
    </row>
    <row r="5195" spans="15:18" x14ac:dyDescent="0.2">
      <c r="O5195" s="145"/>
      <c r="Q5195" s="145"/>
      <c r="R5195" s="145"/>
    </row>
    <row r="5196" spans="15:18" x14ac:dyDescent="0.2">
      <c r="O5196" s="145"/>
      <c r="Q5196" s="145"/>
      <c r="R5196" s="145"/>
    </row>
    <row r="5197" spans="15:18" x14ac:dyDescent="0.2">
      <c r="O5197" s="145"/>
      <c r="Q5197" s="145"/>
      <c r="R5197" s="145"/>
    </row>
    <row r="5198" spans="15:18" x14ac:dyDescent="0.2">
      <c r="O5198" s="145"/>
      <c r="Q5198" s="145"/>
      <c r="R5198" s="145"/>
    </row>
    <row r="5199" spans="15:18" x14ac:dyDescent="0.2">
      <c r="O5199" s="145"/>
      <c r="Q5199" s="145"/>
      <c r="R5199" s="145"/>
    </row>
    <row r="5200" spans="15:18" x14ac:dyDescent="0.2">
      <c r="O5200" s="145"/>
      <c r="Q5200" s="145"/>
      <c r="R5200" s="145"/>
    </row>
    <row r="5201" spans="15:18" x14ac:dyDescent="0.2">
      <c r="O5201" s="145"/>
      <c r="Q5201" s="145"/>
      <c r="R5201" s="145"/>
    </row>
    <row r="5202" spans="15:18" x14ac:dyDescent="0.2">
      <c r="O5202" s="145"/>
      <c r="Q5202" s="145"/>
      <c r="R5202" s="145"/>
    </row>
    <row r="5203" spans="15:18" x14ac:dyDescent="0.2">
      <c r="O5203" s="145"/>
      <c r="Q5203" s="145"/>
      <c r="R5203" s="145"/>
    </row>
    <row r="5204" spans="15:18" x14ac:dyDescent="0.2">
      <c r="O5204" s="145"/>
      <c r="Q5204" s="145"/>
      <c r="R5204" s="145"/>
    </row>
    <row r="5205" spans="15:18" x14ac:dyDescent="0.2">
      <c r="O5205" s="145"/>
      <c r="Q5205" s="145"/>
      <c r="R5205" s="145"/>
    </row>
    <row r="5206" spans="15:18" x14ac:dyDescent="0.2">
      <c r="O5206" s="145"/>
      <c r="Q5206" s="145"/>
      <c r="R5206" s="145"/>
    </row>
    <row r="5207" spans="15:18" x14ac:dyDescent="0.2">
      <c r="O5207" s="145"/>
      <c r="Q5207" s="145"/>
      <c r="R5207" s="145"/>
    </row>
    <row r="5208" spans="15:18" x14ac:dyDescent="0.2">
      <c r="O5208" s="145"/>
      <c r="Q5208" s="145"/>
      <c r="R5208" s="145"/>
    </row>
    <row r="5209" spans="15:18" x14ac:dyDescent="0.2">
      <c r="O5209" s="145"/>
      <c r="Q5209" s="145"/>
      <c r="R5209" s="145"/>
    </row>
    <row r="5210" spans="15:18" x14ac:dyDescent="0.2">
      <c r="O5210" s="145"/>
      <c r="Q5210" s="145"/>
      <c r="R5210" s="145"/>
    </row>
    <row r="5211" spans="15:18" x14ac:dyDescent="0.2">
      <c r="O5211" s="145"/>
      <c r="Q5211" s="145"/>
      <c r="R5211" s="145"/>
    </row>
    <row r="5212" spans="15:18" x14ac:dyDescent="0.2">
      <c r="O5212" s="145"/>
      <c r="Q5212" s="145"/>
      <c r="R5212" s="145"/>
    </row>
    <row r="5213" spans="15:18" x14ac:dyDescent="0.2">
      <c r="O5213" s="145"/>
      <c r="Q5213" s="145"/>
      <c r="R5213" s="145"/>
    </row>
    <row r="5214" spans="15:18" x14ac:dyDescent="0.2">
      <c r="O5214" s="145"/>
      <c r="Q5214" s="145"/>
      <c r="R5214" s="145"/>
    </row>
    <row r="5215" spans="15:18" x14ac:dyDescent="0.2">
      <c r="O5215" s="145"/>
      <c r="Q5215" s="145"/>
      <c r="R5215" s="145"/>
    </row>
    <row r="5216" spans="15:18" x14ac:dyDescent="0.2">
      <c r="O5216" s="145"/>
      <c r="Q5216" s="145"/>
      <c r="R5216" s="145"/>
    </row>
    <row r="5217" spans="15:18" x14ac:dyDescent="0.2">
      <c r="O5217" s="145"/>
      <c r="Q5217" s="145"/>
      <c r="R5217" s="145"/>
    </row>
    <row r="5218" spans="15:18" x14ac:dyDescent="0.2">
      <c r="O5218" s="145"/>
      <c r="Q5218" s="145"/>
      <c r="R5218" s="145"/>
    </row>
    <row r="5219" spans="15:18" x14ac:dyDescent="0.2">
      <c r="O5219" s="145"/>
      <c r="Q5219" s="145"/>
      <c r="R5219" s="145"/>
    </row>
    <row r="5220" spans="15:18" x14ac:dyDescent="0.2">
      <c r="O5220" s="145"/>
      <c r="Q5220" s="145"/>
      <c r="R5220" s="145"/>
    </row>
    <row r="5221" spans="15:18" x14ac:dyDescent="0.2">
      <c r="O5221" s="145"/>
      <c r="Q5221" s="145"/>
      <c r="R5221" s="145"/>
    </row>
    <row r="5222" spans="15:18" x14ac:dyDescent="0.2">
      <c r="O5222" s="145"/>
      <c r="Q5222" s="145"/>
      <c r="R5222" s="145"/>
    </row>
    <row r="5223" spans="15:18" x14ac:dyDescent="0.2">
      <c r="O5223" s="145"/>
      <c r="Q5223" s="145"/>
      <c r="R5223" s="145"/>
    </row>
    <row r="5224" spans="15:18" x14ac:dyDescent="0.2">
      <c r="O5224" s="145"/>
      <c r="Q5224" s="145"/>
      <c r="R5224" s="145"/>
    </row>
    <row r="5225" spans="15:18" x14ac:dyDescent="0.2">
      <c r="O5225" s="145"/>
      <c r="Q5225" s="145"/>
      <c r="R5225" s="145"/>
    </row>
    <row r="5226" spans="15:18" x14ac:dyDescent="0.2">
      <c r="O5226" s="145"/>
      <c r="Q5226" s="145"/>
      <c r="R5226" s="145"/>
    </row>
    <row r="5227" spans="15:18" x14ac:dyDescent="0.2">
      <c r="O5227" s="145"/>
      <c r="Q5227" s="145"/>
      <c r="R5227" s="145"/>
    </row>
    <row r="5228" spans="15:18" x14ac:dyDescent="0.2">
      <c r="O5228" s="145"/>
      <c r="Q5228" s="145"/>
      <c r="R5228" s="145"/>
    </row>
    <row r="5229" spans="15:18" x14ac:dyDescent="0.2">
      <c r="O5229" s="145"/>
      <c r="Q5229" s="145"/>
      <c r="R5229" s="145"/>
    </row>
    <row r="5230" spans="15:18" x14ac:dyDescent="0.2">
      <c r="O5230" s="145"/>
      <c r="Q5230" s="145"/>
      <c r="R5230" s="145"/>
    </row>
    <row r="5231" spans="15:18" x14ac:dyDescent="0.2">
      <c r="O5231" s="145"/>
      <c r="Q5231" s="145"/>
      <c r="R5231" s="145"/>
    </row>
    <row r="5232" spans="15:18" x14ac:dyDescent="0.2">
      <c r="O5232" s="145"/>
      <c r="Q5232" s="145"/>
      <c r="R5232" s="145"/>
    </row>
    <row r="5233" spans="15:18" x14ac:dyDescent="0.2">
      <c r="O5233" s="145"/>
      <c r="Q5233" s="145"/>
      <c r="R5233" s="145"/>
    </row>
    <row r="5234" spans="15:18" x14ac:dyDescent="0.2">
      <c r="O5234" s="145"/>
      <c r="Q5234" s="145"/>
      <c r="R5234" s="145"/>
    </row>
    <row r="5235" spans="15:18" x14ac:dyDescent="0.2">
      <c r="O5235" s="145"/>
      <c r="Q5235" s="145"/>
      <c r="R5235" s="145"/>
    </row>
    <row r="5236" spans="15:18" x14ac:dyDescent="0.2">
      <c r="O5236" s="145"/>
      <c r="Q5236" s="145"/>
      <c r="R5236" s="145"/>
    </row>
    <row r="5237" spans="15:18" x14ac:dyDescent="0.2">
      <c r="O5237" s="145"/>
      <c r="Q5237" s="145"/>
      <c r="R5237" s="145"/>
    </row>
    <row r="5238" spans="15:18" x14ac:dyDescent="0.2">
      <c r="O5238" s="145"/>
      <c r="Q5238" s="145"/>
      <c r="R5238" s="145"/>
    </row>
    <row r="5239" spans="15:18" x14ac:dyDescent="0.2">
      <c r="O5239" s="145"/>
      <c r="Q5239" s="145"/>
      <c r="R5239" s="145"/>
    </row>
    <row r="5240" spans="15:18" x14ac:dyDescent="0.2">
      <c r="O5240" s="145"/>
      <c r="Q5240" s="145"/>
      <c r="R5240" s="145"/>
    </row>
    <row r="5241" spans="15:18" x14ac:dyDescent="0.2">
      <c r="O5241" s="145"/>
      <c r="Q5241" s="145"/>
      <c r="R5241" s="145"/>
    </row>
    <row r="5242" spans="15:18" x14ac:dyDescent="0.2">
      <c r="O5242" s="145"/>
      <c r="Q5242" s="145"/>
      <c r="R5242" s="145"/>
    </row>
    <row r="5243" spans="15:18" x14ac:dyDescent="0.2">
      <c r="O5243" s="145"/>
      <c r="Q5243" s="145"/>
      <c r="R5243" s="145"/>
    </row>
    <row r="5244" spans="15:18" x14ac:dyDescent="0.2">
      <c r="O5244" s="145"/>
      <c r="Q5244" s="145"/>
      <c r="R5244" s="145"/>
    </row>
    <row r="5245" spans="15:18" x14ac:dyDescent="0.2">
      <c r="O5245" s="145"/>
      <c r="Q5245" s="145"/>
      <c r="R5245" s="145"/>
    </row>
    <row r="5246" spans="15:18" x14ac:dyDescent="0.2">
      <c r="O5246" s="145"/>
      <c r="Q5246" s="145"/>
      <c r="R5246" s="145"/>
    </row>
    <row r="5247" spans="15:18" x14ac:dyDescent="0.2">
      <c r="O5247" s="145"/>
      <c r="Q5247" s="145"/>
      <c r="R5247" s="145"/>
    </row>
    <row r="5248" spans="15:18" x14ac:dyDescent="0.2">
      <c r="O5248" s="145"/>
      <c r="Q5248" s="145"/>
      <c r="R5248" s="145"/>
    </row>
    <row r="5249" spans="15:18" x14ac:dyDescent="0.2">
      <c r="O5249" s="145"/>
      <c r="Q5249" s="145"/>
      <c r="R5249" s="145"/>
    </row>
    <row r="5250" spans="15:18" x14ac:dyDescent="0.2">
      <c r="O5250" s="145"/>
      <c r="Q5250" s="145"/>
      <c r="R5250" s="145"/>
    </row>
    <row r="5251" spans="15:18" x14ac:dyDescent="0.2">
      <c r="O5251" s="145"/>
      <c r="Q5251" s="145"/>
      <c r="R5251" s="145"/>
    </row>
    <row r="5252" spans="15:18" x14ac:dyDescent="0.2">
      <c r="O5252" s="145"/>
      <c r="Q5252" s="145"/>
      <c r="R5252" s="145"/>
    </row>
    <row r="5253" spans="15:18" x14ac:dyDescent="0.2">
      <c r="O5253" s="145"/>
      <c r="Q5253" s="145"/>
      <c r="R5253" s="145"/>
    </row>
    <row r="5254" spans="15:18" x14ac:dyDescent="0.2">
      <c r="O5254" s="145"/>
      <c r="Q5254" s="145"/>
      <c r="R5254" s="145"/>
    </row>
    <row r="5255" spans="15:18" x14ac:dyDescent="0.2">
      <c r="O5255" s="145"/>
      <c r="Q5255" s="145"/>
      <c r="R5255" s="145"/>
    </row>
    <row r="5256" spans="15:18" x14ac:dyDescent="0.2">
      <c r="O5256" s="145"/>
      <c r="Q5256" s="145"/>
      <c r="R5256" s="145"/>
    </row>
    <row r="5257" spans="15:18" x14ac:dyDescent="0.2">
      <c r="O5257" s="145"/>
      <c r="Q5257" s="145"/>
      <c r="R5257" s="145"/>
    </row>
    <row r="5258" spans="15:18" x14ac:dyDescent="0.2">
      <c r="O5258" s="145"/>
      <c r="Q5258" s="145"/>
      <c r="R5258" s="145"/>
    </row>
    <row r="5259" spans="15:18" x14ac:dyDescent="0.2">
      <c r="O5259" s="145"/>
      <c r="Q5259" s="145"/>
      <c r="R5259" s="145"/>
    </row>
    <row r="5260" spans="15:18" x14ac:dyDescent="0.2">
      <c r="O5260" s="145"/>
      <c r="Q5260" s="145"/>
      <c r="R5260" s="145"/>
    </row>
    <row r="5261" spans="15:18" x14ac:dyDescent="0.2">
      <c r="O5261" s="145"/>
      <c r="Q5261" s="145"/>
      <c r="R5261" s="145"/>
    </row>
    <row r="5262" spans="15:18" x14ac:dyDescent="0.2">
      <c r="O5262" s="145"/>
      <c r="Q5262" s="145"/>
      <c r="R5262" s="145"/>
    </row>
    <row r="5263" spans="15:18" x14ac:dyDescent="0.2">
      <c r="O5263" s="145"/>
      <c r="Q5263" s="145"/>
      <c r="R5263" s="145"/>
    </row>
    <row r="5264" spans="15:18" x14ac:dyDescent="0.2">
      <c r="O5264" s="145"/>
      <c r="Q5264" s="145"/>
      <c r="R5264" s="145"/>
    </row>
    <row r="5265" spans="15:18" x14ac:dyDescent="0.2">
      <c r="O5265" s="145"/>
      <c r="Q5265" s="145"/>
      <c r="R5265" s="145"/>
    </row>
    <row r="5266" spans="15:18" x14ac:dyDescent="0.2">
      <c r="O5266" s="145"/>
      <c r="Q5266" s="145"/>
      <c r="R5266" s="145"/>
    </row>
    <row r="5267" spans="15:18" x14ac:dyDescent="0.2">
      <c r="O5267" s="145"/>
      <c r="Q5267" s="145"/>
      <c r="R5267" s="145"/>
    </row>
    <row r="5268" spans="15:18" x14ac:dyDescent="0.2">
      <c r="O5268" s="145"/>
      <c r="Q5268" s="145"/>
      <c r="R5268" s="145"/>
    </row>
    <row r="5269" spans="15:18" x14ac:dyDescent="0.2">
      <c r="O5269" s="145"/>
      <c r="Q5269" s="145"/>
      <c r="R5269" s="145"/>
    </row>
    <row r="5270" spans="15:18" x14ac:dyDescent="0.2">
      <c r="O5270" s="145"/>
      <c r="Q5270" s="145"/>
      <c r="R5270" s="145"/>
    </row>
    <row r="5271" spans="15:18" x14ac:dyDescent="0.2">
      <c r="O5271" s="145"/>
      <c r="Q5271" s="145"/>
      <c r="R5271" s="145"/>
    </row>
    <row r="5272" spans="15:18" x14ac:dyDescent="0.2">
      <c r="O5272" s="145"/>
      <c r="Q5272" s="145"/>
      <c r="R5272" s="145"/>
    </row>
    <row r="5273" spans="15:18" x14ac:dyDescent="0.2">
      <c r="O5273" s="145"/>
      <c r="Q5273" s="145"/>
      <c r="R5273" s="145"/>
    </row>
    <row r="5274" spans="15:18" x14ac:dyDescent="0.2">
      <c r="O5274" s="145"/>
      <c r="Q5274" s="145"/>
      <c r="R5274" s="145"/>
    </row>
    <row r="5275" spans="15:18" x14ac:dyDescent="0.2">
      <c r="O5275" s="145"/>
      <c r="Q5275" s="145"/>
      <c r="R5275" s="145"/>
    </row>
    <row r="5276" spans="15:18" x14ac:dyDescent="0.2">
      <c r="O5276" s="145"/>
      <c r="Q5276" s="145"/>
      <c r="R5276" s="145"/>
    </row>
    <row r="5277" spans="15:18" x14ac:dyDescent="0.2">
      <c r="O5277" s="145"/>
      <c r="Q5277" s="145"/>
      <c r="R5277" s="145"/>
    </row>
    <row r="5278" spans="15:18" x14ac:dyDescent="0.2">
      <c r="O5278" s="145"/>
      <c r="Q5278" s="145"/>
      <c r="R5278" s="145"/>
    </row>
    <row r="5279" spans="15:18" x14ac:dyDescent="0.2">
      <c r="O5279" s="145"/>
      <c r="Q5279" s="145"/>
      <c r="R5279" s="145"/>
    </row>
    <row r="5280" spans="15:18" x14ac:dyDescent="0.2">
      <c r="O5280" s="145"/>
      <c r="Q5280" s="145"/>
      <c r="R5280" s="145"/>
    </row>
    <row r="5281" spans="15:18" x14ac:dyDescent="0.2">
      <c r="O5281" s="145"/>
      <c r="Q5281" s="145"/>
      <c r="R5281" s="145"/>
    </row>
    <row r="5282" spans="15:18" x14ac:dyDescent="0.2">
      <c r="O5282" s="145"/>
      <c r="Q5282" s="145"/>
      <c r="R5282" s="145"/>
    </row>
    <row r="5283" spans="15:18" x14ac:dyDescent="0.2">
      <c r="O5283" s="145"/>
      <c r="Q5283" s="145"/>
      <c r="R5283" s="14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0"/>
  <sheetViews>
    <sheetView zoomScale="80" zoomScaleNormal="80" workbookViewId="0"/>
  </sheetViews>
  <sheetFormatPr defaultRowHeight="12.75" x14ac:dyDescent="0.2"/>
  <cols>
    <col min="1" max="1" width="29" customWidth="1"/>
    <col min="2" max="2" width="26.28515625" bestFit="1" customWidth="1"/>
    <col min="3" max="3" width="34.5703125" bestFit="1" customWidth="1"/>
    <col min="4" max="4" width="26.28515625" bestFit="1" customWidth="1"/>
    <col min="5" max="5" width="25.85546875" bestFit="1" customWidth="1"/>
    <col min="6" max="6" width="37.140625" bestFit="1" customWidth="1"/>
    <col min="7" max="7" width="30.28515625" customWidth="1"/>
    <col min="8" max="8" width="20.85546875" bestFit="1" customWidth="1"/>
    <col min="9" max="9" width="21.7109375" bestFit="1" customWidth="1"/>
    <col min="10" max="10" width="30.28515625" bestFit="1" customWidth="1"/>
    <col min="11" max="11" width="25.7109375" bestFit="1" customWidth="1"/>
    <col min="12" max="12" width="25.85546875" bestFit="1" customWidth="1"/>
    <col min="13" max="13" width="22.85546875" bestFit="1" customWidth="1"/>
  </cols>
  <sheetData>
    <row r="1" spans="1:10" ht="15" x14ac:dyDescent="0.25">
      <c r="A1" s="52" t="s">
        <v>75</v>
      </c>
      <c r="G1" s="22" t="s">
        <v>19</v>
      </c>
      <c r="H1" s="23" t="s">
        <v>20</v>
      </c>
      <c r="I1" s="23"/>
      <c r="J1" s="24">
        <f>'New CO, CO2, Ar Calibration'!L1</f>
        <v>4270200</v>
      </c>
    </row>
    <row r="2" spans="1:10" ht="15" x14ac:dyDescent="0.25">
      <c r="A2" s="52" t="s">
        <v>76</v>
      </c>
      <c r="G2" s="16"/>
      <c r="H2" s="25"/>
      <c r="I2" s="25"/>
      <c r="J2" s="57"/>
    </row>
    <row r="3" spans="1:10" x14ac:dyDescent="0.2">
      <c r="G3" s="16"/>
      <c r="H3" s="26" t="s">
        <v>23</v>
      </c>
      <c r="I3" s="26"/>
      <c r="J3" s="57">
        <f>'New CO, CO2, Ar Calibration'!L3</f>
        <v>427.02</v>
      </c>
    </row>
    <row r="4" spans="1:10" ht="15" x14ac:dyDescent="0.25">
      <c r="A4" s="52" t="s">
        <v>77</v>
      </c>
      <c r="G4" s="16"/>
      <c r="H4" s="25"/>
      <c r="I4" s="25"/>
      <c r="J4" s="57"/>
    </row>
    <row r="5" spans="1:10" ht="15" x14ac:dyDescent="0.25">
      <c r="A5" s="52" t="s">
        <v>78</v>
      </c>
      <c r="G5" s="18" t="s">
        <v>24</v>
      </c>
      <c r="H5" s="26" t="s">
        <v>20</v>
      </c>
      <c r="I5" s="26"/>
      <c r="J5" s="27">
        <f>'New CO, CO2, Ar Calibration'!L5</f>
        <v>3297300</v>
      </c>
    </row>
    <row r="6" spans="1:10" x14ac:dyDescent="0.2">
      <c r="G6" s="16"/>
      <c r="H6" s="25"/>
      <c r="I6" s="25"/>
      <c r="J6" s="57"/>
    </row>
    <row r="7" spans="1:10" ht="15" x14ac:dyDescent="0.25">
      <c r="A7" s="52" t="s">
        <v>79</v>
      </c>
      <c r="G7" s="16"/>
      <c r="H7" s="26" t="s">
        <v>23</v>
      </c>
      <c r="I7" s="26"/>
      <c r="J7" s="57">
        <f>'New CO, CO2, Ar Calibration'!L7</f>
        <v>329.73</v>
      </c>
    </row>
    <row r="8" spans="1:10" ht="15" x14ac:dyDescent="0.25">
      <c r="A8" s="52" t="s">
        <v>80</v>
      </c>
      <c r="G8" s="16"/>
      <c r="H8" s="25"/>
      <c r="I8" s="25"/>
      <c r="J8" s="151"/>
    </row>
    <row r="9" spans="1:10" ht="15" x14ac:dyDescent="0.25">
      <c r="A9" s="52" t="s">
        <v>81</v>
      </c>
      <c r="G9" s="226" t="s">
        <v>94</v>
      </c>
      <c r="H9" s="227" t="s">
        <v>20</v>
      </c>
      <c r="I9" s="25"/>
      <c r="J9" s="228">
        <f>'New CO, CO2, Ar Calibration'!L9</f>
        <v>87929000</v>
      </c>
    </row>
    <row r="10" spans="1:10" x14ac:dyDescent="0.2">
      <c r="G10" s="16"/>
      <c r="H10" s="25"/>
      <c r="I10" s="25"/>
      <c r="J10" s="151"/>
    </row>
    <row r="11" spans="1:10" ht="15" x14ac:dyDescent="0.25">
      <c r="A11" s="52" t="s">
        <v>82</v>
      </c>
      <c r="G11" s="16"/>
      <c r="H11" s="227" t="s">
        <v>23</v>
      </c>
      <c r="I11" s="25"/>
      <c r="J11" s="151">
        <f>'New CO, CO2, Ar Calibration'!L11</f>
        <v>8792.9</v>
      </c>
    </row>
    <row r="12" spans="1:10" ht="15" x14ac:dyDescent="0.25">
      <c r="G12" s="45" t="s">
        <v>26</v>
      </c>
      <c r="H12" s="7"/>
      <c r="I12" s="7"/>
      <c r="J12" s="8"/>
    </row>
    <row r="13" spans="1:10" ht="15" x14ac:dyDescent="0.25">
      <c r="A13" s="60" t="s">
        <v>297</v>
      </c>
      <c r="B13" s="309">
        <v>2</v>
      </c>
      <c r="C13" s="310" t="s">
        <v>298</v>
      </c>
      <c r="G13" s="46" t="s">
        <v>27</v>
      </c>
      <c r="H13" s="9"/>
      <c r="I13" s="9"/>
      <c r="J13" s="10"/>
    </row>
    <row r="14" spans="1:10" ht="15" x14ac:dyDescent="0.25">
      <c r="A14" s="20" t="s">
        <v>299</v>
      </c>
      <c r="B14" s="63">
        <v>370</v>
      </c>
      <c r="C14" s="242" t="s">
        <v>172</v>
      </c>
      <c r="G14" s="47" t="s">
        <v>28</v>
      </c>
      <c r="H14" s="48"/>
      <c r="I14" s="48"/>
      <c r="J14" s="49"/>
    </row>
    <row r="16" spans="1:10" x14ac:dyDescent="0.2">
      <c r="A16" s="28" t="s">
        <v>29</v>
      </c>
      <c r="B16" s="23" t="s">
        <v>30</v>
      </c>
      <c r="C16" s="29" t="s">
        <v>31</v>
      </c>
    </row>
    <row r="17" spans="1:10" x14ac:dyDescent="0.2">
      <c r="A17" s="30">
        <v>6</v>
      </c>
      <c r="B17" s="17">
        <v>2</v>
      </c>
      <c r="C17" s="15">
        <f>A17+B17</f>
        <v>8</v>
      </c>
    </row>
    <row r="18" spans="1:10" x14ac:dyDescent="0.2">
      <c r="A18" s="12" t="s">
        <v>32</v>
      </c>
      <c r="B18" s="26" t="s">
        <v>33</v>
      </c>
      <c r="C18" s="31" t="s">
        <v>34</v>
      </c>
    </row>
    <row r="19" spans="1:10" x14ac:dyDescent="0.2">
      <c r="A19" s="32">
        <f>A17*60</f>
        <v>360</v>
      </c>
      <c r="B19" s="33">
        <f>B17*60</f>
        <v>120</v>
      </c>
      <c r="C19" s="21">
        <f>SUM(A19:B19)</f>
        <v>480</v>
      </c>
    </row>
    <row r="20" spans="1:10" x14ac:dyDescent="0.2">
      <c r="A20" s="60" t="s">
        <v>291</v>
      </c>
      <c r="B20" s="23" t="s">
        <v>292</v>
      </c>
      <c r="C20" s="29" t="s">
        <v>295</v>
      </c>
    </row>
    <row r="21" spans="1:10" ht="15" x14ac:dyDescent="0.25">
      <c r="A21" s="62">
        <v>3.1</v>
      </c>
      <c r="B21" s="278">
        <f>C19/A21</f>
        <v>154.83870967741936</v>
      </c>
      <c r="C21" s="59">
        <f>1/B21*60*60</f>
        <v>23.25</v>
      </c>
      <c r="D21" s="253" t="s">
        <v>293</v>
      </c>
    </row>
    <row r="22" spans="1:10" x14ac:dyDescent="0.2">
      <c r="A22" s="307" t="s">
        <v>302</v>
      </c>
      <c r="B22" s="23" t="s">
        <v>303</v>
      </c>
      <c r="C22" s="307" t="s">
        <v>294</v>
      </c>
    </row>
    <row r="23" spans="1:10" x14ac:dyDescent="0.2">
      <c r="A23" s="308">
        <v>0.4</v>
      </c>
      <c r="B23" s="278">
        <f>((B61*4)*(B27/100*44.01+B28/100*2.4))/A23</f>
        <v>0.62826338028359319</v>
      </c>
      <c r="C23" s="308">
        <f>C21/0.36</f>
        <v>64.583333333333343</v>
      </c>
    </row>
    <row r="24" spans="1:10" x14ac:dyDescent="0.2">
      <c r="C24" s="307" t="s">
        <v>296</v>
      </c>
    </row>
    <row r="25" spans="1:10" x14ac:dyDescent="0.2">
      <c r="C25" s="308">
        <f>C23*C17</f>
        <v>516.66666666666674</v>
      </c>
    </row>
    <row r="26" spans="1:10" x14ac:dyDescent="0.2">
      <c r="A26" s="301" t="s">
        <v>286</v>
      </c>
      <c r="B26" s="241">
        <v>1.7999999999999999E-2</v>
      </c>
    </row>
    <row r="27" spans="1:10" x14ac:dyDescent="0.2">
      <c r="A27" s="238" t="s">
        <v>35</v>
      </c>
      <c r="B27" s="239">
        <f>(B17/C17) *100</f>
        <v>25</v>
      </c>
    </row>
    <row r="28" spans="1:10" x14ac:dyDescent="0.2">
      <c r="A28" s="243" t="s">
        <v>267</v>
      </c>
      <c r="B28" s="242">
        <f>100-B27</f>
        <v>75</v>
      </c>
    </row>
    <row r="30" spans="1:10" ht="15" x14ac:dyDescent="0.25">
      <c r="A30" s="11" t="s">
        <v>19</v>
      </c>
      <c r="B30" s="249"/>
      <c r="C30" s="250" t="s">
        <v>36</v>
      </c>
      <c r="D30" s="250" t="s">
        <v>37</v>
      </c>
      <c r="E30" s="249"/>
      <c r="F30" s="250" t="s">
        <v>273</v>
      </c>
      <c r="G30" s="250" t="s">
        <v>38</v>
      </c>
      <c r="H30" s="251" t="s">
        <v>39</v>
      </c>
      <c r="I30" s="229"/>
    </row>
    <row r="31" spans="1:10" x14ac:dyDescent="0.2">
      <c r="A31" s="12" t="s">
        <v>300</v>
      </c>
      <c r="B31" s="26" t="s">
        <v>40</v>
      </c>
      <c r="C31" s="26" t="s">
        <v>255</v>
      </c>
      <c r="D31" s="26" t="s">
        <v>41</v>
      </c>
      <c r="E31" s="26" t="s">
        <v>42</v>
      </c>
      <c r="F31" s="26" t="s">
        <v>43</v>
      </c>
      <c r="G31" s="26" t="s">
        <v>44</v>
      </c>
      <c r="H31" s="31" t="s">
        <v>45</v>
      </c>
      <c r="I31" s="230"/>
    </row>
    <row r="32" spans="1:10" ht="15" x14ac:dyDescent="0.25">
      <c r="A32" s="12"/>
      <c r="B32" s="6"/>
      <c r="C32" s="34">
        <f>B32/$J$1</f>
        <v>0</v>
      </c>
      <c r="D32" s="35">
        <f>B27-$C32</f>
        <v>25</v>
      </c>
      <c r="E32" s="58">
        <f>B32/$J$3</f>
        <v>0</v>
      </c>
      <c r="F32" s="58"/>
      <c r="G32" s="58">
        <f>(C32/100)*$C$19</f>
        <v>0</v>
      </c>
      <c r="H32" s="57">
        <f>(101325.01*(G32/1000000))/(8.314472*298)</f>
        <v>0</v>
      </c>
      <c r="I32" s="43"/>
      <c r="J32" s="52" t="s">
        <v>46</v>
      </c>
    </row>
    <row r="33" spans="1:12" ht="15" x14ac:dyDescent="0.25">
      <c r="A33" s="12"/>
      <c r="B33" s="6"/>
      <c r="C33" s="34">
        <f>B33/$J$1</f>
        <v>0</v>
      </c>
      <c r="D33" s="35">
        <f>B27-$C33</f>
        <v>25</v>
      </c>
      <c r="E33" s="58">
        <f>B33/$J$3</f>
        <v>0</v>
      </c>
      <c r="F33" s="58"/>
      <c r="G33" s="58">
        <f>(C33/100)*$C$19</f>
        <v>0</v>
      </c>
      <c r="H33" s="57">
        <f>(101325.01*(G33/1000000))/(8.314472*298)</f>
        <v>0</v>
      </c>
      <c r="I33" s="43"/>
      <c r="J33" s="52" t="s">
        <v>47</v>
      </c>
    </row>
    <row r="34" spans="1:12" x14ac:dyDescent="0.2">
      <c r="A34" s="311">
        <v>1</v>
      </c>
      <c r="B34" s="245"/>
      <c r="C34" s="34">
        <f>B34/$J$1</f>
        <v>0</v>
      </c>
      <c r="D34" s="35">
        <f>B27-$C34</f>
        <v>25</v>
      </c>
      <c r="E34" s="58">
        <f>B34/$J$3</f>
        <v>0</v>
      </c>
      <c r="F34" s="58">
        <f>D34/B27*100</f>
        <v>100</v>
      </c>
      <c r="G34" s="58">
        <f>(C34/100)*$C$19</f>
        <v>0</v>
      </c>
      <c r="H34" s="57">
        <f>(101325.01*(G34/1000000))/(8.314472*298)</f>
        <v>0</v>
      </c>
      <c r="I34" s="43"/>
    </row>
    <row r="35" spans="1:12" x14ac:dyDescent="0.2">
      <c r="A35" s="311">
        <v>2</v>
      </c>
      <c r="B35" s="245"/>
      <c r="C35" s="34">
        <f>B35/$J$1</f>
        <v>0</v>
      </c>
      <c r="D35" s="35">
        <f>$B$27-$C35</f>
        <v>25</v>
      </c>
      <c r="E35" s="58">
        <f>B35/$J$3</f>
        <v>0</v>
      </c>
      <c r="F35" s="58">
        <f>D35/B27*100</f>
        <v>100</v>
      </c>
      <c r="G35" s="58">
        <f>(C35/100)*$C$19</f>
        <v>0</v>
      </c>
      <c r="H35" s="57">
        <f>(101325.01*(G35/1000000))/(8.314472*298)</f>
        <v>0</v>
      </c>
      <c r="I35" s="43"/>
    </row>
    <row r="36" spans="1:12" x14ac:dyDescent="0.2">
      <c r="A36" s="312">
        <v>3</v>
      </c>
      <c r="B36" s="246"/>
      <c r="C36" s="37">
        <f>B36/$J$1</f>
        <v>0</v>
      </c>
      <c r="D36" s="38">
        <f>B27-$C36</f>
        <v>25</v>
      </c>
      <c r="E36" s="63">
        <f>B36/$J$3</f>
        <v>0</v>
      </c>
      <c r="F36" s="63">
        <f>D36/B27*100</f>
        <v>100</v>
      </c>
      <c r="G36" s="63">
        <f>(C36/100)*$C$19</f>
        <v>0</v>
      </c>
      <c r="H36" s="59">
        <f>(101325.01*(G36/1000000))/(8.314472*298)</f>
        <v>0</v>
      </c>
      <c r="I36" s="43"/>
    </row>
    <row r="37" spans="1:12" x14ac:dyDescent="0.2">
      <c r="I37" s="43"/>
    </row>
    <row r="38" spans="1:12" x14ac:dyDescent="0.2">
      <c r="I38" s="43"/>
    </row>
    <row r="39" spans="1:12" x14ac:dyDescent="0.2">
      <c r="H39" s="5"/>
      <c r="I39" s="231"/>
      <c r="K39" s="5"/>
      <c r="L39" s="5"/>
    </row>
    <row r="40" spans="1:12" ht="15" x14ac:dyDescent="0.25">
      <c r="A40" s="39" t="s">
        <v>24</v>
      </c>
      <c r="B40" s="247"/>
      <c r="C40" s="258" t="s">
        <v>48</v>
      </c>
      <c r="D40" s="258" t="s">
        <v>49</v>
      </c>
      <c r="E40" s="248"/>
      <c r="F40" s="258" t="s">
        <v>50</v>
      </c>
      <c r="G40" s="252" t="s">
        <v>51</v>
      </c>
      <c r="H40" s="5"/>
      <c r="I40" s="231"/>
      <c r="J40" s="5"/>
      <c r="K40" s="5"/>
      <c r="L40" s="5"/>
    </row>
    <row r="41" spans="1:12" x14ac:dyDescent="0.2">
      <c r="A41" s="12" t="s">
        <v>300</v>
      </c>
      <c r="B41" s="26" t="s">
        <v>40</v>
      </c>
      <c r="C41" s="26" t="s">
        <v>52</v>
      </c>
      <c r="D41" s="26" t="s">
        <v>53</v>
      </c>
      <c r="E41" s="26" t="s">
        <v>54</v>
      </c>
      <c r="F41" s="26" t="s">
        <v>55</v>
      </c>
      <c r="G41" s="31" t="s">
        <v>56</v>
      </c>
      <c r="I41" s="43"/>
    </row>
    <row r="42" spans="1:12" x14ac:dyDescent="0.2">
      <c r="A42" s="12"/>
      <c r="B42" s="6"/>
      <c r="C42" s="34">
        <f>B42/$J$5</f>
        <v>0</v>
      </c>
      <c r="D42" s="35">
        <f>C42+C32</f>
        <v>0</v>
      </c>
      <c r="E42" s="17">
        <f>B42/$J$7</f>
        <v>0</v>
      </c>
      <c r="F42" s="17">
        <f>(C42/100)*$C$19</f>
        <v>0</v>
      </c>
      <c r="G42" s="15">
        <f>(101325.01*(F42/1000000))/(8.314472*298)</f>
        <v>0</v>
      </c>
      <c r="I42" s="43"/>
    </row>
    <row r="43" spans="1:12" x14ac:dyDescent="0.2">
      <c r="A43" s="12"/>
      <c r="B43" s="6"/>
      <c r="C43" s="34">
        <f>B43/$J$5</f>
        <v>0</v>
      </c>
      <c r="D43" s="35">
        <f>C43+C33</f>
        <v>0</v>
      </c>
      <c r="E43" s="17">
        <f>B43/$J$7</f>
        <v>0</v>
      </c>
      <c r="F43" s="17">
        <f>(C43/100)*$C$19</f>
        <v>0</v>
      </c>
      <c r="G43" s="15">
        <f>(101325.01*(F43/1000000))/(8.314472*298)</f>
        <v>0</v>
      </c>
      <c r="I43" s="43"/>
    </row>
    <row r="44" spans="1:12" x14ac:dyDescent="0.2">
      <c r="A44" s="311">
        <v>1</v>
      </c>
      <c r="B44" s="254"/>
      <c r="C44" s="34">
        <f>B44/$J$5</f>
        <v>0</v>
      </c>
      <c r="D44" s="35">
        <f>C44+C34</f>
        <v>0</v>
      </c>
      <c r="E44" s="17">
        <f>B44/$J$7</f>
        <v>0</v>
      </c>
      <c r="F44" s="17">
        <f>(C44/100)*$C$19</f>
        <v>0</v>
      </c>
      <c r="G44" s="15">
        <f>(101325.01*(F44/1000000))/(8.314472*298)</f>
        <v>0</v>
      </c>
      <c r="I44" s="43"/>
    </row>
    <row r="45" spans="1:12" x14ac:dyDescent="0.2">
      <c r="A45" s="311">
        <v>2</v>
      </c>
      <c r="B45" s="245"/>
      <c r="C45" s="34">
        <f>B45/$J$5</f>
        <v>0</v>
      </c>
      <c r="D45" s="35">
        <f>C45+C35</f>
        <v>0</v>
      </c>
      <c r="E45" s="17">
        <f>B45/$J$7</f>
        <v>0</v>
      </c>
      <c r="F45" s="17">
        <f>(C45/100)*$C$19</f>
        <v>0</v>
      </c>
      <c r="G45" s="15">
        <f>(101325.01*(F45/1000000))/(8.314472*298)</f>
        <v>0</v>
      </c>
      <c r="I45" s="43"/>
    </row>
    <row r="46" spans="1:12" x14ac:dyDescent="0.2">
      <c r="A46" s="312">
        <v>3</v>
      </c>
      <c r="B46" s="246"/>
      <c r="C46" s="37">
        <f>B46/$J$5</f>
        <v>0</v>
      </c>
      <c r="D46" s="38">
        <f>C46+C36</f>
        <v>0</v>
      </c>
      <c r="E46" s="33">
        <f>B46/$J$7</f>
        <v>0</v>
      </c>
      <c r="F46" s="33">
        <f>(C46/100)*$C$19</f>
        <v>0</v>
      </c>
      <c r="G46" s="21">
        <f>(101325.01*(F46/1000000))/(8.314472*298)</f>
        <v>0</v>
      </c>
      <c r="I46" s="43"/>
    </row>
    <row r="47" spans="1:12" x14ac:dyDescent="0.2">
      <c r="I47" s="43"/>
    </row>
    <row r="48" spans="1:12" x14ac:dyDescent="0.2">
      <c r="I48" s="43"/>
    </row>
    <row r="49" spans="1:12" ht="15" x14ac:dyDescent="0.25">
      <c r="A49" s="40" t="s">
        <v>57</v>
      </c>
      <c r="B49" s="247" t="s">
        <v>58</v>
      </c>
      <c r="C49" s="256"/>
      <c r="D49" s="256"/>
      <c r="E49" s="256"/>
      <c r="F49" s="248" t="s">
        <v>84</v>
      </c>
      <c r="G49" s="257"/>
      <c r="H49" s="241"/>
      <c r="I49" s="43"/>
    </row>
    <row r="50" spans="1:12" x14ac:dyDescent="0.2">
      <c r="A50" s="12" t="s">
        <v>300</v>
      </c>
      <c r="B50" s="23" t="s">
        <v>59</v>
      </c>
      <c r="C50" s="23" t="s">
        <v>60</v>
      </c>
      <c r="D50" s="23" t="s">
        <v>61</v>
      </c>
      <c r="E50" s="29" t="s">
        <v>62</v>
      </c>
      <c r="F50" s="60" t="s">
        <v>63</v>
      </c>
      <c r="G50" s="23" t="s">
        <v>64</v>
      </c>
      <c r="H50" s="29" t="s">
        <v>65</v>
      </c>
      <c r="I50" s="230"/>
    </row>
    <row r="51" spans="1:12" x14ac:dyDescent="0.2">
      <c r="A51" s="12"/>
      <c r="B51" s="6"/>
      <c r="C51" s="17"/>
      <c r="D51" s="275"/>
      <c r="E51" s="276"/>
      <c r="F51" s="277"/>
      <c r="G51" s="275"/>
      <c r="H51" s="276"/>
      <c r="I51" s="43"/>
    </row>
    <row r="52" spans="1:12" x14ac:dyDescent="0.2">
      <c r="A52" s="12"/>
      <c r="B52" s="6"/>
      <c r="C52" s="17"/>
      <c r="D52" s="275"/>
      <c r="E52" s="276"/>
      <c r="F52" s="277"/>
      <c r="G52" s="275"/>
      <c r="H52" s="276"/>
      <c r="I52" s="43"/>
    </row>
    <row r="53" spans="1:12" x14ac:dyDescent="0.2">
      <c r="A53" s="311">
        <v>1</v>
      </c>
      <c r="B53" s="6">
        <f>'FID Calculations'!C80</f>
        <v>0</v>
      </c>
      <c r="C53" s="17">
        <f>B53+G44</f>
        <v>0</v>
      </c>
      <c r="D53" s="275" t="e">
        <f>B53/C53*100</f>
        <v>#DIV/0!</v>
      </c>
      <c r="E53" s="276" t="e">
        <f>G44/C53*100</f>
        <v>#DIV/0!</v>
      </c>
      <c r="F53" s="277" t="e">
        <f>'FID Calculations'!G32</f>
        <v>#DIV/0!</v>
      </c>
      <c r="G53" s="275" t="e">
        <f>'FID Calculations'!G33</f>
        <v>#DIV/0!</v>
      </c>
      <c r="H53" s="276" t="e">
        <f>'FID Calculations'!G34</f>
        <v>#DIV/0!</v>
      </c>
      <c r="I53" s="43"/>
    </row>
    <row r="54" spans="1:12" x14ac:dyDescent="0.2">
      <c r="A54" s="311">
        <v>2</v>
      </c>
      <c r="B54" s="6">
        <f>'FID Calculations'!C160</f>
        <v>0</v>
      </c>
      <c r="C54" s="17">
        <f>B54+G45</f>
        <v>0</v>
      </c>
      <c r="D54" s="275" t="e">
        <f>B54/C54*100</f>
        <v>#DIV/0!</v>
      </c>
      <c r="E54" s="276" t="e">
        <f>G45/C54*100</f>
        <v>#DIV/0!</v>
      </c>
      <c r="F54" s="277" t="e">
        <f>'FID Calculations'!G112</f>
        <v>#DIV/0!</v>
      </c>
      <c r="G54" s="275" t="e">
        <f>'FID Calculations'!G113</f>
        <v>#DIV/0!</v>
      </c>
      <c r="H54" s="276" t="e">
        <f>'FID Calculations'!G114</f>
        <v>#DIV/0!</v>
      </c>
      <c r="I54" s="43"/>
    </row>
    <row r="55" spans="1:12" x14ac:dyDescent="0.2">
      <c r="A55" s="312">
        <v>3</v>
      </c>
      <c r="B55" s="36">
        <f>'FID Calculations'!C240</f>
        <v>0</v>
      </c>
      <c r="C55" s="33">
        <f>B55+G46</f>
        <v>0</v>
      </c>
      <c r="D55" s="278" t="e">
        <f>B55/C55*100</f>
        <v>#DIV/0!</v>
      </c>
      <c r="E55" s="279" t="e">
        <f>G46/C55*100</f>
        <v>#DIV/0!</v>
      </c>
      <c r="F55" s="280" t="e">
        <f>'FID Calculations'!G192</f>
        <v>#DIV/0!</v>
      </c>
      <c r="G55" s="278" t="e">
        <f>'FID Calculations'!G193</f>
        <v>#DIV/0!</v>
      </c>
      <c r="H55" s="279" t="e">
        <f>'FID Calculations'!G194</f>
        <v>#DIV/0!</v>
      </c>
      <c r="I55" s="43"/>
    </row>
    <row r="57" spans="1:12" ht="15" x14ac:dyDescent="0.25">
      <c r="D57" s="50" t="s">
        <v>66</v>
      </c>
      <c r="E57" s="51" t="s">
        <v>67</v>
      </c>
      <c r="F57" s="255" t="s">
        <v>83</v>
      </c>
      <c r="J57" s="56" t="s">
        <v>84</v>
      </c>
    </row>
    <row r="58" spans="1:12" x14ac:dyDescent="0.2">
      <c r="A58" s="12" t="s">
        <v>300</v>
      </c>
      <c r="B58" s="23" t="s">
        <v>68</v>
      </c>
      <c r="C58" s="23" t="s">
        <v>69</v>
      </c>
      <c r="D58" s="41" t="s">
        <v>70</v>
      </c>
      <c r="E58" s="42" t="s">
        <v>71</v>
      </c>
      <c r="F58" s="55" t="s">
        <v>72</v>
      </c>
      <c r="G58" s="41" t="s">
        <v>73</v>
      </c>
      <c r="H58" s="42" t="s">
        <v>74</v>
      </c>
      <c r="I58" s="225" t="s">
        <v>254</v>
      </c>
      <c r="J58" s="60" t="s">
        <v>85</v>
      </c>
      <c r="K58" s="64" t="s">
        <v>86</v>
      </c>
      <c r="L58" s="65" t="s">
        <v>87</v>
      </c>
    </row>
    <row r="59" spans="1:12" x14ac:dyDescent="0.2">
      <c r="A59" s="12"/>
      <c r="B59" s="17">
        <f>(101325.01*($B$19/1000000))/(8.314472*298)</f>
        <v>4.9073491918265443E-3</v>
      </c>
      <c r="C59" s="43">
        <f>H32+G42+B51</f>
        <v>0</v>
      </c>
      <c r="D59" s="263">
        <f>(C59/B59)*100</f>
        <v>0</v>
      </c>
      <c r="E59" s="264">
        <f>((G42+B51)/B59)*100</f>
        <v>0</v>
      </c>
      <c r="F59" s="262">
        <f>D51/100*F51</f>
        <v>0</v>
      </c>
      <c r="G59" s="263">
        <f>D51/100*G51</f>
        <v>0</v>
      </c>
      <c r="H59" s="264">
        <f>D51/100*H51</f>
        <v>0</v>
      </c>
      <c r="I59" s="281"/>
      <c r="J59" s="262"/>
      <c r="K59" s="263"/>
      <c r="L59" s="264"/>
    </row>
    <row r="60" spans="1:12" x14ac:dyDescent="0.2">
      <c r="A60" s="12"/>
      <c r="B60" s="17">
        <f>(101325.01*($B$19/1000000))/(8.314472*298)</f>
        <v>4.9073491918265443E-3</v>
      </c>
      <c r="C60" s="43">
        <f>H33+G43+B52</f>
        <v>0</v>
      </c>
      <c r="D60" s="263">
        <f>(C60/B60)*100</f>
        <v>0</v>
      </c>
      <c r="E60" s="264">
        <f>((G43+B52)/B60)*100</f>
        <v>0</v>
      </c>
      <c r="F60" s="262">
        <f t="shared" ref="F60" si="0">D52/100*F52</f>
        <v>0</v>
      </c>
      <c r="G60" s="263">
        <f t="shared" ref="G60" si="1">D52/100*G52</f>
        <v>0</v>
      </c>
      <c r="H60" s="264">
        <f t="shared" ref="H60:H61" si="2">D52/100*H52</f>
        <v>0</v>
      </c>
      <c r="I60" s="281"/>
      <c r="J60" s="262"/>
      <c r="K60" s="263"/>
      <c r="L60" s="264"/>
    </row>
    <row r="61" spans="1:12" x14ac:dyDescent="0.2">
      <c r="A61" s="311">
        <v>1</v>
      </c>
      <c r="B61" s="17">
        <f>(101325.01*($B$19/1000000))/(8.314472*298)</f>
        <v>4.9073491918265443E-3</v>
      </c>
      <c r="C61" s="43">
        <f>H34+G44+B53</f>
        <v>0</v>
      </c>
      <c r="D61" s="263">
        <f>(C61/B61)*100</f>
        <v>0</v>
      </c>
      <c r="E61" s="264">
        <f>((G44+B53)/B61)*100</f>
        <v>0</v>
      </c>
      <c r="F61" s="262" t="e">
        <f>D53/100*F53</f>
        <v>#DIV/0!</v>
      </c>
      <c r="G61" s="263" t="e">
        <f>D53/100*G53</f>
        <v>#DIV/0!</v>
      </c>
      <c r="H61" s="264" t="e">
        <f t="shared" si="2"/>
        <v>#DIV/0!</v>
      </c>
      <c r="I61" s="281">
        <f>F34</f>
        <v>100</v>
      </c>
      <c r="J61" s="262" t="e">
        <f>'FID Calculations'!G37</f>
        <v>#DIV/0!</v>
      </c>
      <c r="K61" s="263" t="e">
        <f>'FID Calculations'!G38</f>
        <v>#DIV/0!</v>
      </c>
      <c r="L61" s="264" t="e">
        <f>'FID Calculations'!G39</f>
        <v>#DIV/0!</v>
      </c>
    </row>
    <row r="62" spans="1:12" x14ac:dyDescent="0.2">
      <c r="A62" s="311">
        <v>2</v>
      </c>
      <c r="B62" s="17">
        <f>(101325.01*($B$19/1000000))/(8.314472*298)</f>
        <v>4.9073491918265443E-3</v>
      </c>
      <c r="C62" s="43">
        <f>H35+G45+B54</f>
        <v>0</v>
      </c>
      <c r="D62" s="263">
        <f>(C62/B62)*100</f>
        <v>0</v>
      </c>
      <c r="E62" s="264">
        <f>((G45+B54)/B62)*100</f>
        <v>0</v>
      </c>
      <c r="F62" s="262" t="e">
        <f>D54/100*F54</f>
        <v>#DIV/0!</v>
      </c>
      <c r="G62" s="263" t="e">
        <f>D54/100*G54</f>
        <v>#DIV/0!</v>
      </c>
      <c r="H62" s="264" t="e">
        <f>D54/100*H54</f>
        <v>#DIV/0!</v>
      </c>
      <c r="I62" s="281">
        <f t="shared" ref="I62:I63" si="3">F35</f>
        <v>100</v>
      </c>
      <c r="J62" s="262" t="e">
        <f>'FID Calculations'!G117</f>
        <v>#DIV/0!</v>
      </c>
      <c r="K62" s="263" t="e">
        <f>'FID Calculations'!G118</f>
        <v>#DIV/0!</v>
      </c>
      <c r="L62" s="264" t="e">
        <f>'FID Calculations'!G119</f>
        <v>#DIV/0!</v>
      </c>
    </row>
    <row r="63" spans="1:12" x14ac:dyDescent="0.2">
      <c r="A63" s="312">
        <v>3</v>
      </c>
      <c r="B63" s="33">
        <f>(101325.01*($B$19/1000000))/(8.314472*298)</f>
        <v>4.9073491918265443E-3</v>
      </c>
      <c r="C63" s="44">
        <f>H36+G46+B55</f>
        <v>0</v>
      </c>
      <c r="D63" s="266">
        <f>(C63/B63)*100</f>
        <v>0</v>
      </c>
      <c r="E63" s="267">
        <f>((G46+B55)/B63)*100</f>
        <v>0</v>
      </c>
      <c r="F63" s="265" t="e">
        <f>D55/100*F55</f>
        <v>#DIV/0!</v>
      </c>
      <c r="G63" s="266" t="e">
        <f>D55/100*G55</f>
        <v>#DIV/0!</v>
      </c>
      <c r="H63" s="267" t="e">
        <f>D55/100*H55</f>
        <v>#DIV/0!</v>
      </c>
      <c r="I63" s="282">
        <f t="shared" si="3"/>
        <v>100</v>
      </c>
      <c r="J63" s="265" t="e">
        <f>'FID Calculations'!G197</f>
        <v>#DIV/0!</v>
      </c>
      <c r="K63" s="266" t="e">
        <f>'FID Calculations'!G198</f>
        <v>#DIV/0!</v>
      </c>
      <c r="L63" s="267" t="e">
        <f>'FID Calculations'!G199</f>
        <v>#DIV/0!</v>
      </c>
    </row>
    <row r="66" spans="1:13" x14ac:dyDescent="0.2">
      <c r="A66" s="232" t="s">
        <v>259</v>
      </c>
      <c r="L66" s="4" t="s">
        <v>284</v>
      </c>
      <c r="M66" s="4" t="s">
        <v>285</v>
      </c>
    </row>
    <row r="67" spans="1:13" x14ac:dyDescent="0.2">
      <c r="A67" s="12" t="s">
        <v>300</v>
      </c>
      <c r="B67" s="23" t="s">
        <v>262</v>
      </c>
      <c r="C67" s="23" t="s">
        <v>266</v>
      </c>
      <c r="D67" s="23" t="s">
        <v>265</v>
      </c>
      <c r="E67" s="60" t="s">
        <v>68</v>
      </c>
      <c r="F67" s="23" t="s">
        <v>260</v>
      </c>
      <c r="G67" s="23" t="s">
        <v>261</v>
      </c>
      <c r="H67" s="23" t="s">
        <v>304</v>
      </c>
      <c r="I67" s="23" t="s">
        <v>272</v>
      </c>
      <c r="J67" s="60" t="s">
        <v>264</v>
      </c>
      <c r="K67" s="23" t="s">
        <v>263</v>
      </c>
      <c r="L67" s="274" t="s">
        <v>274</v>
      </c>
      <c r="M67" s="300" t="s">
        <v>274</v>
      </c>
    </row>
    <row r="68" spans="1:13" x14ac:dyDescent="0.2">
      <c r="A68" s="12"/>
      <c r="B68" s="6"/>
      <c r="C68" s="14">
        <f>B68/'New CO, CO2, Ar Calibration'!$L$9</f>
        <v>0</v>
      </c>
      <c r="D68" s="14">
        <f t="shared" ref="D68:D69" si="4">C68/($B$28/100)</f>
        <v>0</v>
      </c>
      <c r="E68" s="61">
        <f>(101325.01*($B$19/1000000))/(8.314472*298)</f>
        <v>4.9073491918265443E-3</v>
      </c>
      <c r="F68" s="233" t="e">
        <f>H32/D68</f>
        <v>#DIV/0!</v>
      </c>
      <c r="G68" s="233" t="e">
        <f>G42/D68</f>
        <v>#DIV/0!</v>
      </c>
      <c r="H68" s="14"/>
      <c r="I68" s="43" t="e">
        <f>H68+G68+F68</f>
        <v>#DIV/0!</v>
      </c>
      <c r="J68" s="297"/>
      <c r="K68" s="298"/>
      <c r="L68" s="299"/>
      <c r="M68" s="237"/>
    </row>
    <row r="69" spans="1:13" x14ac:dyDescent="0.2">
      <c r="A69" s="12"/>
      <c r="B69" s="6"/>
      <c r="C69" s="14">
        <f>B69/'New CO, CO2, Ar Calibration'!$L$9</f>
        <v>0</v>
      </c>
      <c r="D69" s="14">
        <f t="shared" si="4"/>
        <v>0</v>
      </c>
      <c r="E69" s="61">
        <f>(101325.01*($B$19/1000000))/(8.314472*298)</f>
        <v>4.9073491918265443E-3</v>
      </c>
      <c r="F69" s="233" t="e">
        <f t="shared" ref="F69:F72" si="5">H33/D69</f>
        <v>#DIV/0!</v>
      </c>
      <c r="G69" s="233" t="e">
        <f t="shared" ref="G69:G72" si="6">G43/D69</f>
        <v>#DIV/0!</v>
      </c>
      <c r="H69" s="58"/>
      <c r="I69" s="43" t="e">
        <f t="shared" ref="I69:I72" si="7">H69+G69+F69</f>
        <v>#DIV/0!</v>
      </c>
      <c r="J69" s="240"/>
      <c r="K69" s="236"/>
      <c r="L69" s="237"/>
      <c r="M69" s="237"/>
    </row>
    <row r="70" spans="1:13" x14ac:dyDescent="0.2">
      <c r="A70" s="311">
        <v>1</v>
      </c>
      <c r="B70" s="260"/>
      <c r="C70" s="14">
        <f>B70/'New CO, CO2, Ar Calibration'!$L$9</f>
        <v>0</v>
      </c>
      <c r="D70" s="14">
        <f>C70/($B$28/100)</f>
        <v>0</v>
      </c>
      <c r="E70" s="61">
        <f>(101325.01*($B$19/1000000))/(8.314472*298)</f>
        <v>4.9073491918265443E-3</v>
      </c>
      <c r="F70" s="233" t="e">
        <f t="shared" si="5"/>
        <v>#DIV/0!</v>
      </c>
      <c r="G70" s="233" t="e">
        <f t="shared" si="6"/>
        <v>#DIV/0!</v>
      </c>
      <c r="H70" s="233" t="e">
        <f>B53/D70</f>
        <v>#DIV/0!</v>
      </c>
      <c r="I70" s="43" t="e">
        <f t="shared" si="7"/>
        <v>#DIV/0!</v>
      </c>
      <c r="J70" s="268" t="e">
        <f>I70/E70*100</f>
        <v>#DIV/0!</v>
      </c>
      <c r="K70" s="269" t="e">
        <f>(G70+H70)/E70*100</f>
        <v>#DIV/0!</v>
      </c>
      <c r="L70" s="270" t="e">
        <f>K70/100*E70/$B$26/60/60*10^5</f>
        <v>#DIV/0!</v>
      </c>
      <c r="M70" s="270" t="e">
        <f>K70*0.391428571428571</f>
        <v>#DIV/0!</v>
      </c>
    </row>
    <row r="71" spans="1:13" x14ac:dyDescent="0.2">
      <c r="A71" s="311">
        <v>2</v>
      </c>
      <c r="B71" s="260"/>
      <c r="C71" s="14">
        <f>B71/'New CO, CO2, Ar Calibration'!$L$9</f>
        <v>0</v>
      </c>
      <c r="D71" s="14">
        <f t="shared" ref="D71:D72" si="8">C71/($B$28/100)</f>
        <v>0</v>
      </c>
      <c r="E71" s="61">
        <f>(101325.01*($B$19/1000000))/(8.314472*298)</f>
        <v>4.9073491918265443E-3</v>
      </c>
      <c r="F71" s="233" t="e">
        <f t="shared" si="5"/>
        <v>#DIV/0!</v>
      </c>
      <c r="G71" s="233" t="e">
        <f t="shared" si="6"/>
        <v>#DIV/0!</v>
      </c>
      <c r="H71" s="233" t="e">
        <f t="shared" ref="H71:H72" si="9">B54/D71</f>
        <v>#DIV/0!</v>
      </c>
      <c r="I71" s="43" t="e">
        <f t="shared" si="7"/>
        <v>#DIV/0!</v>
      </c>
      <c r="J71" s="268" t="e">
        <f t="shared" ref="J71:J72" si="10">I71/E71*100</f>
        <v>#DIV/0!</v>
      </c>
      <c r="K71" s="269" t="e">
        <f t="shared" ref="K71:K72" si="11">(G71+H71)/E71*100</f>
        <v>#DIV/0!</v>
      </c>
      <c r="L71" s="270" t="e">
        <f>K71/100*E71/$B$26/60/60*10^5</f>
        <v>#DIV/0!</v>
      </c>
      <c r="M71" s="270" t="e">
        <f>K71*0.391428571428571</f>
        <v>#DIV/0!</v>
      </c>
    </row>
    <row r="72" spans="1:13" x14ac:dyDescent="0.2">
      <c r="A72" s="312">
        <v>3</v>
      </c>
      <c r="B72" s="261"/>
      <c r="C72" s="234">
        <f>B72/'New CO, CO2, Ar Calibration'!$L$9</f>
        <v>0</v>
      </c>
      <c r="D72" s="234">
        <f t="shared" si="8"/>
        <v>0</v>
      </c>
      <c r="E72" s="62">
        <f>(101325.01*($B$19/1000000))/(8.314472*298)</f>
        <v>4.9073491918265443E-3</v>
      </c>
      <c r="F72" s="235" t="e">
        <f t="shared" si="5"/>
        <v>#DIV/0!</v>
      </c>
      <c r="G72" s="235" t="e">
        <f t="shared" si="6"/>
        <v>#DIV/0!</v>
      </c>
      <c r="H72" s="235" t="e">
        <f t="shared" si="9"/>
        <v>#DIV/0!</v>
      </c>
      <c r="I72" s="44" t="e">
        <f t="shared" si="7"/>
        <v>#DIV/0!</v>
      </c>
      <c r="J72" s="271" t="e">
        <f t="shared" si="10"/>
        <v>#DIV/0!</v>
      </c>
      <c r="K72" s="272" t="e">
        <f t="shared" si="11"/>
        <v>#DIV/0!</v>
      </c>
      <c r="L72" s="273" t="e">
        <f>K72/100*E72/$B$26/60/60*10^5</f>
        <v>#DIV/0!</v>
      </c>
      <c r="M72" s="273" t="e">
        <f>K72*0.391428571428571</f>
        <v>#DIV/0!</v>
      </c>
    </row>
    <row r="73" spans="1:13" ht="15" x14ac:dyDescent="0.25">
      <c r="D73" s="253" t="s">
        <v>271</v>
      </c>
    </row>
    <row r="77" spans="1:13" x14ac:dyDescent="0.2">
      <c r="A77" s="283" t="s">
        <v>275</v>
      </c>
      <c r="B77" s="2" t="s">
        <v>276</v>
      </c>
      <c r="C77" s="2" t="s">
        <v>24</v>
      </c>
      <c r="D77" s="2" t="s">
        <v>107</v>
      </c>
      <c r="E77" s="230" t="s">
        <v>277</v>
      </c>
      <c r="F77" s="230" t="s">
        <v>114</v>
      </c>
      <c r="G77" s="230" t="s">
        <v>278</v>
      </c>
      <c r="H77" s="230" t="s">
        <v>279</v>
      </c>
      <c r="I77" s="230" t="s">
        <v>280</v>
      </c>
      <c r="J77" s="230" t="s">
        <v>281</v>
      </c>
      <c r="K77" s="230" t="s">
        <v>282</v>
      </c>
      <c r="L77" s="230" t="s">
        <v>283</v>
      </c>
      <c r="M77" s="230" t="s">
        <v>301</v>
      </c>
    </row>
    <row r="78" spans="1:13" x14ac:dyDescent="0.2">
      <c r="A78" s="313">
        <v>1</v>
      </c>
      <c r="B78" s="285" t="e">
        <f>L70</f>
        <v>#DIV/0!</v>
      </c>
      <c r="C78" s="302" t="e">
        <f>E53</f>
        <v>#DIV/0!</v>
      </c>
      <c r="D78" s="302" t="e">
        <f>F61</f>
        <v>#DIV/0!</v>
      </c>
      <c r="E78" s="302" t="e">
        <f>G61</f>
        <v>#DIV/0!</v>
      </c>
      <c r="F78" s="302" t="e">
        <f>H61</f>
        <v>#DIV/0!</v>
      </c>
      <c r="G78" s="302" t="e">
        <f>K70</f>
        <v>#DIV/0!</v>
      </c>
      <c r="H78" s="302" t="e">
        <f>D53</f>
        <v>#DIV/0!</v>
      </c>
      <c r="I78" s="302" t="e">
        <f>J70</f>
        <v>#DIV/0!</v>
      </c>
      <c r="J78" s="286" t="e">
        <f>J61</f>
        <v>#DIV/0!</v>
      </c>
      <c r="K78" s="291"/>
      <c r="L78" s="316" t="e">
        <f>B59*G78/100*(1*C78+4*D78+8*E78+12*F78)/(B59*3)</f>
        <v>#DIV/0!</v>
      </c>
      <c r="M78" s="294" t="e">
        <f>(G70+H70)*10^6/$A$23/60/60</f>
        <v>#DIV/0!</v>
      </c>
    </row>
    <row r="79" spans="1:13" x14ac:dyDescent="0.2">
      <c r="A79" s="314">
        <v>2</v>
      </c>
      <c r="B79" s="287" t="e">
        <f t="shared" ref="B79:B80" si="12">L71</f>
        <v>#DIV/0!</v>
      </c>
      <c r="C79" s="303" t="e">
        <f t="shared" ref="C79:C80" si="13">E54</f>
        <v>#DIV/0!</v>
      </c>
      <c r="D79" s="303" t="e">
        <f t="shared" ref="D79:D80" si="14">F62</f>
        <v>#DIV/0!</v>
      </c>
      <c r="E79" s="303" t="e">
        <f t="shared" ref="E79:E80" si="15">G62</f>
        <v>#DIV/0!</v>
      </c>
      <c r="F79" s="303" t="e">
        <f t="shared" ref="F79:F80" si="16">H62</f>
        <v>#DIV/0!</v>
      </c>
      <c r="G79" s="303" t="e">
        <f t="shared" ref="G79:G80" si="17">K71</f>
        <v>#DIV/0!</v>
      </c>
      <c r="H79" s="303" t="e">
        <f t="shared" ref="H79:H80" si="18">D54</f>
        <v>#DIV/0!</v>
      </c>
      <c r="I79" s="303" t="e">
        <f t="shared" ref="I79:I80" si="19">J71</f>
        <v>#DIV/0!</v>
      </c>
      <c r="J79" s="288" t="e">
        <f t="shared" ref="J79:J80" si="20">J62</f>
        <v>#DIV/0!</v>
      </c>
      <c r="K79" s="292"/>
      <c r="L79" s="317" t="e">
        <f t="shared" ref="L79:L80" si="21">B60*G79/100*(1*C79+4*D79+8*E79+12*F79)/(B60*3)</f>
        <v>#DIV/0!</v>
      </c>
      <c r="M79" s="295" t="e">
        <f t="shared" ref="M79:M80" si="22">(G71+H71)*10^6/$A$23/60/60</f>
        <v>#DIV/0!</v>
      </c>
    </row>
    <row r="80" spans="1:13" x14ac:dyDescent="0.2">
      <c r="A80" s="315">
        <v>3</v>
      </c>
      <c r="B80" s="289" t="e">
        <f t="shared" si="12"/>
        <v>#DIV/0!</v>
      </c>
      <c r="C80" s="304" t="e">
        <f t="shared" si="13"/>
        <v>#DIV/0!</v>
      </c>
      <c r="D80" s="304" t="e">
        <f t="shared" si="14"/>
        <v>#DIV/0!</v>
      </c>
      <c r="E80" s="304" t="e">
        <f t="shared" si="15"/>
        <v>#DIV/0!</v>
      </c>
      <c r="F80" s="304" t="e">
        <f t="shared" si="16"/>
        <v>#DIV/0!</v>
      </c>
      <c r="G80" s="304" t="e">
        <f t="shared" si="17"/>
        <v>#DIV/0!</v>
      </c>
      <c r="H80" s="304" t="e">
        <f t="shared" si="18"/>
        <v>#DIV/0!</v>
      </c>
      <c r="I80" s="304" t="e">
        <f t="shared" si="19"/>
        <v>#DIV/0!</v>
      </c>
      <c r="J80" s="290" t="e">
        <f t="shared" si="20"/>
        <v>#DIV/0!</v>
      </c>
      <c r="K80" s="293"/>
      <c r="L80" s="318" t="e">
        <f t="shared" si="21"/>
        <v>#DIV/0!</v>
      </c>
      <c r="M80" s="296" t="e">
        <f t="shared" si="22"/>
        <v>#DIV/0!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zoomScale="85" zoomScaleNormal="85" workbookViewId="0"/>
  </sheetViews>
  <sheetFormatPr defaultRowHeight="12.75" x14ac:dyDescent="0.2"/>
  <cols>
    <col min="1" max="1" width="23.42578125" bestFit="1" customWidth="1"/>
    <col min="2" max="4" width="9" bestFit="1" customWidth="1"/>
    <col min="5" max="5" width="10" bestFit="1" customWidth="1"/>
    <col min="8" max="8" width="9.42578125" bestFit="1" customWidth="1"/>
    <col min="9" max="9" width="15.42578125" bestFit="1" customWidth="1"/>
    <col min="10" max="10" width="15.28515625" bestFit="1" customWidth="1"/>
    <col min="12" max="12" width="38" bestFit="1" customWidth="1"/>
    <col min="13" max="13" width="31.28515625" bestFit="1" customWidth="1"/>
  </cols>
  <sheetData>
    <row r="1" spans="1:12" x14ac:dyDescent="0.2">
      <c r="A1" s="215" t="s">
        <v>241</v>
      </c>
      <c r="B1" s="19" t="s">
        <v>233</v>
      </c>
      <c r="C1" s="19" t="s">
        <v>18</v>
      </c>
      <c r="D1" s="19" t="s">
        <v>234</v>
      </c>
      <c r="E1" s="19" t="s">
        <v>235</v>
      </c>
      <c r="J1" s="218" t="s">
        <v>19</v>
      </c>
      <c r="K1" s="26" t="s">
        <v>20</v>
      </c>
      <c r="L1" s="14">
        <v>4270200</v>
      </c>
    </row>
    <row r="2" spans="1:12" x14ac:dyDescent="0.2">
      <c r="A2" s="26" t="s">
        <v>21</v>
      </c>
      <c r="B2" s="13">
        <v>10</v>
      </c>
      <c r="C2" s="13">
        <v>25</v>
      </c>
      <c r="D2" s="13">
        <v>66</v>
      </c>
      <c r="E2" s="13">
        <v>100</v>
      </c>
      <c r="J2" s="25"/>
      <c r="K2" s="25"/>
      <c r="L2" s="58"/>
    </row>
    <row r="3" spans="1:12" x14ac:dyDescent="0.2">
      <c r="A3" s="26" t="s">
        <v>22</v>
      </c>
      <c r="B3" s="13">
        <f>1000000*B2/100</f>
        <v>100000</v>
      </c>
      <c r="C3" s="13">
        <f t="shared" ref="C3:E3" si="0">1000000*C2/100</f>
        <v>250000</v>
      </c>
      <c r="D3" s="13">
        <f t="shared" si="0"/>
        <v>660000</v>
      </c>
      <c r="E3" s="13">
        <f t="shared" si="0"/>
        <v>1000000</v>
      </c>
      <c r="J3" s="25"/>
      <c r="K3" s="26" t="s">
        <v>23</v>
      </c>
      <c r="L3" s="58">
        <v>427.02</v>
      </c>
    </row>
    <row r="4" spans="1:12" x14ac:dyDescent="0.2">
      <c r="A4" s="26" t="s">
        <v>240</v>
      </c>
      <c r="B4" s="53">
        <v>43056408</v>
      </c>
      <c r="C4" s="54">
        <v>98117497</v>
      </c>
      <c r="D4" s="54">
        <v>275119531</v>
      </c>
      <c r="E4" s="54">
        <v>425043478</v>
      </c>
      <c r="J4" s="25"/>
      <c r="K4" s="25"/>
      <c r="L4" s="58"/>
    </row>
    <row r="5" spans="1:12" x14ac:dyDescent="0.2">
      <c r="A5" s="216" t="s">
        <v>242</v>
      </c>
      <c r="B5" s="19" t="s">
        <v>238</v>
      </c>
      <c r="C5" s="19" t="s">
        <v>17</v>
      </c>
      <c r="D5" s="19" t="s">
        <v>234</v>
      </c>
      <c r="E5" s="19" t="s">
        <v>235</v>
      </c>
      <c r="J5" s="216" t="s">
        <v>24</v>
      </c>
      <c r="K5" s="26" t="s">
        <v>20</v>
      </c>
      <c r="L5" s="14">
        <v>3297300</v>
      </c>
    </row>
    <row r="6" spans="1:12" x14ac:dyDescent="0.2">
      <c r="A6" s="26" t="s">
        <v>25</v>
      </c>
      <c r="B6" s="13">
        <v>5</v>
      </c>
      <c r="C6" s="13">
        <v>33.299999999999997</v>
      </c>
      <c r="D6" s="13">
        <v>66.7</v>
      </c>
      <c r="E6" s="13">
        <v>100</v>
      </c>
      <c r="J6" s="25"/>
      <c r="K6" s="25"/>
      <c r="L6" s="58"/>
    </row>
    <row r="7" spans="1:12" x14ac:dyDescent="0.2">
      <c r="A7" s="26" t="s">
        <v>22</v>
      </c>
      <c r="B7" s="13">
        <f>1000000*B6/100</f>
        <v>50000</v>
      </c>
      <c r="C7" s="13">
        <f t="shared" ref="C7:E7" si="1">1000000*C6/100</f>
        <v>332999.99999999994</v>
      </c>
      <c r="D7" s="13">
        <f t="shared" si="1"/>
        <v>667000</v>
      </c>
      <c r="E7" s="13">
        <f t="shared" si="1"/>
        <v>1000000</v>
      </c>
      <c r="J7" s="25"/>
      <c r="K7" s="26" t="s">
        <v>23</v>
      </c>
      <c r="L7" s="58">
        <v>329.73</v>
      </c>
    </row>
    <row r="8" spans="1:12" x14ac:dyDescent="0.2">
      <c r="A8" s="26" t="s">
        <v>240</v>
      </c>
      <c r="B8" s="53">
        <v>17402544</v>
      </c>
      <c r="C8" s="54">
        <v>130299658</v>
      </c>
      <c r="D8" s="54">
        <v>244358823</v>
      </c>
      <c r="E8" s="54">
        <v>330403300</v>
      </c>
      <c r="F8" s="66"/>
      <c r="J8" s="25"/>
      <c r="K8" s="25"/>
      <c r="L8" s="58"/>
    </row>
    <row r="9" spans="1:12" x14ac:dyDescent="0.2">
      <c r="A9" s="217" t="s">
        <v>243</v>
      </c>
      <c r="B9" s="19" t="s">
        <v>17</v>
      </c>
      <c r="C9" s="19" t="s">
        <v>16</v>
      </c>
      <c r="D9" s="19" t="s">
        <v>235</v>
      </c>
      <c r="E9" s="19"/>
      <c r="F9" s="19" t="s">
        <v>239</v>
      </c>
      <c r="G9" s="19" t="s">
        <v>239</v>
      </c>
      <c r="H9" s="19" t="s">
        <v>239</v>
      </c>
      <c r="J9" s="217" t="s">
        <v>94</v>
      </c>
      <c r="K9" s="26" t="s">
        <v>20</v>
      </c>
      <c r="L9" s="14">
        <v>87929000</v>
      </c>
    </row>
    <row r="10" spans="1:12" x14ac:dyDescent="0.2">
      <c r="A10" s="26" t="s">
        <v>236</v>
      </c>
      <c r="B10" s="13">
        <v>0</v>
      </c>
      <c r="C10" s="13">
        <v>0.5</v>
      </c>
      <c r="D10" s="13">
        <v>1</v>
      </c>
      <c r="E10" s="13"/>
      <c r="F10" s="219">
        <v>50</v>
      </c>
      <c r="G10" s="219">
        <v>70</v>
      </c>
      <c r="H10" s="219">
        <v>100</v>
      </c>
      <c r="J10" s="25"/>
      <c r="K10" s="25"/>
      <c r="L10" s="58"/>
    </row>
    <row r="11" spans="1:12" x14ac:dyDescent="0.2">
      <c r="A11" s="26" t="s">
        <v>22</v>
      </c>
      <c r="B11" s="13">
        <f>1000000*B10/100</f>
        <v>0</v>
      </c>
      <c r="C11" s="13">
        <f t="shared" ref="C11:H11" si="2">1000000*C10/100</f>
        <v>5000</v>
      </c>
      <c r="D11" s="13">
        <f t="shared" si="2"/>
        <v>10000</v>
      </c>
      <c r="E11" s="13"/>
      <c r="F11" s="13">
        <f t="shared" si="2"/>
        <v>500000</v>
      </c>
      <c r="G11" s="13">
        <f t="shared" si="2"/>
        <v>700000</v>
      </c>
      <c r="H11" s="13">
        <f t="shared" si="2"/>
        <v>1000000</v>
      </c>
      <c r="J11" s="25"/>
      <c r="K11" s="26" t="s">
        <v>23</v>
      </c>
      <c r="L11" s="58">
        <v>8792.9</v>
      </c>
    </row>
    <row r="12" spans="1:12" x14ac:dyDescent="0.2">
      <c r="A12" s="26" t="s">
        <v>237</v>
      </c>
      <c r="B12" s="53">
        <v>0</v>
      </c>
      <c r="C12" s="53">
        <v>43596545</v>
      </c>
      <c r="D12" s="53">
        <v>87928635</v>
      </c>
      <c r="E12" s="53"/>
      <c r="F12" s="53">
        <v>567052621</v>
      </c>
      <c r="G12" s="53">
        <v>717568961</v>
      </c>
      <c r="H12" s="53">
        <v>860556961</v>
      </c>
    </row>
    <row r="21" spans="8:11" x14ac:dyDescent="0.2">
      <c r="I21" s="2" t="s">
        <v>287</v>
      </c>
    </row>
    <row r="22" spans="8:11" x14ac:dyDescent="0.2">
      <c r="H22" s="284" t="s">
        <v>288</v>
      </c>
      <c r="I22" s="284" t="s">
        <v>289</v>
      </c>
      <c r="J22" s="284" t="s">
        <v>240</v>
      </c>
      <c r="K22" s="284" t="s">
        <v>290</v>
      </c>
    </row>
    <row r="23" spans="8:11" x14ac:dyDescent="0.2">
      <c r="H23">
        <v>0</v>
      </c>
      <c r="I23" s="305">
        <v>0</v>
      </c>
      <c r="J23" s="305">
        <v>0</v>
      </c>
      <c r="K23" t="e">
        <f t="shared" ref="K23:K27" si="3">I23/J23</f>
        <v>#DIV/0!</v>
      </c>
    </row>
    <row r="24" spans="8:11" x14ac:dyDescent="0.2">
      <c r="H24">
        <v>0.5</v>
      </c>
      <c r="I24" s="305">
        <v>43596545</v>
      </c>
      <c r="J24" s="306">
        <v>2112645</v>
      </c>
      <c r="K24">
        <f t="shared" si="3"/>
        <v>20.636001315886009</v>
      </c>
    </row>
    <row r="25" spans="8:11" x14ac:dyDescent="0.2">
      <c r="H25">
        <v>1</v>
      </c>
      <c r="I25" s="5">
        <v>87928635</v>
      </c>
      <c r="J25" s="5">
        <v>2190381</v>
      </c>
      <c r="K25">
        <f t="shared" si="3"/>
        <v>40.143077848100397</v>
      </c>
    </row>
    <row r="26" spans="8:11" x14ac:dyDescent="0.2">
      <c r="H26">
        <v>50</v>
      </c>
      <c r="I26" s="5">
        <v>567052621</v>
      </c>
      <c r="J26" s="5"/>
      <c r="K26" t="e">
        <f t="shared" si="3"/>
        <v>#DIV/0!</v>
      </c>
    </row>
    <row r="27" spans="8:11" x14ac:dyDescent="0.2">
      <c r="H27">
        <v>70</v>
      </c>
      <c r="I27" s="5">
        <v>717568961</v>
      </c>
      <c r="J27" s="5"/>
      <c r="K27" t="e">
        <f t="shared" si="3"/>
        <v>#DIV/0!</v>
      </c>
    </row>
    <row r="28" spans="8:11" x14ac:dyDescent="0.2">
      <c r="H28">
        <v>100</v>
      </c>
      <c r="I28" s="5">
        <v>860556910</v>
      </c>
      <c r="J28" s="5">
        <v>355850909</v>
      </c>
      <c r="K28">
        <f>I28/J28</f>
        <v>2.4183074659505785</v>
      </c>
    </row>
    <row r="39" spans="8:14" ht="15" x14ac:dyDescent="0.25">
      <c r="J39" s="223" t="s">
        <v>250</v>
      </c>
      <c r="L39" s="56" t="s">
        <v>257</v>
      </c>
      <c r="N39" s="220"/>
    </row>
    <row r="40" spans="8:14" x14ac:dyDescent="0.2">
      <c r="H40" s="2" t="s">
        <v>253</v>
      </c>
      <c r="I40" s="2" t="s">
        <v>252</v>
      </c>
      <c r="J40" s="2" t="s">
        <v>102</v>
      </c>
      <c r="K40" s="2" t="s">
        <v>251</v>
      </c>
      <c r="L40" s="2" t="s">
        <v>256</v>
      </c>
      <c r="M40" s="2"/>
    </row>
    <row r="41" spans="8:14" x14ac:dyDescent="0.2">
      <c r="J41" s="224">
        <f>D12</f>
        <v>87928635</v>
      </c>
      <c r="K41" s="224">
        <f>I41/J41</f>
        <v>0</v>
      </c>
      <c r="L41" s="224">
        <f>K41/1</f>
        <v>0</v>
      </c>
    </row>
    <row r="42" spans="8:14" ht="15" x14ac:dyDescent="0.25">
      <c r="L42" s="56" t="s">
        <v>258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305"/>
  <sheetViews>
    <sheetView workbookViewId="0"/>
  </sheetViews>
  <sheetFormatPr defaultColWidth="8.85546875" defaultRowHeight="12.75" x14ac:dyDescent="0.2"/>
  <cols>
    <col min="1" max="1" width="11.28515625" customWidth="1"/>
    <col min="2" max="2" width="9.140625" customWidth="1"/>
    <col min="3" max="3" width="11" customWidth="1"/>
    <col min="6" max="6" width="10" customWidth="1"/>
    <col min="9" max="10" width="11.42578125" customWidth="1"/>
    <col min="11" max="11" width="10" customWidth="1"/>
    <col min="12" max="12" width="10.85546875" customWidth="1"/>
    <col min="257" max="257" width="11.28515625" customWidth="1"/>
    <col min="258" max="258" width="9.140625" customWidth="1"/>
    <col min="259" max="259" width="11" customWidth="1"/>
    <col min="262" max="262" width="10" customWidth="1"/>
    <col min="265" max="266" width="11.42578125" customWidth="1"/>
    <col min="267" max="267" width="10" customWidth="1"/>
    <col min="268" max="268" width="10.85546875" customWidth="1"/>
    <col min="513" max="513" width="11.28515625" customWidth="1"/>
    <col min="514" max="514" width="9.140625" customWidth="1"/>
    <col min="515" max="515" width="11" customWidth="1"/>
    <col min="518" max="518" width="10" customWidth="1"/>
    <col min="521" max="522" width="11.42578125" customWidth="1"/>
    <col min="523" max="523" width="10" customWidth="1"/>
    <col min="524" max="524" width="10.85546875" customWidth="1"/>
    <col min="769" max="769" width="11.28515625" customWidth="1"/>
    <col min="770" max="770" width="9.140625" customWidth="1"/>
    <col min="771" max="771" width="11" customWidth="1"/>
    <col min="774" max="774" width="10" customWidth="1"/>
    <col min="777" max="778" width="11.42578125" customWidth="1"/>
    <col min="779" max="779" width="10" customWidth="1"/>
    <col min="780" max="780" width="10.85546875" customWidth="1"/>
    <col min="1025" max="1025" width="11.28515625" customWidth="1"/>
    <col min="1026" max="1026" width="9.140625" customWidth="1"/>
    <col min="1027" max="1027" width="11" customWidth="1"/>
    <col min="1030" max="1030" width="10" customWidth="1"/>
    <col min="1033" max="1034" width="11.42578125" customWidth="1"/>
    <col min="1035" max="1035" width="10" customWidth="1"/>
    <col min="1036" max="1036" width="10.85546875" customWidth="1"/>
    <col min="1281" max="1281" width="11.28515625" customWidth="1"/>
    <col min="1282" max="1282" width="9.140625" customWidth="1"/>
    <col min="1283" max="1283" width="11" customWidth="1"/>
    <col min="1286" max="1286" width="10" customWidth="1"/>
    <col min="1289" max="1290" width="11.42578125" customWidth="1"/>
    <col min="1291" max="1291" width="10" customWidth="1"/>
    <col min="1292" max="1292" width="10.85546875" customWidth="1"/>
    <col min="1537" max="1537" width="11.28515625" customWidth="1"/>
    <col min="1538" max="1538" width="9.140625" customWidth="1"/>
    <col min="1539" max="1539" width="11" customWidth="1"/>
    <col min="1542" max="1542" width="10" customWidth="1"/>
    <col min="1545" max="1546" width="11.42578125" customWidth="1"/>
    <col min="1547" max="1547" width="10" customWidth="1"/>
    <col min="1548" max="1548" width="10.85546875" customWidth="1"/>
    <col min="1793" max="1793" width="11.28515625" customWidth="1"/>
    <col min="1794" max="1794" width="9.140625" customWidth="1"/>
    <col min="1795" max="1795" width="11" customWidth="1"/>
    <col min="1798" max="1798" width="10" customWidth="1"/>
    <col min="1801" max="1802" width="11.42578125" customWidth="1"/>
    <col min="1803" max="1803" width="10" customWidth="1"/>
    <col min="1804" max="1804" width="10.85546875" customWidth="1"/>
    <col min="2049" max="2049" width="11.28515625" customWidth="1"/>
    <col min="2050" max="2050" width="9.140625" customWidth="1"/>
    <col min="2051" max="2051" width="11" customWidth="1"/>
    <col min="2054" max="2054" width="10" customWidth="1"/>
    <col min="2057" max="2058" width="11.42578125" customWidth="1"/>
    <col min="2059" max="2059" width="10" customWidth="1"/>
    <col min="2060" max="2060" width="10.85546875" customWidth="1"/>
    <col min="2305" max="2305" width="11.28515625" customWidth="1"/>
    <col min="2306" max="2306" width="9.140625" customWidth="1"/>
    <col min="2307" max="2307" width="11" customWidth="1"/>
    <col min="2310" max="2310" width="10" customWidth="1"/>
    <col min="2313" max="2314" width="11.42578125" customWidth="1"/>
    <col min="2315" max="2315" width="10" customWidth="1"/>
    <col min="2316" max="2316" width="10.85546875" customWidth="1"/>
    <col min="2561" max="2561" width="11.28515625" customWidth="1"/>
    <col min="2562" max="2562" width="9.140625" customWidth="1"/>
    <col min="2563" max="2563" width="11" customWidth="1"/>
    <col min="2566" max="2566" width="10" customWidth="1"/>
    <col min="2569" max="2570" width="11.42578125" customWidth="1"/>
    <col min="2571" max="2571" width="10" customWidth="1"/>
    <col min="2572" max="2572" width="10.85546875" customWidth="1"/>
    <col min="2817" max="2817" width="11.28515625" customWidth="1"/>
    <col min="2818" max="2818" width="9.140625" customWidth="1"/>
    <col min="2819" max="2819" width="11" customWidth="1"/>
    <col min="2822" max="2822" width="10" customWidth="1"/>
    <col min="2825" max="2826" width="11.42578125" customWidth="1"/>
    <col min="2827" max="2827" width="10" customWidth="1"/>
    <col min="2828" max="2828" width="10.85546875" customWidth="1"/>
    <col min="3073" max="3073" width="11.28515625" customWidth="1"/>
    <col min="3074" max="3074" width="9.140625" customWidth="1"/>
    <col min="3075" max="3075" width="11" customWidth="1"/>
    <col min="3078" max="3078" width="10" customWidth="1"/>
    <col min="3081" max="3082" width="11.42578125" customWidth="1"/>
    <col min="3083" max="3083" width="10" customWidth="1"/>
    <col min="3084" max="3084" width="10.85546875" customWidth="1"/>
    <col min="3329" max="3329" width="11.28515625" customWidth="1"/>
    <col min="3330" max="3330" width="9.140625" customWidth="1"/>
    <col min="3331" max="3331" width="11" customWidth="1"/>
    <col min="3334" max="3334" width="10" customWidth="1"/>
    <col min="3337" max="3338" width="11.42578125" customWidth="1"/>
    <col min="3339" max="3339" width="10" customWidth="1"/>
    <col min="3340" max="3340" width="10.85546875" customWidth="1"/>
    <col min="3585" max="3585" width="11.28515625" customWidth="1"/>
    <col min="3586" max="3586" width="9.140625" customWidth="1"/>
    <col min="3587" max="3587" width="11" customWidth="1"/>
    <col min="3590" max="3590" width="10" customWidth="1"/>
    <col min="3593" max="3594" width="11.42578125" customWidth="1"/>
    <col min="3595" max="3595" width="10" customWidth="1"/>
    <col min="3596" max="3596" width="10.85546875" customWidth="1"/>
    <col min="3841" max="3841" width="11.28515625" customWidth="1"/>
    <col min="3842" max="3842" width="9.140625" customWidth="1"/>
    <col min="3843" max="3843" width="11" customWidth="1"/>
    <col min="3846" max="3846" width="10" customWidth="1"/>
    <col min="3849" max="3850" width="11.42578125" customWidth="1"/>
    <col min="3851" max="3851" width="10" customWidth="1"/>
    <col min="3852" max="3852" width="10.85546875" customWidth="1"/>
    <col min="4097" max="4097" width="11.28515625" customWidth="1"/>
    <col min="4098" max="4098" width="9.140625" customWidth="1"/>
    <col min="4099" max="4099" width="11" customWidth="1"/>
    <col min="4102" max="4102" width="10" customWidth="1"/>
    <col min="4105" max="4106" width="11.42578125" customWidth="1"/>
    <col min="4107" max="4107" width="10" customWidth="1"/>
    <col min="4108" max="4108" width="10.85546875" customWidth="1"/>
    <col min="4353" max="4353" width="11.28515625" customWidth="1"/>
    <col min="4354" max="4354" width="9.140625" customWidth="1"/>
    <col min="4355" max="4355" width="11" customWidth="1"/>
    <col min="4358" max="4358" width="10" customWidth="1"/>
    <col min="4361" max="4362" width="11.42578125" customWidth="1"/>
    <col min="4363" max="4363" width="10" customWidth="1"/>
    <col min="4364" max="4364" width="10.85546875" customWidth="1"/>
    <col min="4609" max="4609" width="11.28515625" customWidth="1"/>
    <col min="4610" max="4610" width="9.140625" customWidth="1"/>
    <col min="4611" max="4611" width="11" customWidth="1"/>
    <col min="4614" max="4614" width="10" customWidth="1"/>
    <col min="4617" max="4618" width="11.42578125" customWidth="1"/>
    <col min="4619" max="4619" width="10" customWidth="1"/>
    <col min="4620" max="4620" width="10.85546875" customWidth="1"/>
    <col min="4865" max="4865" width="11.28515625" customWidth="1"/>
    <col min="4866" max="4866" width="9.140625" customWidth="1"/>
    <col min="4867" max="4867" width="11" customWidth="1"/>
    <col min="4870" max="4870" width="10" customWidth="1"/>
    <col min="4873" max="4874" width="11.42578125" customWidth="1"/>
    <col min="4875" max="4875" width="10" customWidth="1"/>
    <col min="4876" max="4876" width="10.85546875" customWidth="1"/>
    <col min="5121" max="5121" width="11.28515625" customWidth="1"/>
    <col min="5122" max="5122" width="9.140625" customWidth="1"/>
    <col min="5123" max="5123" width="11" customWidth="1"/>
    <col min="5126" max="5126" width="10" customWidth="1"/>
    <col min="5129" max="5130" width="11.42578125" customWidth="1"/>
    <col min="5131" max="5131" width="10" customWidth="1"/>
    <col min="5132" max="5132" width="10.85546875" customWidth="1"/>
    <col min="5377" max="5377" width="11.28515625" customWidth="1"/>
    <col min="5378" max="5378" width="9.140625" customWidth="1"/>
    <col min="5379" max="5379" width="11" customWidth="1"/>
    <col min="5382" max="5382" width="10" customWidth="1"/>
    <col min="5385" max="5386" width="11.42578125" customWidth="1"/>
    <col min="5387" max="5387" width="10" customWidth="1"/>
    <col min="5388" max="5388" width="10.85546875" customWidth="1"/>
    <col min="5633" max="5633" width="11.28515625" customWidth="1"/>
    <col min="5634" max="5634" width="9.140625" customWidth="1"/>
    <col min="5635" max="5635" width="11" customWidth="1"/>
    <col min="5638" max="5638" width="10" customWidth="1"/>
    <col min="5641" max="5642" width="11.42578125" customWidth="1"/>
    <col min="5643" max="5643" width="10" customWidth="1"/>
    <col min="5644" max="5644" width="10.85546875" customWidth="1"/>
    <col min="5889" max="5889" width="11.28515625" customWidth="1"/>
    <col min="5890" max="5890" width="9.140625" customWidth="1"/>
    <col min="5891" max="5891" width="11" customWidth="1"/>
    <col min="5894" max="5894" width="10" customWidth="1"/>
    <col min="5897" max="5898" width="11.42578125" customWidth="1"/>
    <col min="5899" max="5899" width="10" customWidth="1"/>
    <col min="5900" max="5900" width="10.85546875" customWidth="1"/>
    <col min="6145" max="6145" width="11.28515625" customWidth="1"/>
    <col min="6146" max="6146" width="9.140625" customWidth="1"/>
    <col min="6147" max="6147" width="11" customWidth="1"/>
    <col min="6150" max="6150" width="10" customWidth="1"/>
    <col min="6153" max="6154" width="11.42578125" customWidth="1"/>
    <col min="6155" max="6155" width="10" customWidth="1"/>
    <col min="6156" max="6156" width="10.85546875" customWidth="1"/>
    <col min="6401" max="6401" width="11.28515625" customWidth="1"/>
    <col min="6402" max="6402" width="9.140625" customWidth="1"/>
    <col min="6403" max="6403" width="11" customWidth="1"/>
    <col min="6406" max="6406" width="10" customWidth="1"/>
    <col min="6409" max="6410" width="11.42578125" customWidth="1"/>
    <col min="6411" max="6411" width="10" customWidth="1"/>
    <col min="6412" max="6412" width="10.85546875" customWidth="1"/>
    <col min="6657" max="6657" width="11.28515625" customWidth="1"/>
    <col min="6658" max="6658" width="9.140625" customWidth="1"/>
    <col min="6659" max="6659" width="11" customWidth="1"/>
    <col min="6662" max="6662" width="10" customWidth="1"/>
    <col min="6665" max="6666" width="11.42578125" customWidth="1"/>
    <col min="6667" max="6667" width="10" customWidth="1"/>
    <col min="6668" max="6668" width="10.85546875" customWidth="1"/>
    <col min="6913" max="6913" width="11.28515625" customWidth="1"/>
    <col min="6914" max="6914" width="9.140625" customWidth="1"/>
    <col min="6915" max="6915" width="11" customWidth="1"/>
    <col min="6918" max="6918" width="10" customWidth="1"/>
    <col min="6921" max="6922" width="11.42578125" customWidth="1"/>
    <col min="6923" max="6923" width="10" customWidth="1"/>
    <col min="6924" max="6924" width="10.85546875" customWidth="1"/>
    <col min="7169" max="7169" width="11.28515625" customWidth="1"/>
    <col min="7170" max="7170" width="9.140625" customWidth="1"/>
    <col min="7171" max="7171" width="11" customWidth="1"/>
    <col min="7174" max="7174" width="10" customWidth="1"/>
    <col min="7177" max="7178" width="11.42578125" customWidth="1"/>
    <col min="7179" max="7179" width="10" customWidth="1"/>
    <col min="7180" max="7180" width="10.85546875" customWidth="1"/>
    <col min="7425" max="7425" width="11.28515625" customWidth="1"/>
    <col min="7426" max="7426" width="9.140625" customWidth="1"/>
    <col min="7427" max="7427" width="11" customWidth="1"/>
    <col min="7430" max="7430" width="10" customWidth="1"/>
    <col min="7433" max="7434" width="11.42578125" customWidth="1"/>
    <col min="7435" max="7435" width="10" customWidth="1"/>
    <col min="7436" max="7436" width="10.85546875" customWidth="1"/>
    <col min="7681" max="7681" width="11.28515625" customWidth="1"/>
    <col min="7682" max="7682" width="9.140625" customWidth="1"/>
    <col min="7683" max="7683" width="11" customWidth="1"/>
    <col min="7686" max="7686" width="10" customWidth="1"/>
    <col min="7689" max="7690" width="11.42578125" customWidth="1"/>
    <col min="7691" max="7691" width="10" customWidth="1"/>
    <col min="7692" max="7692" width="10.85546875" customWidth="1"/>
    <col min="7937" max="7937" width="11.28515625" customWidth="1"/>
    <col min="7938" max="7938" width="9.140625" customWidth="1"/>
    <col min="7939" max="7939" width="11" customWidth="1"/>
    <col min="7942" max="7942" width="10" customWidth="1"/>
    <col min="7945" max="7946" width="11.42578125" customWidth="1"/>
    <col min="7947" max="7947" width="10" customWidth="1"/>
    <col min="7948" max="7948" width="10.85546875" customWidth="1"/>
    <col min="8193" max="8193" width="11.28515625" customWidth="1"/>
    <col min="8194" max="8194" width="9.140625" customWidth="1"/>
    <col min="8195" max="8195" width="11" customWidth="1"/>
    <col min="8198" max="8198" width="10" customWidth="1"/>
    <col min="8201" max="8202" width="11.42578125" customWidth="1"/>
    <col min="8203" max="8203" width="10" customWidth="1"/>
    <col min="8204" max="8204" width="10.85546875" customWidth="1"/>
    <col min="8449" max="8449" width="11.28515625" customWidth="1"/>
    <col min="8450" max="8450" width="9.140625" customWidth="1"/>
    <col min="8451" max="8451" width="11" customWidth="1"/>
    <col min="8454" max="8454" width="10" customWidth="1"/>
    <col min="8457" max="8458" width="11.42578125" customWidth="1"/>
    <col min="8459" max="8459" width="10" customWidth="1"/>
    <col min="8460" max="8460" width="10.85546875" customWidth="1"/>
    <col min="8705" max="8705" width="11.28515625" customWidth="1"/>
    <col min="8706" max="8706" width="9.140625" customWidth="1"/>
    <col min="8707" max="8707" width="11" customWidth="1"/>
    <col min="8710" max="8710" width="10" customWidth="1"/>
    <col min="8713" max="8714" width="11.42578125" customWidth="1"/>
    <col min="8715" max="8715" width="10" customWidth="1"/>
    <col min="8716" max="8716" width="10.85546875" customWidth="1"/>
    <col min="8961" max="8961" width="11.28515625" customWidth="1"/>
    <col min="8962" max="8962" width="9.140625" customWidth="1"/>
    <col min="8963" max="8963" width="11" customWidth="1"/>
    <col min="8966" max="8966" width="10" customWidth="1"/>
    <col min="8969" max="8970" width="11.42578125" customWidth="1"/>
    <col min="8971" max="8971" width="10" customWidth="1"/>
    <col min="8972" max="8972" width="10.85546875" customWidth="1"/>
    <col min="9217" max="9217" width="11.28515625" customWidth="1"/>
    <col min="9218" max="9218" width="9.140625" customWidth="1"/>
    <col min="9219" max="9219" width="11" customWidth="1"/>
    <col min="9222" max="9222" width="10" customWidth="1"/>
    <col min="9225" max="9226" width="11.42578125" customWidth="1"/>
    <col min="9227" max="9227" width="10" customWidth="1"/>
    <col min="9228" max="9228" width="10.85546875" customWidth="1"/>
    <col min="9473" max="9473" width="11.28515625" customWidth="1"/>
    <col min="9474" max="9474" width="9.140625" customWidth="1"/>
    <col min="9475" max="9475" width="11" customWidth="1"/>
    <col min="9478" max="9478" width="10" customWidth="1"/>
    <col min="9481" max="9482" width="11.42578125" customWidth="1"/>
    <col min="9483" max="9483" width="10" customWidth="1"/>
    <col min="9484" max="9484" width="10.85546875" customWidth="1"/>
    <col min="9729" max="9729" width="11.28515625" customWidth="1"/>
    <col min="9730" max="9730" width="9.140625" customWidth="1"/>
    <col min="9731" max="9731" width="11" customWidth="1"/>
    <col min="9734" max="9734" width="10" customWidth="1"/>
    <col min="9737" max="9738" width="11.42578125" customWidth="1"/>
    <col min="9739" max="9739" width="10" customWidth="1"/>
    <col min="9740" max="9740" width="10.85546875" customWidth="1"/>
    <col min="9985" max="9985" width="11.28515625" customWidth="1"/>
    <col min="9986" max="9986" width="9.140625" customWidth="1"/>
    <col min="9987" max="9987" width="11" customWidth="1"/>
    <col min="9990" max="9990" width="10" customWidth="1"/>
    <col min="9993" max="9994" width="11.42578125" customWidth="1"/>
    <col min="9995" max="9995" width="10" customWidth="1"/>
    <col min="9996" max="9996" width="10.85546875" customWidth="1"/>
    <col min="10241" max="10241" width="11.28515625" customWidth="1"/>
    <col min="10242" max="10242" width="9.140625" customWidth="1"/>
    <col min="10243" max="10243" width="11" customWidth="1"/>
    <col min="10246" max="10246" width="10" customWidth="1"/>
    <col min="10249" max="10250" width="11.42578125" customWidth="1"/>
    <col min="10251" max="10251" width="10" customWidth="1"/>
    <col min="10252" max="10252" width="10.85546875" customWidth="1"/>
    <col min="10497" max="10497" width="11.28515625" customWidth="1"/>
    <col min="10498" max="10498" width="9.140625" customWidth="1"/>
    <col min="10499" max="10499" width="11" customWidth="1"/>
    <col min="10502" max="10502" width="10" customWidth="1"/>
    <col min="10505" max="10506" width="11.42578125" customWidth="1"/>
    <col min="10507" max="10507" width="10" customWidth="1"/>
    <col min="10508" max="10508" width="10.85546875" customWidth="1"/>
    <col min="10753" max="10753" width="11.28515625" customWidth="1"/>
    <col min="10754" max="10754" width="9.140625" customWidth="1"/>
    <col min="10755" max="10755" width="11" customWidth="1"/>
    <col min="10758" max="10758" width="10" customWidth="1"/>
    <col min="10761" max="10762" width="11.42578125" customWidth="1"/>
    <col min="10763" max="10763" width="10" customWidth="1"/>
    <col min="10764" max="10764" width="10.85546875" customWidth="1"/>
    <col min="11009" max="11009" width="11.28515625" customWidth="1"/>
    <col min="11010" max="11010" width="9.140625" customWidth="1"/>
    <col min="11011" max="11011" width="11" customWidth="1"/>
    <col min="11014" max="11014" width="10" customWidth="1"/>
    <col min="11017" max="11018" width="11.42578125" customWidth="1"/>
    <col min="11019" max="11019" width="10" customWidth="1"/>
    <col min="11020" max="11020" width="10.85546875" customWidth="1"/>
    <col min="11265" max="11265" width="11.28515625" customWidth="1"/>
    <col min="11266" max="11266" width="9.140625" customWidth="1"/>
    <col min="11267" max="11267" width="11" customWidth="1"/>
    <col min="11270" max="11270" width="10" customWidth="1"/>
    <col min="11273" max="11274" width="11.42578125" customWidth="1"/>
    <col min="11275" max="11275" width="10" customWidth="1"/>
    <col min="11276" max="11276" width="10.85546875" customWidth="1"/>
    <col min="11521" max="11521" width="11.28515625" customWidth="1"/>
    <col min="11522" max="11522" width="9.140625" customWidth="1"/>
    <col min="11523" max="11523" width="11" customWidth="1"/>
    <col min="11526" max="11526" width="10" customWidth="1"/>
    <col min="11529" max="11530" width="11.42578125" customWidth="1"/>
    <col min="11531" max="11531" width="10" customWidth="1"/>
    <col min="11532" max="11532" width="10.85546875" customWidth="1"/>
    <col min="11777" max="11777" width="11.28515625" customWidth="1"/>
    <col min="11778" max="11778" width="9.140625" customWidth="1"/>
    <col min="11779" max="11779" width="11" customWidth="1"/>
    <col min="11782" max="11782" width="10" customWidth="1"/>
    <col min="11785" max="11786" width="11.42578125" customWidth="1"/>
    <col min="11787" max="11787" width="10" customWidth="1"/>
    <col min="11788" max="11788" width="10.85546875" customWidth="1"/>
    <col min="12033" max="12033" width="11.28515625" customWidth="1"/>
    <col min="12034" max="12034" width="9.140625" customWidth="1"/>
    <col min="12035" max="12035" width="11" customWidth="1"/>
    <col min="12038" max="12038" width="10" customWidth="1"/>
    <col min="12041" max="12042" width="11.42578125" customWidth="1"/>
    <col min="12043" max="12043" width="10" customWidth="1"/>
    <col min="12044" max="12044" width="10.85546875" customWidth="1"/>
    <col min="12289" max="12289" width="11.28515625" customWidth="1"/>
    <col min="12290" max="12290" width="9.140625" customWidth="1"/>
    <col min="12291" max="12291" width="11" customWidth="1"/>
    <col min="12294" max="12294" width="10" customWidth="1"/>
    <col min="12297" max="12298" width="11.42578125" customWidth="1"/>
    <col min="12299" max="12299" width="10" customWidth="1"/>
    <col min="12300" max="12300" width="10.85546875" customWidth="1"/>
    <col min="12545" max="12545" width="11.28515625" customWidth="1"/>
    <col min="12546" max="12546" width="9.140625" customWidth="1"/>
    <col min="12547" max="12547" width="11" customWidth="1"/>
    <col min="12550" max="12550" width="10" customWidth="1"/>
    <col min="12553" max="12554" width="11.42578125" customWidth="1"/>
    <col min="12555" max="12555" width="10" customWidth="1"/>
    <col min="12556" max="12556" width="10.85546875" customWidth="1"/>
    <col min="12801" max="12801" width="11.28515625" customWidth="1"/>
    <col min="12802" max="12802" width="9.140625" customWidth="1"/>
    <col min="12803" max="12803" width="11" customWidth="1"/>
    <col min="12806" max="12806" width="10" customWidth="1"/>
    <col min="12809" max="12810" width="11.42578125" customWidth="1"/>
    <col min="12811" max="12811" width="10" customWidth="1"/>
    <col min="12812" max="12812" width="10.85546875" customWidth="1"/>
    <col min="13057" max="13057" width="11.28515625" customWidth="1"/>
    <col min="13058" max="13058" width="9.140625" customWidth="1"/>
    <col min="13059" max="13059" width="11" customWidth="1"/>
    <col min="13062" max="13062" width="10" customWidth="1"/>
    <col min="13065" max="13066" width="11.42578125" customWidth="1"/>
    <col min="13067" max="13067" width="10" customWidth="1"/>
    <col min="13068" max="13068" width="10.85546875" customWidth="1"/>
    <col min="13313" max="13313" width="11.28515625" customWidth="1"/>
    <col min="13314" max="13314" width="9.140625" customWidth="1"/>
    <col min="13315" max="13315" width="11" customWidth="1"/>
    <col min="13318" max="13318" width="10" customWidth="1"/>
    <col min="13321" max="13322" width="11.42578125" customWidth="1"/>
    <col min="13323" max="13323" width="10" customWidth="1"/>
    <col min="13324" max="13324" width="10.85546875" customWidth="1"/>
    <col min="13569" max="13569" width="11.28515625" customWidth="1"/>
    <col min="13570" max="13570" width="9.140625" customWidth="1"/>
    <col min="13571" max="13571" width="11" customWidth="1"/>
    <col min="13574" max="13574" width="10" customWidth="1"/>
    <col min="13577" max="13578" width="11.42578125" customWidth="1"/>
    <col min="13579" max="13579" width="10" customWidth="1"/>
    <col min="13580" max="13580" width="10.85546875" customWidth="1"/>
    <col min="13825" max="13825" width="11.28515625" customWidth="1"/>
    <col min="13826" max="13826" width="9.140625" customWidth="1"/>
    <col min="13827" max="13827" width="11" customWidth="1"/>
    <col min="13830" max="13830" width="10" customWidth="1"/>
    <col min="13833" max="13834" width="11.42578125" customWidth="1"/>
    <col min="13835" max="13835" width="10" customWidth="1"/>
    <col min="13836" max="13836" width="10.85546875" customWidth="1"/>
    <col min="14081" max="14081" width="11.28515625" customWidth="1"/>
    <col min="14082" max="14082" width="9.140625" customWidth="1"/>
    <col min="14083" max="14083" width="11" customWidth="1"/>
    <col min="14086" max="14086" width="10" customWidth="1"/>
    <col min="14089" max="14090" width="11.42578125" customWidth="1"/>
    <col min="14091" max="14091" width="10" customWidth="1"/>
    <col min="14092" max="14092" width="10.85546875" customWidth="1"/>
    <col min="14337" max="14337" width="11.28515625" customWidth="1"/>
    <col min="14338" max="14338" width="9.140625" customWidth="1"/>
    <col min="14339" max="14339" width="11" customWidth="1"/>
    <col min="14342" max="14342" width="10" customWidth="1"/>
    <col min="14345" max="14346" width="11.42578125" customWidth="1"/>
    <col min="14347" max="14347" width="10" customWidth="1"/>
    <col min="14348" max="14348" width="10.85546875" customWidth="1"/>
    <col min="14593" max="14593" width="11.28515625" customWidth="1"/>
    <col min="14594" max="14594" width="9.140625" customWidth="1"/>
    <col min="14595" max="14595" width="11" customWidth="1"/>
    <col min="14598" max="14598" width="10" customWidth="1"/>
    <col min="14601" max="14602" width="11.42578125" customWidth="1"/>
    <col min="14603" max="14603" width="10" customWidth="1"/>
    <col min="14604" max="14604" width="10.85546875" customWidth="1"/>
    <col min="14849" max="14849" width="11.28515625" customWidth="1"/>
    <col min="14850" max="14850" width="9.140625" customWidth="1"/>
    <col min="14851" max="14851" width="11" customWidth="1"/>
    <col min="14854" max="14854" width="10" customWidth="1"/>
    <col min="14857" max="14858" width="11.42578125" customWidth="1"/>
    <col min="14859" max="14859" width="10" customWidth="1"/>
    <col min="14860" max="14860" width="10.85546875" customWidth="1"/>
    <col min="15105" max="15105" width="11.28515625" customWidth="1"/>
    <col min="15106" max="15106" width="9.140625" customWidth="1"/>
    <col min="15107" max="15107" width="11" customWidth="1"/>
    <col min="15110" max="15110" width="10" customWidth="1"/>
    <col min="15113" max="15114" width="11.42578125" customWidth="1"/>
    <col min="15115" max="15115" width="10" customWidth="1"/>
    <col min="15116" max="15116" width="10.85546875" customWidth="1"/>
    <col min="15361" max="15361" width="11.28515625" customWidth="1"/>
    <col min="15362" max="15362" width="9.140625" customWidth="1"/>
    <col min="15363" max="15363" width="11" customWidth="1"/>
    <col min="15366" max="15366" width="10" customWidth="1"/>
    <col min="15369" max="15370" width="11.42578125" customWidth="1"/>
    <col min="15371" max="15371" width="10" customWidth="1"/>
    <col min="15372" max="15372" width="10.85546875" customWidth="1"/>
    <col min="15617" max="15617" width="11.28515625" customWidth="1"/>
    <col min="15618" max="15618" width="9.140625" customWidth="1"/>
    <col min="15619" max="15619" width="11" customWidth="1"/>
    <col min="15622" max="15622" width="10" customWidth="1"/>
    <col min="15625" max="15626" width="11.42578125" customWidth="1"/>
    <col min="15627" max="15627" width="10" customWidth="1"/>
    <col min="15628" max="15628" width="10.85546875" customWidth="1"/>
    <col min="15873" max="15873" width="11.28515625" customWidth="1"/>
    <col min="15874" max="15874" width="9.140625" customWidth="1"/>
    <col min="15875" max="15875" width="11" customWidth="1"/>
    <col min="15878" max="15878" width="10" customWidth="1"/>
    <col min="15881" max="15882" width="11.42578125" customWidth="1"/>
    <col min="15883" max="15883" width="10" customWidth="1"/>
    <col min="15884" max="15884" width="10.85546875" customWidth="1"/>
    <col min="16129" max="16129" width="11.28515625" customWidth="1"/>
    <col min="16130" max="16130" width="9.140625" customWidth="1"/>
    <col min="16131" max="16131" width="11" customWidth="1"/>
    <col min="16134" max="16134" width="10" customWidth="1"/>
    <col min="16137" max="16138" width="11.42578125" customWidth="1"/>
    <col min="16139" max="16139" width="10" customWidth="1"/>
    <col min="16140" max="16140" width="10.85546875" customWidth="1"/>
  </cols>
  <sheetData>
    <row r="1" spans="1:21" s="69" customForma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  <c r="N1" s="68"/>
      <c r="O1" s="68"/>
      <c r="P1" s="68"/>
      <c r="Q1" s="68"/>
      <c r="R1" s="68"/>
      <c r="S1" s="68"/>
      <c r="T1" s="68"/>
      <c r="U1" s="68"/>
    </row>
    <row r="2" spans="1:21" s="69" customForma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68"/>
      <c r="O2" s="68"/>
      <c r="P2" s="68"/>
      <c r="Q2" s="68"/>
      <c r="R2" s="68"/>
      <c r="S2" s="68"/>
      <c r="T2" s="68"/>
      <c r="U2" s="68"/>
    </row>
    <row r="3" spans="1:21" s="69" customForma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  <c r="N3" s="68"/>
      <c r="O3" s="68"/>
      <c r="P3" s="68"/>
      <c r="Q3" s="68"/>
      <c r="R3" s="68"/>
      <c r="S3" s="68"/>
      <c r="T3" s="68"/>
      <c r="U3" s="68"/>
    </row>
    <row r="4" spans="1:21" s="69" customFormat="1" x14ac:dyDescent="0.2">
      <c r="A4" s="70" t="s">
        <v>88</v>
      </c>
      <c r="B4" s="71">
        <v>1</v>
      </c>
      <c r="C4" s="72"/>
      <c r="D4" s="72"/>
      <c r="E4" s="67"/>
      <c r="F4" s="67"/>
      <c r="G4" s="67"/>
      <c r="H4" s="67"/>
      <c r="I4" s="73" t="s">
        <v>89</v>
      </c>
      <c r="J4" s="72">
        <f>B7*60</f>
        <v>0</v>
      </c>
      <c r="K4" s="74"/>
      <c r="L4" s="70" t="s">
        <v>90</v>
      </c>
      <c r="M4" s="72">
        <f>(((J5/1000000)*101325.01)/(8.314472*298))</f>
        <v>4.9073491918265443E-3</v>
      </c>
    </row>
    <row r="5" spans="1:21" s="69" customFormat="1" x14ac:dyDescent="0.2">
      <c r="A5" s="72"/>
      <c r="B5" s="72"/>
      <c r="C5" s="75" t="s">
        <v>91</v>
      </c>
      <c r="D5" s="75" t="s">
        <v>91</v>
      </c>
      <c r="E5" s="67"/>
      <c r="F5" s="67"/>
      <c r="G5" s="67"/>
      <c r="H5" s="67"/>
      <c r="I5" s="73" t="s">
        <v>92</v>
      </c>
      <c r="J5" s="72">
        <f>D7*60</f>
        <v>120</v>
      </c>
      <c r="K5" s="74"/>
      <c r="L5" s="74"/>
    </row>
    <row r="6" spans="1:21" s="69" customFormat="1" x14ac:dyDescent="0.2">
      <c r="A6" s="76" t="s">
        <v>93</v>
      </c>
      <c r="B6" s="76" t="s">
        <v>94</v>
      </c>
      <c r="C6" s="76" t="s">
        <v>95</v>
      </c>
      <c r="D6" s="76" t="s">
        <v>19</v>
      </c>
      <c r="E6" s="67"/>
      <c r="F6" s="67"/>
      <c r="G6" s="67"/>
      <c r="H6" s="67"/>
      <c r="I6" s="73" t="s">
        <v>96</v>
      </c>
      <c r="J6" s="72">
        <f>C7*60</f>
        <v>360</v>
      </c>
      <c r="K6" s="74"/>
      <c r="L6" s="74"/>
    </row>
    <row r="7" spans="1:21" s="69" customFormat="1" x14ac:dyDescent="0.2">
      <c r="A7" s="77">
        <v>1</v>
      </c>
      <c r="B7" s="77">
        <f>[1]Overview!B20</f>
        <v>0</v>
      </c>
      <c r="C7" s="77">
        <f>'GCMS Data TCD'!$A$17</f>
        <v>6</v>
      </c>
      <c r="D7" s="77">
        <f>'GCMS Data TCD'!$B$17</f>
        <v>2</v>
      </c>
      <c r="E7" s="67"/>
      <c r="F7" s="67"/>
      <c r="G7" s="67"/>
      <c r="H7" s="67"/>
      <c r="I7" s="73" t="s">
        <v>97</v>
      </c>
      <c r="J7" s="72">
        <f>J5+J6+J4</f>
        <v>480</v>
      </c>
      <c r="K7" s="74"/>
      <c r="L7" s="74"/>
    </row>
    <row r="8" spans="1:21" s="69" customFormat="1" x14ac:dyDescent="0.2">
      <c r="E8" s="74"/>
      <c r="F8" s="74"/>
      <c r="G8" s="74"/>
      <c r="H8" s="74"/>
      <c r="I8" s="74"/>
      <c r="J8" s="74"/>
      <c r="K8" s="74"/>
      <c r="L8" s="74"/>
    </row>
    <row r="9" spans="1:21" s="69" customFormat="1" x14ac:dyDescent="0.2">
      <c r="E9" s="74"/>
      <c r="F9" s="74"/>
      <c r="G9" s="74"/>
      <c r="H9" s="74"/>
      <c r="I9" s="74"/>
      <c r="J9" s="74"/>
      <c r="K9" s="74"/>
      <c r="L9" s="74"/>
    </row>
    <row r="10" spans="1:21" s="69" customFormat="1" x14ac:dyDescent="0.2">
      <c r="A10" s="78" t="s">
        <v>98</v>
      </c>
      <c r="B10" s="78" t="s">
        <v>99</v>
      </c>
      <c r="C10" s="78" t="s">
        <v>100</v>
      </c>
      <c r="D10" s="78" t="s">
        <v>101</v>
      </c>
      <c r="E10" s="74"/>
      <c r="F10" s="78" t="s">
        <v>102</v>
      </c>
      <c r="G10" s="78" t="s">
        <v>103</v>
      </c>
      <c r="H10" s="74"/>
      <c r="I10" s="79" t="s">
        <v>104</v>
      </c>
      <c r="J10" s="79" t="s">
        <v>105</v>
      </c>
      <c r="K10" s="79" t="s">
        <v>106</v>
      </c>
      <c r="L10" s="74"/>
    </row>
    <row r="11" spans="1:21" s="69" customFormat="1" x14ac:dyDescent="0.2">
      <c r="A11" s="80"/>
      <c r="B11" s="80"/>
      <c r="C11" s="80"/>
      <c r="D11" s="80"/>
      <c r="E11" s="74"/>
      <c r="F11" s="80"/>
      <c r="G11" s="80"/>
      <c r="H11" s="74"/>
      <c r="I11" s="72"/>
      <c r="J11" s="72"/>
      <c r="K11" s="72"/>
      <c r="L11" s="74"/>
    </row>
    <row r="12" spans="1:21" s="69" customFormat="1" x14ac:dyDescent="0.2">
      <c r="A12" s="81" t="s">
        <v>24</v>
      </c>
      <c r="B12" s="82"/>
      <c r="C12" s="82">
        <v>0</v>
      </c>
      <c r="D12" s="82"/>
      <c r="E12" s="74"/>
      <c r="F12" s="83">
        <f>'Calibration Data'!$N$4</f>
        <v>56145503.299999997</v>
      </c>
      <c r="G12" s="83">
        <f t="shared" ref="G12:G75" si="0">C12/F12</f>
        <v>0</v>
      </c>
      <c r="H12" s="74"/>
      <c r="I12" s="83">
        <f>((G12/100)*$J$7)</f>
        <v>0</v>
      </c>
      <c r="J12" s="84">
        <f t="shared" ref="J12:J75" si="1">(101325.01*(I12/1000000))/(8.314472*298)</f>
        <v>0</v>
      </c>
      <c r="K12" s="83">
        <f t="shared" ref="K12:K24" si="2">J12*1</f>
        <v>0</v>
      </c>
      <c r="L12" s="74"/>
    </row>
    <row r="13" spans="1:21" s="69" customFormat="1" x14ac:dyDescent="0.2">
      <c r="A13" s="85"/>
      <c r="B13" s="86"/>
      <c r="C13" s="86">
        <v>0</v>
      </c>
      <c r="D13" s="86"/>
      <c r="E13" s="74"/>
      <c r="F13" s="83">
        <f>'Calibration Data'!$N$4</f>
        <v>56145503.299999997</v>
      </c>
      <c r="G13" s="83">
        <f t="shared" si="0"/>
        <v>0</v>
      </c>
      <c r="H13" s="74"/>
      <c r="I13" s="83">
        <f t="shared" ref="I13:I76" si="3">((G13/100)*$J$7)</f>
        <v>0</v>
      </c>
      <c r="J13" s="84">
        <f>(101325.01*(I13/1000000))/(8.314472*298)</f>
        <v>0</v>
      </c>
      <c r="K13" s="83">
        <f t="shared" si="2"/>
        <v>0</v>
      </c>
      <c r="L13" s="74"/>
    </row>
    <row r="14" spans="1:21" s="69" customFormat="1" x14ac:dyDescent="0.2">
      <c r="A14" s="85"/>
      <c r="B14" s="86"/>
      <c r="C14" s="86">
        <v>0</v>
      </c>
      <c r="D14" s="86"/>
      <c r="E14" s="74"/>
      <c r="F14" s="83">
        <f>'Calibration Data'!$N$4</f>
        <v>56145503.299999997</v>
      </c>
      <c r="G14" s="83">
        <f t="shared" si="0"/>
        <v>0</v>
      </c>
      <c r="H14" s="74"/>
      <c r="I14" s="83">
        <f t="shared" si="3"/>
        <v>0</v>
      </c>
      <c r="J14" s="84">
        <f t="shared" si="1"/>
        <v>0</v>
      </c>
      <c r="K14" s="83">
        <f t="shared" si="2"/>
        <v>0</v>
      </c>
      <c r="L14" s="74"/>
    </row>
    <row r="15" spans="1:21" s="69" customFormat="1" x14ac:dyDescent="0.2">
      <c r="A15" s="85"/>
      <c r="B15" s="86"/>
      <c r="C15" s="86">
        <v>0</v>
      </c>
      <c r="D15" s="86"/>
      <c r="E15" s="74"/>
      <c r="F15" s="83">
        <f>'Calibration Data'!$N$4</f>
        <v>56145503.299999997</v>
      </c>
      <c r="G15" s="83">
        <f t="shared" si="0"/>
        <v>0</v>
      </c>
      <c r="H15" s="74"/>
      <c r="I15" s="83">
        <f t="shared" si="3"/>
        <v>0</v>
      </c>
      <c r="J15" s="84">
        <f t="shared" si="1"/>
        <v>0</v>
      </c>
      <c r="K15" s="83">
        <f t="shared" si="2"/>
        <v>0</v>
      </c>
      <c r="L15" s="74"/>
    </row>
    <row r="16" spans="1:21" s="69" customFormat="1" x14ac:dyDescent="0.2">
      <c r="A16" s="87" t="s">
        <v>19</v>
      </c>
      <c r="B16" s="88"/>
      <c r="C16" s="88">
        <v>0</v>
      </c>
      <c r="D16" s="88"/>
      <c r="E16" s="74"/>
      <c r="F16" s="89">
        <f>'Calibration Data'!$N$5</f>
        <v>56145503.299999997</v>
      </c>
      <c r="G16" s="90">
        <f t="shared" si="0"/>
        <v>0</v>
      </c>
      <c r="H16" s="74"/>
      <c r="I16" s="90">
        <f t="shared" si="3"/>
        <v>0</v>
      </c>
      <c r="J16" s="72">
        <f t="shared" si="1"/>
        <v>0</v>
      </c>
      <c r="K16" s="90">
        <f t="shared" si="2"/>
        <v>0</v>
      </c>
      <c r="L16" s="74"/>
    </row>
    <row r="17" spans="1:12" s="69" customFormat="1" x14ac:dyDescent="0.2">
      <c r="A17" s="85"/>
      <c r="B17" s="86"/>
      <c r="C17" s="86">
        <v>0</v>
      </c>
      <c r="D17" s="86"/>
      <c r="E17" s="74"/>
      <c r="F17" s="89">
        <f>'Calibration Data'!$N$5</f>
        <v>56145503.299999997</v>
      </c>
      <c r="G17" s="90">
        <f t="shared" si="0"/>
        <v>0</v>
      </c>
      <c r="H17" s="74"/>
      <c r="I17" s="90">
        <f t="shared" si="3"/>
        <v>0</v>
      </c>
      <c r="J17" s="72">
        <f t="shared" si="1"/>
        <v>0</v>
      </c>
      <c r="K17" s="90">
        <f t="shared" si="2"/>
        <v>0</v>
      </c>
      <c r="L17" s="74"/>
    </row>
    <row r="18" spans="1:12" s="69" customFormat="1" x14ac:dyDescent="0.2">
      <c r="A18" s="85"/>
      <c r="B18" s="86"/>
      <c r="C18" s="86">
        <v>0</v>
      </c>
      <c r="D18" s="86"/>
      <c r="E18" s="74"/>
      <c r="F18" s="89">
        <f>'Calibration Data'!$N$5</f>
        <v>56145503.299999997</v>
      </c>
      <c r="G18" s="90">
        <f t="shared" si="0"/>
        <v>0</v>
      </c>
      <c r="H18" s="74"/>
      <c r="I18" s="90">
        <f t="shared" si="3"/>
        <v>0</v>
      </c>
      <c r="J18" s="72">
        <f t="shared" si="1"/>
        <v>0</v>
      </c>
      <c r="K18" s="90">
        <f t="shared" si="2"/>
        <v>0</v>
      </c>
      <c r="L18" s="74"/>
    </row>
    <row r="19" spans="1:12" s="69" customFormat="1" x14ac:dyDescent="0.2">
      <c r="A19" s="85"/>
      <c r="B19" s="86"/>
      <c r="C19" s="86">
        <v>0</v>
      </c>
      <c r="D19" s="86"/>
      <c r="E19" s="74"/>
      <c r="F19" s="89">
        <f>'Calibration Data'!$N$5</f>
        <v>56145503.299999997</v>
      </c>
      <c r="G19" s="90">
        <f t="shared" si="0"/>
        <v>0</v>
      </c>
      <c r="H19" s="74"/>
      <c r="I19" s="90">
        <f t="shared" si="3"/>
        <v>0</v>
      </c>
      <c r="J19" s="72">
        <f t="shared" si="1"/>
        <v>0</v>
      </c>
      <c r="K19" s="90">
        <f t="shared" si="2"/>
        <v>0</v>
      </c>
      <c r="L19" s="74"/>
    </row>
    <row r="20" spans="1:12" s="69" customFormat="1" ht="15" x14ac:dyDescent="0.25">
      <c r="A20" s="91" t="s">
        <v>107</v>
      </c>
      <c r="B20" s="92">
        <f>'[1]Calibration Data'!$C$6</f>
        <v>3.0720000000000001</v>
      </c>
      <c r="C20" s="259">
        <v>0</v>
      </c>
      <c r="D20" s="94"/>
      <c r="E20" s="74"/>
      <c r="F20" s="95">
        <f>'Calibration Data'!$N$6</f>
        <v>34244112</v>
      </c>
      <c r="G20" s="83">
        <f t="shared" si="0"/>
        <v>0</v>
      </c>
      <c r="H20" s="74"/>
      <c r="I20" s="83">
        <f t="shared" si="3"/>
        <v>0</v>
      </c>
      <c r="J20" s="84">
        <f t="shared" si="1"/>
        <v>0</v>
      </c>
      <c r="K20" s="83">
        <f t="shared" si="2"/>
        <v>0</v>
      </c>
      <c r="L20" s="74"/>
    </row>
    <row r="21" spans="1:12" s="69" customFormat="1" ht="15" x14ac:dyDescent="0.25">
      <c r="A21" s="96"/>
      <c r="B21" s="97"/>
      <c r="C21" s="259">
        <v>0</v>
      </c>
      <c r="D21" s="97"/>
      <c r="E21" s="74"/>
      <c r="F21" s="95">
        <f>'Calibration Data'!$N$6</f>
        <v>34244112</v>
      </c>
      <c r="G21" s="83">
        <f t="shared" si="0"/>
        <v>0</v>
      </c>
      <c r="H21" s="74"/>
      <c r="I21" s="83">
        <f t="shared" si="3"/>
        <v>0</v>
      </c>
      <c r="J21" s="84">
        <f t="shared" si="1"/>
        <v>0</v>
      </c>
      <c r="K21" s="83">
        <f t="shared" si="2"/>
        <v>0</v>
      </c>
      <c r="L21" s="74"/>
    </row>
    <row r="22" spans="1:12" s="69" customFormat="1" ht="15" x14ac:dyDescent="0.25">
      <c r="A22" s="96"/>
      <c r="B22" s="97"/>
      <c r="C22" s="259">
        <v>0</v>
      </c>
      <c r="D22" s="97"/>
      <c r="E22" s="74"/>
      <c r="F22" s="95">
        <f>'Calibration Data'!$N$6</f>
        <v>34244112</v>
      </c>
      <c r="G22" s="83">
        <f t="shared" si="0"/>
        <v>0</v>
      </c>
      <c r="H22" s="74"/>
      <c r="I22" s="83">
        <f t="shared" si="3"/>
        <v>0</v>
      </c>
      <c r="J22" s="84">
        <f t="shared" si="1"/>
        <v>0</v>
      </c>
      <c r="K22" s="83">
        <f t="shared" si="2"/>
        <v>0</v>
      </c>
      <c r="L22" s="74"/>
    </row>
    <row r="23" spans="1:12" s="69" customFormat="1" ht="15" x14ac:dyDescent="0.25">
      <c r="A23" s="96"/>
      <c r="B23" s="97"/>
      <c r="C23" s="259">
        <v>0</v>
      </c>
      <c r="D23" s="97"/>
      <c r="E23" s="74"/>
      <c r="F23" s="95">
        <f>'Calibration Data'!$N$6</f>
        <v>34244112</v>
      </c>
      <c r="G23" s="83">
        <f t="shared" si="0"/>
        <v>0</v>
      </c>
      <c r="H23" s="74"/>
      <c r="I23" s="83">
        <f t="shared" si="3"/>
        <v>0</v>
      </c>
      <c r="J23" s="84">
        <f t="shared" si="1"/>
        <v>0</v>
      </c>
      <c r="K23" s="83">
        <f t="shared" si="2"/>
        <v>0</v>
      </c>
      <c r="L23" s="74"/>
    </row>
    <row r="24" spans="1:12" s="69" customFormat="1" ht="15" x14ac:dyDescent="0.25">
      <c r="A24" s="96"/>
      <c r="B24" s="97"/>
      <c r="C24" s="259">
        <v>0</v>
      </c>
      <c r="D24" s="97"/>
      <c r="E24" s="74"/>
      <c r="F24" s="95">
        <f>'Calibration Data'!$N$6</f>
        <v>34244112</v>
      </c>
      <c r="G24" s="83">
        <f t="shared" si="0"/>
        <v>0</v>
      </c>
      <c r="H24" s="74"/>
      <c r="I24" s="83">
        <f t="shared" si="3"/>
        <v>0</v>
      </c>
      <c r="J24" s="84">
        <f t="shared" si="1"/>
        <v>0</v>
      </c>
      <c r="K24" s="83">
        <f t="shared" si="2"/>
        <v>0</v>
      </c>
      <c r="L24" s="74"/>
    </row>
    <row r="25" spans="1:12" s="69" customFormat="1" ht="15" x14ac:dyDescent="0.25">
      <c r="A25" s="78" t="s">
        <v>108</v>
      </c>
      <c r="B25" s="92">
        <v>6.1740000000000004</v>
      </c>
      <c r="C25" s="259">
        <v>0</v>
      </c>
      <c r="D25" s="98"/>
      <c r="E25" s="74"/>
      <c r="F25" s="89">
        <f>'Calibration Data'!$N$7</f>
        <v>71799521</v>
      </c>
      <c r="G25" s="90">
        <f>C25/F25</f>
        <v>0</v>
      </c>
      <c r="H25" s="74"/>
      <c r="I25" s="90">
        <f t="shared" si="3"/>
        <v>0</v>
      </c>
      <c r="J25" s="72">
        <f t="shared" si="1"/>
        <v>0</v>
      </c>
      <c r="K25" s="90">
        <f t="shared" ref="K25:K34" si="4">J25*2</f>
        <v>0</v>
      </c>
      <c r="L25" s="74"/>
    </row>
    <row r="26" spans="1:12" s="69" customFormat="1" ht="15" x14ac:dyDescent="0.25">
      <c r="A26" s="99"/>
      <c r="B26" s="97"/>
      <c r="C26" s="259">
        <v>0</v>
      </c>
      <c r="D26" s="97"/>
      <c r="E26" s="74"/>
      <c r="F26" s="89">
        <f>'Calibration Data'!$N$7</f>
        <v>71799521</v>
      </c>
      <c r="G26" s="90">
        <f t="shared" si="0"/>
        <v>0</v>
      </c>
      <c r="H26" s="74"/>
      <c r="I26" s="90">
        <f t="shared" si="3"/>
        <v>0</v>
      </c>
      <c r="J26" s="72">
        <f t="shared" si="1"/>
        <v>0</v>
      </c>
      <c r="K26" s="90">
        <f t="shared" si="4"/>
        <v>0</v>
      </c>
      <c r="L26" s="74"/>
    </row>
    <row r="27" spans="1:12" s="69" customFormat="1" ht="15" x14ac:dyDescent="0.25">
      <c r="A27" s="100"/>
      <c r="B27" s="97"/>
      <c r="C27" s="259">
        <v>0</v>
      </c>
      <c r="D27" s="97"/>
      <c r="E27" s="74"/>
      <c r="F27" s="89">
        <f>'Calibration Data'!$N$7</f>
        <v>71799521</v>
      </c>
      <c r="G27" s="90">
        <f t="shared" si="0"/>
        <v>0</v>
      </c>
      <c r="H27" s="74"/>
      <c r="I27" s="90">
        <f t="shared" si="3"/>
        <v>0</v>
      </c>
      <c r="J27" s="72">
        <f t="shared" si="1"/>
        <v>0</v>
      </c>
      <c r="K27" s="90">
        <f t="shared" si="4"/>
        <v>0</v>
      </c>
      <c r="L27" s="74"/>
    </row>
    <row r="28" spans="1:12" s="69" customFormat="1" ht="15" x14ac:dyDescent="0.25">
      <c r="A28" s="100"/>
      <c r="B28" s="97"/>
      <c r="C28" s="259">
        <v>0</v>
      </c>
      <c r="D28" s="97"/>
      <c r="E28" s="74"/>
      <c r="F28" s="89">
        <f>'Calibration Data'!$N$7</f>
        <v>71799521</v>
      </c>
      <c r="G28" s="90">
        <f t="shared" si="0"/>
        <v>0</v>
      </c>
      <c r="H28" s="74"/>
      <c r="I28" s="90">
        <f t="shared" si="3"/>
        <v>0</v>
      </c>
      <c r="J28" s="72">
        <f t="shared" si="1"/>
        <v>0</v>
      </c>
      <c r="K28" s="90">
        <f t="shared" si="4"/>
        <v>0</v>
      </c>
      <c r="L28" s="74"/>
    </row>
    <row r="29" spans="1:12" s="69" customFormat="1" ht="15" x14ac:dyDescent="0.25">
      <c r="A29" s="100"/>
      <c r="B29" s="97"/>
      <c r="C29" s="259">
        <v>0</v>
      </c>
      <c r="D29" s="97"/>
      <c r="E29" s="74"/>
      <c r="F29" s="89">
        <f>'Calibration Data'!$N$7</f>
        <v>71799521</v>
      </c>
      <c r="G29" s="90">
        <f t="shared" si="0"/>
        <v>0</v>
      </c>
      <c r="H29" s="74"/>
      <c r="I29" s="90">
        <f t="shared" si="3"/>
        <v>0</v>
      </c>
      <c r="J29" s="72">
        <f t="shared" si="1"/>
        <v>0</v>
      </c>
      <c r="K29" s="90">
        <f t="shared" si="4"/>
        <v>0</v>
      </c>
      <c r="L29" s="74"/>
    </row>
    <row r="30" spans="1:12" s="69" customFormat="1" ht="15" x14ac:dyDescent="0.25">
      <c r="A30" s="101" t="s">
        <v>109</v>
      </c>
      <c r="B30" s="92">
        <f>'[1]Calibration Data'!$C$8</f>
        <v>7.7910000000000004</v>
      </c>
      <c r="C30" s="259">
        <v>0</v>
      </c>
      <c r="D30" s="98"/>
      <c r="E30" s="74"/>
      <c r="F30" s="95">
        <f>'Calibration Data'!$N$7</f>
        <v>71799521</v>
      </c>
      <c r="G30" s="83">
        <f>C30/F30</f>
        <v>0</v>
      </c>
      <c r="H30" s="74"/>
      <c r="I30" s="83">
        <f t="shared" si="3"/>
        <v>0</v>
      </c>
      <c r="J30" s="84">
        <f t="shared" si="1"/>
        <v>0</v>
      </c>
      <c r="K30" s="83">
        <f t="shared" si="4"/>
        <v>0</v>
      </c>
      <c r="L30" s="74"/>
    </row>
    <row r="31" spans="1:12" s="69" customFormat="1" ht="15" x14ac:dyDescent="0.25">
      <c r="A31" s="100"/>
      <c r="B31" s="97"/>
      <c r="C31" s="259">
        <v>0</v>
      </c>
      <c r="D31" s="97"/>
      <c r="E31" s="74"/>
      <c r="F31" s="95">
        <f>'Calibration Data'!$N$7</f>
        <v>71799521</v>
      </c>
      <c r="G31" s="83">
        <f t="shared" si="0"/>
        <v>0</v>
      </c>
      <c r="H31" s="74"/>
      <c r="I31" s="83">
        <f t="shared" si="3"/>
        <v>0</v>
      </c>
      <c r="J31" s="84">
        <f t="shared" si="1"/>
        <v>0</v>
      </c>
      <c r="K31" s="83">
        <f t="shared" si="4"/>
        <v>0</v>
      </c>
      <c r="L31" s="74"/>
    </row>
    <row r="32" spans="1:12" s="69" customFormat="1" ht="15" x14ac:dyDescent="0.25">
      <c r="A32" s="100"/>
      <c r="B32" s="97"/>
      <c r="C32" s="259">
        <v>0</v>
      </c>
      <c r="D32" s="97"/>
      <c r="E32" s="74"/>
      <c r="F32" s="95">
        <f>'Calibration Data'!$N$7</f>
        <v>71799521</v>
      </c>
      <c r="G32" s="83">
        <f t="shared" si="0"/>
        <v>0</v>
      </c>
      <c r="H32" s="74"/>
      <c r="I32" s="83">
        <f t="shared" si="3"/>
        <v>0</v>
      </c>
      <c r="J32" s="84">
        <f t="shared" si="1"/>
        <v>0</v>
      </c>
      <c r="K32" s="83">
        <f t="shared" si="4"/>
        <v>0</v>
      </c>
      <c r="L32" s="74"/>
    </row>
    <row r="33" spans="1:12" s="69" customFormat="1" ht="15" x14ac:dyDescent="0.25">
      <c r="A33" s="100"/>
      <c r="B33" s="97"/>
      <c r="C33" s="259">
        <v>0</v>
      </c>
      <c r="D33" s="97"/>
      <c r="E33" s="74"/>
      <c r="F33" s="95">
        <f>'Calibration Data'!$N$7</f>
        <v>71799521</v>
      </c>
      <c r="G33" s="83">
        <f t="shared" si="0"/>
        <v>0</v>
      </c>
      <c r="H33" s="74"/>
      <c r="I33" s="83">
        <f t="shared" si="3"/>
        <v>0</v>
      </c>
      <c r="J33" s="84">
        <f t="shared" si="1"/>
        <v>0</v>
      </c>
      <c r="K33" s="83">
        <f t="shared" si="4"/>
        <v>0</v>
      </c>
      <c r="L33" s="74"/>
    </row>
    <row r="34" spans="1:12" s="69" customFormat="1" ht="15" x14ac:dyDescent="0.25">
      <c r="A34" s="100"/>
      <c r="B34" s="97"/>
      <c r="C34" s="259">
        <v>0</v>
      </c>
      <c r="D34" s="97"/>
      <c r="E34" s="74"/>
      <c r="F34" s="95">
        <f>'Calibration Data'!$N$7</f>
        <v>71799521</v>
      </c>
      <c r="G34" s="83">
        <f t="shared" si="0"/>
        <v>0</v>
      </c>
      <c r="H34" s="74"/>
      <c r="I34" s="83">
        <f t="shared" si="3"/>
        <v>0</v>
      </c>
      <c r="J34" s="84">
        <f t="shared" si="1"/>
        <v>0</v>
      </c>
      <c r="K34" s="83">
        <f t="shared" si="4"/>
        <v>0</v>
      </c>
      <c r="L34" s="74"/>
    </row>
    <row r="35" spans="1:12" s="69" customFormat="1" ht="15" x14ac:dyDescent="0.25">
      <c r="A35" s="102" t="s">
        <v>110</v>
      </c>
      <c r="B35" s="92">
        <f>'[1]Calibration Data'!$C$9</f>
        <v>12.536</v>
      </c>
      <c r="C35" s="259">
        <v>0</v>
      </c>
      <c r="D35" s="94"/>
      <c r="E35" s="74"/>
      <c r="F35" s="89">
        <f>'Calibration Data'!$N$8</f>
        <v>132037148</v>
      </c>
      <c r="G35" s="90">
        <f t="shared" si="0"/>
        <v>0</v>
      </c>
      <c r="H35" s="74"/>
      <c r="I35" s="90">
        <f t="shared" si="3"/>
        <v>0</v>
      </c>
      <c r="J35" s="72">
        <f t="shared" si="1"/>
        <v>0</v>
      </c>
      <c r="K35" s="90">
        <f t="shared" ref="K35:K44" si="5">J35*3</f>
        <v>0</v>
      </c>
      <c r="L35" s="74"/>
    </row>
    <row r="36" spans="1:12" s="69" customFormat="1" ht="15" x14ac:dyDescent="0.25">
      <c r="A36" s="100"/>
      <c r="B36" s="97"/>
      <c r="C36" s="259">
        <v>0</v>
      </c>
      <c r="D36" s="97"/>
      <c r="E36" s="74"/>
      <c r="F36" s="89">
        <f>'Calibration Data'!$N$8</f>
        <v>132037148</v>
      </c>
      <c r="G36" s="90">
        <f t="shared" si="0"/>
        <v>0</v>
      </c>
      <c r="H36" s="74"/>
      <c r="I36" s="90">
        <f t="shared" si="3"/>
        <v>0</v>
      </c>
      <c r="J36" s="72">
        <f t="shared" si="1"/>
        <v>0</v>
      </c>
      <c r="K36" s="90">
        <f t="shared" si="5"/>
        <v>0</v>
      </c>
      <c r="L36" s="74"/>
    </row>
    <row r="37" spans="1:12" s="69" customFormat="1" ht="15" x14ac:dyDescent="0.25">
      <c r="A37" s="100"/>
      <c r="B37" s="97"/>
      <c r="C37" s="259">
        <v>0</v>
      </c>
      <c r="D37" s="97"/>
      <c r="E37" s="74"/>
      <c r="F37" s="89">
        <f>'Calibration Data'!$N$8</f>
        <v>132037148</v>
      </c>
      <c r="G37" s="90">
        <f t="shared" si="0"/>
        <v>0</v>
      </c>
      <c r="H37" s="74"/>
      <c r="I37" s="90">
        <f t="shared" si="3"/>
        <v>0</v>
      </c>
      <c r="J37" s="72">
        <f t="shared" si="1"/>
        <v>0</v>
      </c>
      <c r="K37" s="90">
        <f t="shared" si="5"/>
        <v>0</v>
      </c>
      <c r="L37" s="74"/>
    </row>
    <row r="38" spans="1:12" s="69" customFormat="1" ht="15" x14ac:dyDescent="0.25">
      <c r="A38" s="100"/>
      <c r="B38" s="97"/>
      <c r="C38" s="259">
        <v>0</v>
      </c>
      <c r="D38" s="97"/>
      <c r="E38" s="74"/>
      <c r="F38" s="89">
        <f>'Calibration Data'!$N$8</f>
        <v>132037148</v>
      </c>
      <c r="G38" s="90">
        <f t="shared" si="0"/>
        <v>0</v>
      </c>
      <c r="H38" s="74"/>
      <c r="I38" s="90">
        <f t="shared" si="3"/>
        <v>0</v>
      </c>
      <c r="J38" s="72">
        <f t="shared" si="1"/>
        <v>0</v>
      </c>
      <c r="K38" s="90">
        <f t="shared" si="5"/>
        <v>0</v>
      </c>
      <c r="L38" s="74"/>
    </row>
    <row r="39" spans="1:12" s="69" customFormat="1" ht="15" x14ac:dyDescent="0.25">
      <c r="A39" s="100"/>
      <c r="B39" s="97"/>
      <c r="C39" s="259">
        <v>0</v>
      </c>
      <c r="D39" s="97"/>
      <c r="E39" s="74"/>
      <c r="F39" s="89">
        <f>'Calibration Data'!$N$8</f>
        <v>132037148</v>
      </c>
      <c r="G39" s="90">
        <f t="shared" si="0"/>
        <v>0</v>
      </c>
      <c r="H39" s="74"/>
      <c r="I39" s="90">
        <f t="shared" si="3"/>
        <v>0</v>
      </c>
      <c r="J39" s="72">
        <f t="shared" si="1"/>
        <v>0</v>
      </c>
      <c r="K39" s="90">
        <f t="shared" si="5"/>
        <v>0</v>
      </c>
      <c r="L39" s="74"/>
    </row>
    <row r="40" spans="1:12" s="69" customFormat="1" ht="15" x14ac:dyDescent="0.25">
      <c r="A40" s="91" t="s">
        <v>111</v>
      </c>
      <c r="B40" s="92">
        <f>'[1]Calibration Data'!$C$10</f>
        <v>12.875999999999999</v>
      </c>
      <c r="C40" s="259">
        <v>0</v>
      </c>
      <c r="D40" s="94"/>
      <c r="E40" s="74"/>
      <c r="F40" s="95">
        <f>'Calibration Data'!$N$9</f>
        <v>132744357</v>
      </c>
      <c r="G40" s="83">
        <f t="shared" si="0"/>
        <v>0</v>
      </c>
      <c r="H40" s="74"/>
      <c r="I40" s="83">
        <f t="shared" si="3"/>
        <v>0</v>
      </c>
      <c r="J40" s="84">
        <f t="shared" si="1"/>
        <v>0</v>
      </c>
      <c r="K40" s="83">
        <f t="shared" si="5"/>
        <v>0</v>
      </c>
      <c r="L40" s="74"/>
    </row>
    <row r="41" spans="1:12" s="69" customFormat="1" ht="15" x14ac:dyDescent="0.25">
      <c r="A41" s="100"/>
      <c r="B41" s="97"/>
      <c r="C41" s="259">
        <v>0</v>
      </c>
      <c r="D41" s="97"/>
      <c r="E41" s="74"/>
      <c r="F41" s="95">
        <f>'Calibration Data'!$N$9</f>
        <v>132744357</v>
      </c>
      <c r="G41" s="83">
        <f t="shared" si="0"/>
        <v>0</v>
      </c>
      <c r="H41" s="74"/>
      <c r="I41" s="83">
        <f t="shared" si="3"/>
        <v>0</v>
      </c>
      <c r="J41" s="84">
        <f t="shared" si="1"/>
        <v>0</v>
      </c>
      <c r="K41" s="83">
        <f t="shared" si="5"/>
        <v>0</v>
      </c>
      <c r="L41" s="74"/>
    </row>
    <row r="42" spans="1:12" s="69" customFormat="1" ht="15" x14ac:dyDescent="0.25">
      <c r="A42" s="100"/>
      <c r="B42" s="97"/>
      <c r="C42" s="259">
        <v>0</v>
      </c>
      <c r="D42" s="97"/>
      <c r="E42" s="74"/>
      <c r="F42" s="95">
        <f>'Calibration Data'!$N$9</f>
        <v>132744357</v>
      </c>
      <c r="G42" s="83">
        <f t="shared" si="0"/>
        <v>0</v>
      </c>
      <c r="H42" s="74"/>
      <c r="I42" s="83">
        <f t="shared" si="3"/>
        <v>0</v>
      </c>
      <c r="J42" s="84">
        <f t="shared" si="1"/>
        <v>0</v>
      </c>
      <c r="K42" s="83">
        <f t="shared" si="5"/>
        <v>0</v>
      </c>
      <c r="L42" s="74"/>
    </row>
    <row r="43" spans="1:12" s="69" customFormat="1" ht="15" x14ac:dyDescent="0.25">
      <c r="A43" s="100"/>
      <c r="B43" s="97"/>
      <c r="C43" s="259">
        <v>0</v>
      </c>
      <c r="D43" s="97"/>
      <c r="E43" s="74"/>
      <c r="F43" s="95">
        <f>'Calibration Data'!$N$9</f>
        <v>132744357</v>
      </c>
      <c r="G43" s="83">
        <f t="shared" si="0"/>
        <v>0</v>
      </c>
      <c r="H43" s="74"/>
      <c r="I43" s="83">
        <f t="shared" si="3"/>
        <v>0</v>
      </c>
      <c r="J43" s="84">
        <f t="shared" si="1"/>
        <v>0</v>
      </c>
      <c r="K43" s="83">
        <f t="shared" si="5"/>
        <v>0</v>
      </c>
      <c r="L43" s="74"/>
    </row>
    <row r="44" spans="1:12" s="69" customFormat="1" ht="15" x14ac:dyDescent="0.25">
      <c r="A44" s="100"/>
      <c r="B44" s="97"/>
      <c r="C44" s="259">
        <v>0</v>
      </c>
      <c r="D44" s="97"/>
      <c r="E44" s="74"/>
      <c r="F44" s="95">
        <f>'Calibration Data'!$N$9</f>
        <v>132744357</v>
      </c>
      <c r="G44" s="83">
        <f t="shared" si="0"/>
        <v>0</v>
      </c>
      <c r="H44" s="74"/>
      <c r="I44" s="83">
        <f t="shared" si="3"/>
        <v>0</v>
      </c>
      <c r="J44" s="84">
        <f t="shared" si="1"/>
        <v>0</v>
      </c>
      <c r="K44" s="83">
        <f t="shared" si="5"/>
        <v>0</v>
      </c>
      <c r="L44" s="74"/>
    </row>
    <row r="45" spans="1:12" s="69" customFormat="1" ht="15" x14ac:dyDescent="0.25">
      <c r="A45" s="78" t="s">
        <v>112</v>
      </c>
      <c r="B45" s="98">
        <v>15.324</v>
      </c>
      <c r="C45" s="259">
        <v>0</v>
      </c>
      <c r="D45" s="98"/>
      <c r="E45" s="74"/>
      <c r="F45" s="89">
        <f>'Calibration Data'!$N$10</f>
        <v>178668655</v>
      </c>
      <c r="G45" s="90">
        <f t="shared" si="0"/>
        <v>0</v>
      </c>
      <c r="H45" s="74"/>
      <c r="I45" s="90">
        <f t="shared" si="3"/>
        <v>0</v>
      </c>
      <c r="J45" s="72">
        <f t="shared" si="1"/>
        <v>0</v>
      </c>
      <c r="K45" s="90">
        <f t="shared" ref="K45:K54" si="6">J45*4</f>
        <v>0</v>
      </c>
      <c r="L45" s="74"/>
    </row>
    <row r="46" spans="1:12" s="69" customFormat="1" ht="15" x14ac:dyDescent="0.25">
      <c r="A46" s="100"/>
      <c r="B46" s="103"/>
      <c r="C46" s="259">
        <v>0</v>
      </c>
      <c r="D46" s="97"/>
      <c r="E46" s="74"/>
      <c r="F46" s="89">
        <f>'Calibration Data'!$N$10</f>
        <v>178668655</v>
      </c>
      <c r="G46" s="90">
        <f t="shared" si="0"/>
        <v>0</v>
      </c>
      <c r="H46" s="74"/>
      <c r="I46" s="90">
        <f t="shared" si="3"/>
        <v>0</v>
      </c>
      <c r="J46" s="72">
        <f t="shared" si="1"/>
        <v>0</v>
      </c>
      <c r="K46" s="90">
        <f t="shared" si="6"/>
        <v>0</v>
      </c>
      <c r="L46" s="74"/>
    </row>
    <row r="47" spans="1:12" s="69" customFormat="1" ht="15" x14ac:dyDescent="0.25">
      <c r="A47" s="100"/>
      <c r="B47" s="103"/>
      <c r="C47" s="259">
        <v>0</v>
      </c>
      <c r="D47" s="97"/>
      <c r="E47" s="74"/>
      <c r="F47" s="89">
        <f>'Calibration Data'!$N$10</f>
        <v>178668655</v>
      </c>
      <c r="G47" s="90">
        <f t="shared" si="0"/>
        <v>0</v>
      </c>
      <c r="H47" s="74"/>
      <c r="I47" s="90">
        <f t="shared" si="3"/>
        <v>0</v>
      </c>
      <c r="J47" s="72">
        <f t="shared" si="1"/>
        <v>0</v>
      </c>
      <c r="K47" s="90">
        <f t="shared" si="6"/>
        <v>0</v>
      </c>
      <c r="L47" s="74"/>
    </row>
    <row r="48" spans="1:12" s="69" customFormat="1" ht="15" x14ac:dyDescent="0.25">
      <c r="A48" s="100"/>
      <c r="B48" s="97"/>
      <c r="C48" s="259">
        <v>0</v>
      </c>
      <c r="D48" s="97"/>
      <c r="E48" s="74"/>
      <c r="F48" s="89">
        <f>'Calibration Data'!$N$10</f>
        <v>178668655</v>
      </c>
      <c r="G48" s="90">
        <f t="shared" si="0"/>
        <v>0</v>
      </c>
      <c r="H48" s="74"/>
      <c r="I48" s="90">
        <f t="shared" si="3"/>
        <v>0</v>
      </c>
      <c r="J48" s="72">
        <f t="shared" si="1"/>
        <v>0</v>
      </c>
      <c r="K48" s="90">
        <f t="shared" si="6"/>
        <v>0</v>
      </c>
      <c r="L48" s="74"/>
    </row>
    <row r="49" spans="1:12" s="69" customFormat="1" ht="15" x14ac:dyDescent="0.25">
      <c r="A49" s="100"/>
      <c r="B49" s="97"/>
      <c r="C49" s="259">
        <v>0</v>
      </c>
      <c r="D49" s="97"/>
      <c r="E49" s="74"/>
      <c r="F49" s="89">
        <f>'Calibration Data'!$N$10</f>
        <v>178668655</v>
      </c>
      <c r="G49" s="90">
        <f t="shared" si="0"/>
        <v>0</v>
      </c>
      <c r="H49" s="74"/>
      <c r="I49" s="90">
        <f t="shared" si="3"/>
        <v>0</v>
      </c>
      <c r="J49" s="72">
        <f t="shared" si="1"/>
        <v>0</v>
      </c>
      <c r="K49" s="90">
        <f t="shared" si="6"/>
        <v>0</v>
      </c>
      <c r="L49" s="74"/>
    </row>
    <row r="50" spans="1:12" s="69" customFormat="1" ht="15" x14ac:dyDescent="0.25">
      <c r="A50" s="101" t="s">
        <v>113</v>
      </c>
      <c r="B50" s="92">
        <f>'[1]Calibration Data'!$C$11</f>
        <v>15.557</v>
      </c>
      <c r="C50" s="259">
        <v>0</v>
      </c>
      <c r="D50" s="98"/>
      <c r="E50" s="74"/>
      <c r="F50" s="95">
        <f>'Calibration Data'!$N$11</f>
        <v>178668655</v>
      </c>
      <c r="G50" s="83">
        <f t="shared" si="0"/>
        <v>0</v>
      </c>
      <c r="H50" s="74"/>
      <c r="I50" s="83">
        <f t="shared" si="3"/>
        <v>0</v>
      </c>
      <c r="J50" s="84">
        <f t="shared" si="1"/>
        <v>0</v>
      </c>
      <c r="K50" s="83">
        <f t="shared" si="6"/>
        <v>0</v>
      </c>
      <c r="L50" s="74"/>
    </row>
    <row r="51" spans="1:12" s="69" customFormat="1" ht="15" x14ac:dyDescent="0.25">
      <c r="A51" s="100"/>
      <c r="B51" s="97"/>
      <c r="C51" s="259">
        <v>0</v>
      </c>
      <c r="D51" s="97"/>
      <c r="E51" s="74"/>
      <c r="F51" s="95">
        <f>'Calibration Data'!$N$11</f>
        <v>178668655</v>
      </c>
      <c r="G51" s="83">
        <f t="shared" si="0"/>
        <v>0</v>
      </c>
      <c r="H51" s="74"/>
      <c r="I51" s="83">
        <f t="shared" si="3"/>
        <v>0</v>
      </c>
      <c r="J51" s="84">
        <f t="shared" si="1"/>
        <v>0</v>
      </c>
      <c r="K51" s="83">
        <f t="shared" si="6"/>
        <v>0</v>
      </c>
      <c r="L51" s="74"/>
    </row>
    <row r="52" spans="1:12" s="69" customFormat="1" ht="15" x14ac:dyDescent="0.25">
      <c r="A52" s="100"/>
      <c r="B52" s="97"/>
      <c r="C52" s="259">
        <v>0</v>
      </c>
      <c r="D52" s="97"/>
      <c r="E52" s="74"/>
      <c r="F52" s="95">
        <f>'Calibration Data'!$N$11</f>
        <v>178668655</v>
      </c>
      <c r="G52" s="83">
        <f t="shared" si="0"/>
        <v>0</v>
      </c>
      <c r="H52" s="74"/>
      <c r="I52" s="83">
        <f t="shared" si="3"/>
        <v>0</v>
      </c>
      <c r="J52" s="84">
        <f t="shared" si="1"/>
        <v>0</v>
      </c>
      <c r="K52" s="83">
        <f t="shared" si="6"/>
        <v>0</v>
      </c>
      <c r="L52" s="74"/>
    </row>
    <row r="53" spans="1:12" s="69" customFormat="1" ht="15" x14ac:dyDescent="0.25">
      <c r="A53" s="100"/>
      <c r="B53" s="97"/>
      <c r="C53" s="259">
        <v>0</v>
      </c>
      <c r="D53" s="97"/>
      <c r="E53" s="74"/>
      <c r="F53" s="95">
        <f>'Calibration Data'!$N$11</f>
        <v>178668655</v>
      </c>
      <c r="G53" s="83">
        <f t="shared" si="0"/>
        <v>0</v>
      </c>
      <c r="H53" s="74"/>
      <c r="I53" s="83">
        <f t="shared" si="3"/>
        <v>0</v>
      </c>
      <c r="J53" s="84">
        <f t="shared" si="1"/>
        <v>0</v>
      </c>
      <c r="K53" s="83">
        <f t="shared" si="6"/>
        <v>0</v>
      </c>
      <c r="L53" s="74"/>
    </row>
    <row r="54" spans="1:12" s="69" customFormat="1" ht="15" x14ac:dyDescent="0.25">
      <c r="A54" s="100"/>
      <c r="B54" s="97"/>
      <c r="C54" s="259">
        <v>0</v>
      </c>
      <c r="D54" s="97"/>
      <c r="E54" s="74"/>
      <c r="F54" s="95">
        <f>'Calibration Data'!$N$11</f>
        <v>178668655</v>
      </c>
      <c r="G54" s="83">
        <f t="shared" si="0"/>
        <v>0</v>
      </c>
      <c r="H54" s="74"/>
      <c r="I54" s="83">
        <f t="shared" si="3"/>
        <v>0</v>
      </c>
      <c r="J54" s="84">
        <f t="shared" si="1"/>
        <v>0</v>
      </c>
      <c r="K54" s="83">
        <f t="shared" si="6"/>
        <v>0</v>
      </c>
      <c r="L54" s="74"/>
    </row>
    <row r="55" spans="1:12" s="69" customFormat="1" ht="15" x14ac:dyDescent="0.25">
      <c r="A55" s="102" t="s">
        <v>114</v>
      </c>
      <c r="B55" s="92">
        <v>17.768999999999998</v>
      </c>
      <c r="C55" s="259">
        <v>0</v>
      </c>
      <c r="D55" s="94"/>
      <c r="E55" s="74"/>
      <c r="F55" s="89">
        <f>'Calibration Data'!$N$12</f>
        <v>230000000</v>
      </c>
      <c r="G55" s="90">
        <f t="shared" si="0"/>
        <v>0</v>
      </c>
      <c r="H55" s="74"/>
      <c r="I55" s="90">
        <f t="shared" si="3"/>
        <v>0</v>
      </c>
      <c r="J55" s="72">
        <f t="shared" si="1"/>
        <v>0</v>
      </c>
      <c r="K55" s="90">
        <f>J55*5</f>
        <v>0</v>
      </c>
      <c r="L55" s="74"/>
    </row>
    <row r="56" spans="1:12" s="69" customFormat="1" ht="15" x14ac:dyDescent="0.25">
      <c r="A56" s="100"/>
      <c r="B56" s="97"/>
      <c r="C56" s="259">
        <v>0</v>
      </c>
      <c r="D56" s="97"/>
      <c r="E56" s="74"/>
      <c r="F56" s="89">
        <f>'Calibration Data'!$N$12</f>
        <v>230000000</v>
      </c>
      <c r="G56" s="90">
        <f t="shared" si="0"/>
        <v>0</v>
      </c>
      <c r="H56" s="74"/>
      <c r="I56" s="90">
        <f t="shared" si="3"/>
        <v>0</v>
      </c>
      <c r="J56" s="72">
        <f t="shared" si="1"/>
        <v>0</v>
      </c>
      <c r="K56" s="90">
        <f t="shared" ref="K56:K62" si="7">J56*5</f>
        <v>0</v>
      </c>
      <c r="L56" s="74"/>
    </row>
    <row r="57" spans="1:12" s="69" customFormat="1" ht="15" x14ac:dyDescent="0.25">
      <c r="A57" s="100"/>
      <c r="B57" s="97"/>
      <c r="C57" s="259">
        <v>0</v>
      </c>
      <c r="D57" s="97"/>
      <c r="E57" s="74"/>
      <c r="F57" s="89">
        <f>'Calibration Data'!$N$12</f>
        <v>230000000</v>
      </c>
      <c r="G57" s="90">
        <f t="shared" si="0"/>
        <v>0</v>
      </c>
      <c r="H57" s="74"/>
      <c r="I57" s="90">
        <f t="shared" si="3"/>
        <v>0</v>
      </c>
      <c r="J57" s="72">
        <f t="shared" si="1"/>
        <v>0</v>
      </c>
      <c r="K57" s="90">
        <f t="shared" si="7"/>
        <v>0</v>
      </c>
      <c r="L57" s="74"/>
    </row>
    <row r="58" spans="1:12" s="69" customFormat="1" ht="15" x14ac:dyDescent="0.25">
      <c r="A58" s="100"/>
      <c r="B58" s="97"/>
      <c r="C58" s="259">
        <v>0</v>
      </c>
      <c r="D58" s="97"/>
      <c r="E58" s="74"/>
      <c r="F58" s="89">
        <f>'Calibration Data'!$N$12</f>
        <v>230000000</v>
      </c>
      <c r="G58" s="90">
        <f t="shared" si="0"/>
        <v>0</v>
      </c>
      <c r="H58" s="74"/>
      <c r="I58" s="90">
        <f t="shared" si="3"/>
        <v>0</v>
      </c>
      <c r="J58" s="72">
        <f t="shared" si="1"/>
        <v>0</v>
      </c>
      <c r="K58" s="90">
        <f t="shared" si="7"/>
        <v>0</v>
      </c>
      <c r="L58" s="74"/>
    </row>
    <row r="59" spans="1:12" s="69" customFormat="1" ht="15" x14ac:dyDescent="0.25">
      <c r="A59" s="100"/>
      <c r="B59" s="97"/>
      <c r="C59" s="259">
        <v>0</v>
      </c>
      <c r="D59" s="97"/>
      <c r="E59" s="74"/>
      <c r="F59" s="89">
        <f>'Calibration Data'!$N$12</f>
        <v>230000000</v>
      </c>
      <c r="G59" s="90">
        <f t="shared" si="0"/>
        <v>0</v>
      </c>
      <c r="H59" s="74"/>
      <c r="I59" s="90">
        <f t="shared" si="3"/>
        <v>0</v>
      </c>
      <c r="J59" s="72">
        <f t="shared" si="1"/>
        <v>0</v>
      </c>
      <c r="K59" s="90">
        <f t="shared" si="7"/>
        <v>0</v>
      </c>
      <c r="L59" s="74"/>
    </row>
    <row r="60" spans="1:12" s="69" customFormat="1" ht="15" x14ac:dyDescent="0.25">
      <c r="A60" s="99"/>
      <c r="B60" s="103"/>
      <c r="C60" s="259">
        <v>0</v>
      </c>
      <c r="D60" s="103"/>
      <c r="E60" s="74"/>
      <c r="F60" s="89">
        <f>'Calibration Data'!$N$12</f>
        <v>230000000</v>
      </c>
      <c r="G60" s="90">
        <f t="shared" si="0"/>
        <v>0</v>
      </c>
      <c r="H60" s="74"/>
      <c r="I60" s="90">
        <f t="shared" si="3"/>
        <v>0</v>
      </c>
      <c r="J60" s="72">
        <f t="shared" si="1"/>
        <v>0</v>
      </c>
      <c r="K60" s="90">
        <f t="shared" si="7"/>
        <v>0</v>
      </c>
      <c r="L60" s="74"/>
    </row>
    <row r="61" spans="1:12" s="69" customFormat="1" ht="15" x14ac:dyDescent="0.25">
      <c r="A61" s="99"/>
      <c r="B61" s="103"/>
      <c r="C61" s="259">
        <v>0</v>
      </c>
      <c r="D61" s="103"/>
      <c r="E61" s="74"/>
      <c r="F61" s="89">
        <f>'Calibration Data'!$N$12</f>
        <v>230000000</v>
      </c>
      <c r="G61" s="90">
        <f t="shared" si="0"/>
        <v>0</v>
      </c>
      <c r="H61" s="74"/>
      <c r="I61" s="90">
        <f t="shared" si="3"/>
        <v>0</v>
      </c>
      <c r="J61" s="72">
        <f t="shared" si="1"/>
        <v>0</v>
      </c>
      <c r="K61" s="90">
        <f t="shared" si="7"/>
        <v>0</v>
      </c>
      <c r="L61" s="74"/>
    </row>
    <row r="62" spans="1:12" s="69" customFormat="1" ht="15" x14ac:dyDescent="0.25">
      <c r="A62" s="99"/>
      <c r="B62" s="103"/>
      <c r="C62" s="259">
        <v>0</v>
      </c>
      <c r="D62" s="103"/>
      <c r="E62" s="74"/>
      <c r="F62" s="89">
        <f>'Calibration Data'!$N$12</f>
        <v>230000000</v>
      </c>
      <c r="G62" s="90">
        <f t="shared" si="0"/>
        <v>0</v>
      </c>
      <c r="H62" s="74"/>
      <c r="I62" s="90">
        <f t="shared" si="3"/>
        <v>0</v>
      </c>
      <c r="J62" s="72">
        <f t="shared" si="1"/>
        <v>0</v>
      </c>
      <c r="K62" s="90">
        <f t="shared" si="7"/>
        <v>0</v>
      </c>
      <c r="L62" s="74"/>
    </row>
    <row r="63" spans="1:12" s="69" customFormat="1" ht="15" x14ac:dyDescent="0.25">
      <c r="A63" s="101" t="s">
        <v>115</v>
      </c>
      <c r="B63" s="92">
        <v>19.364999999999998</v>
      </c>
      <c r="C63" s="259">
        <v>0</v>
      </c>
      <c r="D63" s="98"/>
      <c r="E63" s="74"/>
      <c r="F63" s="95">
        <f>'Calibration Data'!$N$13</f>
        <v>280000000</v>
      </c>
      <c r="G63" s="83">
        <f t="shared" si="0"/>
        <v>0</v>
      </c>
      <c r="H63" s="74"/>
      <c r="I63" s="83">
        <f t="shared" si="3"/>
        <v>0</v>
      </c>
      <c r="J63" s="84">
        <f t="shared" si="1"/>
        <v>0</v>
      </c>
      <c r="K63" s="83">
        <f>J63*6</f>
        <v>0</v>
      </c>
      <c r="L63" s="74"/>
    </row>
    <row r="64" spans="1:12" s="69" customFormat="1" ht="15" x14ac:dyDescent="0.25">
      <c r="A64" s="100"/>
      <c r="B64" s="97"/>
      <c r="C64" s="259">
        <v>0</v>
      </c>
      <c r="D64" s="97"/>
      <c r="E64" s="74"/>
      <c r="F64" s="95">
        <f>'Calibration Data'!$N$13</f>
        <v>280000000</v>
      </c>
      <c r="G64" s="83">
        <f t="shared" si="0"/>
        <v>0</v>
      </c>
      <c r="H64" s="74"/>
      <c r="I64" s="83">
        <f t="shared" si="3"/>
        <v>0</v>
      </c>
      <c r="J64" s="84">
        <f t="shared" si="1"/>
        <v>0</v>
      </c>
      <c r="K64" s="83">
        <f t="shared" ref="K64:K71" si="8">J64*6</f>
        <v>0</v>
      </c>
      <c r="L64" s="74"/>
    </row>
    <row r="65" spans="1:12" s="69" customFormat="1" ht="15" x14ac:dyDescent="0.25">
      <c r="A65" s="100"/>
      <c r="B65" s="97"/>
      <c r="C65" s="259">
        <v>0</v>
      </c>
      <c r="D65" s="97"/>
      <c r="E65" s="74"/>
      <c r="F65" s="95">
        <f>'Calibration Data'!$N$13</f>
        <v>280000000</v>
      </c>
      <c r="G65" s="83">
        <f t="shared" si="0"/>
        <v>0</v>
      </c>
      <c r="H65" s="74"/>
      <c r="I65" s="83">
        <f t="shared" si="3"/>
        <v>0</v>
      </c>
      <c r="J65" s="84">
        <f t="shared" si="1"/>
        <v>0</v>
      </c>
      <c r="K65" s="83">
        <f t="shared" si="8"/>
        <v>0</v>
      </c>
      <c r="L65" s="74"/>
    </row>
    <row r="66" spans="1:12" s="69" customFormat="1" ht="15" x14ac:dyDescent="0.25">
      <c r="A66" s="100"/>
      <c r="B66" s="97"/>
      <c r="C66" s="259">
        <v>0</v>
      </c>
      <c r="D66" s="97"/>
      <c r="E66" s="74"/>
      <c r="F66" s="95">
        <f>'Calibration Data'!$N$13</f>
        <v>280000000</v>
      </c>
      <c r="G66" s="83">
        <f t="shared" si="0"/>
        <v>0</v>
      </c>
      <c r="H66" s="74"/>
      <c r="I66" s="83">
        <f t="shared" si="3"/>
        <v>0</v>
      </c>
      <c r="J66" s="84">
        <f t="shared" si="1"/>
        <v>0</v>
      </c>
      <c r="K66" s="83">
        <f t="shared" si="8"/>
        <v>0</v>
      </c>
      <c r="L66" s="74"/>
    </row>
    <row r="67" spans="1:12" s="69" customFormat="1" ht="15" x14ac:dyDescent="0.25">
      <c r="A67" s="100"/>
      <c r="B67" s="97"/>
      <c r="C67" s="259">
        <v>0</v>
      </c>
      <c r="D67" s="97"/>
      <c r="E67" s="74"/>
      <c r="F67" s="95">
        <f>'Calibration Data'!$N$13</f>
        <v>280000000</v>
      </c>
      <c r="G67" s="83">
        <f t="shared" si="0"/>
        <v>0</v>
      </c>
      <c r="H67" s="74"/>
      <c r="I67" s="83">
        <f t="shared" si="3"/>
        <v>0</v>
      </c>
      <c r="J67" s="84">
        <f t="shared" si="1"/>
        <v>0</v>
      </c>
      <c r="K67" s="83">
        <f t="shared" si="8"/>
        <v>0</v>
      </c>
      <c r="L67" s="74"/>
    </row>
    <row r="68" spans="1:12" s="69" customFormat="1" ht="15" x14ac:dyDescent="0.25">
      <c r="A68" s="99"/>
      <c r="B68" s="103"/>
      <c r="C68" s="259">
        <v>0</v>
      </c>
      <c r="D68" s="103"/>
      <c r="E68" s="74"/>
      <c r="F68" s="95">
        <f>'Calibration Data'!$N$13</f>
        <v>280000000</v>
      </c>
      <c r="G68" s="83">
        <f t="shared" si="0"/>
        <v>0</v>
      </c>
      <c r="H68" s="74"/>
      <c r="I68" s="83">
        <f t="shared" si="3"/>
        <v>0</v>
      </c>
      <c r="J68" s="84">
        <f t="shared" si="1"/>
        <v>0</v>
      </c>
      <c r="K68" s="83">
        <f t="shared" si="8"/>
        <v>0</v>
      </c>
      <c r="L68" s="74"/>
    </row>
    <row r="69" spans="1:12" s="69" customFormat="1" ht="15" x14ac:dyDescent="0.25">
      <c r="A69" s="99"/>
      <c r="B69" s="103"/>
      <c r="C69" s="259">
        <v>0</v>
      </c>
      <c r="D69" s="103"/>
      <c r="E69" s="74"/>
      <c r="F69" s="95">
        <f>'Calibration Data'!$N$13</f>
        <v>280000000</v>
      </c>
      <c r="G69" s="83">
        <f t="shared" si="0"/>
        <v>0</v>
      </c>
      <c r="H69" s="74"/>
      <c r="I69" s="83">
        <f t="shared" si="3"/>
        <v>0</v>
      </c>
      <c r="J69" s="84">
        <f t="shared" si="1"/>
        <v>0</v>
      </c>
      <c r="K69" s="83">
        <f t="shared" si="8"/>
        <v>0</v>
      </c>
      <c r="L69" s="74"/>
    </row>
    <row r="70" spans="1:12" s="69" customFormat="1" ht="15" x14ac:dyDescent="0.25">
      <c r="A70" s="99"/>
      <c r="B70" s="103"/>
      <c r="C70" s="259">
        <v>0</v>
      </c>
      <c r="D70" s="103"/>
      <c r="E70" s="74"/>
      <c r="F70" s="95">
        <f>'Calibration Data'!$N$13</f>
        <v>280000000</v>
      </c>
      <c r="G70" s="83">
        <f t="shared" si="0"/>
        <v>0</v>
      </c>
      <c r="H70" s="74"/>
      <c r="I70" s="83">
        <f t="shared" si="3"/>
        <v>0</v>
      </c>
      <c r="J70" s="84">
        <f t="shared" si="1"/>
        <v>0</v>
      </c>
      <c r="K70" s="83">
        <f t="shared" si="8"/>
        <v>0</v>
      </c>
      <c r="L70" s="74"/>
    </row>
    <row r="71" spans="1:12" s="69" customFormat="1" ht="15" x14ac:dyDescent="0.25">
      <c r="A71" s="99"/>
      <c r="B71" s="103"/>
      <c r="C71" s="259">
        <v>0</v>
      </c>
      <c r="D71" s="103"/>
      <c r="E71" s="74"/>
      <c r="F71" s="95">
        <f>'Calibration Data'!$N$13</f>
        <v>280000000</v>
      </c>
      <c r="G71" s="83">
        <f t="shared" si="0"/>
        <v>0</v>
      </c>
      <c r="H71" s="74"/>
      <c r="I71" s="83">
        <f t="shared" si="3"/>
        <v>0</v>
      </c>
      <c r="J71" s="84">
        <f t="shared" si="1"/>
        <v>0</v>
      </c>
      <c r="K71" s="83">
        <f t="shared" si="8"/>
        <v>0</v>
      </c>
      <c r="L71" s="74"/>
    </row>
    <row r="72" spans="1:12" s="69" customFormat="1" ht="15" x14ac:dyDescent="0.25">
      <c r="A72" s="102" t="s">
        <v>116</v>
      </c>
      <c r="B72" s="104">
        <v>21.76</v>
      </c>
      <c r="C72" s="259">
        <v>0</v>
      </c>
      <c r="D72" s="94"/>
      <c r="E72" s="74"/>
      <c r="F72" s="89">
        <f>'Calibration Data'!$N$14</f>
        <v>330000000</v>
      </c>
      <c r="G72" s="90">
        <f t="shared" si="0"/>
        <v>0</v>
      </c>
      <c r="H72" s="74"/>
      <c r="I72" s="90">
        <f t="shared" si="3"/>
        <v>0</v>
      </c>
      <c r="J72" s="72">
        <f t="shared" si="1"/>
        <v>0</v>
      </c>
      <c r="K72" s="90">
        <f>J72*7</f>
        <v>0</v>
      </c>
      <c r="L72" s="74"/>
    </row>
    <row r="73" spans="1:12" s="69" customFormat="1" ht="15" x14ac:dyDescent="0.25">
      <c r="A73" s="100"/>
      <c r="B73" s="97"/>
      <c r="C73" s="259">
        <v>0</v>
      </c>
      <c r="D73" s="97"/>
      <c r="E73" s="74"/>
      <c r="F73" s="89">
        <f>'Calibration Data'!$N$14</f>
        <v>330000000</v>
      </c>
      <c r="G73" s="90">
        <f t="shared" si="0"/>
        <v>0</v>
      </c>
      <c r="H73" s="74"/>
      <c r="I73" s="90">
        <f t="shared" si="3"/>
        <v>0</v>
      </c>
      <c r="J73" s="72">
        <f t="shared" si="1"/>
        <v>0</v>
      </c>
      <c r="K73" s="90">
        <f t="shared" ref="K73:K78" si="9">J73*7</f>
        <v>0</v>
      </c>
      <c r="L73" s="74"/>
    </row>
    <row r="74" spans="1:12" s="69" customFormat="1" ht="15" x14ac:dyDescent="0.25">
      <c r="A74" s="100"/>
      <c r="B74" s="97"/>
      <c r="C74" s="259">
        <v>0</v>
      </c>
      <c r="D74" s="97"/>
      <c r="E74" s="74"/>
      <c r="F74" s="89">
        <f>'Calibration Data'!$N$14</f>
        <v>330000000</v>
      </c>
      <c r="G74" s="90">
        <f t="shared" si="0"/>
        <v>0</v>
      </c>
      <c r="H74" s="74"/>
      <c r="I74" s="90">
        <f t="shared" si="3"/>
        <v>0</v>
      </c>
      <c r="J74" s="72">
        <f t="shared" si="1"/>
        <v>0</v>
      </c>
      <c r="K74" s="90">
        <f t="shared" si="9"/>
        <v>0</v>
      </c>
      <c r="L74" s="74"/>
    </row>
    <row r="75" spans="1:12" s="69" customFormat="1" ht="15" x14ac:dyDescent="0.25">
      <c r="A75" s="100"/>
      <c r="B75" s="97"/>
      <c r="C75" s="259">
        <v>0</v>
      </c>
      <c r="D75" s="97"/>
      <c r="E75" s="74"/>
      <c r="F75" s="89">
        <f>'Calibration Data'!$N$14</f>
        <v>330000000</v>
      </c>
      <c r="G75" s="90">
        <f t="shared" si="0"/>
        <v>0</v>
      </c>
      <c r="H75" s="74"/>
      <c r="I75" s="90">
        <f t="shared" si="3"/>
        <v>0</v>
      </c>
      <c r="J75" s="72">
        <f t="shared" si="1"/>
        <v>0</v>
      </c>
      <c r="K75" s="90">
        <f t="shared" si="9"/>
        <v>0</v>
      </c>
      <c r="L75" s="74"/>
    </row>
    <row r="76" spans="1:12" s="69" customFormat="1" ht="15" x14ac:dyDescent="0.25">
      <c r="A76" s="100"/>
      <c r="B76" s="97"/>
      <c r="C76" s="259">
        <v>0</v>
      </c>
      <c r="D76" s="97"/>
      <c r="E76" s="74"/>
      <c r="F76" s="89">
        <f>'Calibration Data'!$N$14</f>
        <v>330000000</v>
      </c>
      <c r="G76" s="90">
        <f t="shared" ref="G76:G86" si="10">C76/F76</f>
        <v>0</v>
      </c>
      <c r="H76" s="74"/>
      <c r="I76" s="90">
        <f t="shared" si="3"/>
        <v>0</v>
      </c>
      <c r="J76" s="72">
        <f t="shared" ref="J76:J86" si="11">(101325.01*(I76/1000000))/(8.314472*298)</f>
        <v>0</v>
      </c>
      <c r="K76" s="90">
        <f t="shared" si="9"/>
        <v>0</v>
      </c>
      <c r="L76" s="74"/>
    </row>
    <row r="77" spans="1:12" s="69" customFormat="1" ht="15" x14ac:dyDescent="0.25">
      <c r="A77" s="99"/>
      <c r="B77" s="103"/>
      <c r="C77" s="259">
        <v>0</v>
      </c>
      <c r="D77" s="103"/>
      <c r="E77" s="74"/>
      <c r="F77" s="89">
        <f>'Calibration Data'!$N$14</f>
        <v>330000000</v>
      </c>
      <c r="G77" s="90">
        <f t="shared" si="10"/>
        <v>0</v>
      </c>
      <c r="H77" s="74"/>
      <c r="I77" s="90">
        <f t="shared" ref="I77:I86" si="12">((G77/100)*$J$7)</f>
        <v>0</v>
      </c>
      <c r="J77" s="72">
        <f t="shared" si="11"/>
        <v>0</v>
      </c>
      <c r="K77" s="90">
        <f t="shared" si="9"/>
        <v>0</v>
      </c>
      <c r="L77" s="74"/>
    </row>
    <row r="78" spans="1:12" s="69" customFormat="1" ht="15" x14ac:dyDescent="0.25">
      <c r="A78" s="99"/>
      <c r="B78" s="103"/>
      <c r="C78" s="259">
        <v>0</v>
      </c>
      <c r="D78" s="103"/>
      <c r="E78" s="74"/>
      <c r="F78" s="89">
        <f>'Calibration Data'!$N$14</f>
        <v>330000000</v>
      </c>
      <c r="G78" s="90">
        <f t="shared" si="10"/>
        <v>0</v>
      </c>
      <c r="H78" s="74"/>
      <c r="I78" s="90">
        <f t="shared" si="12"/>
        <v>0</v>
      </c>
      <c r="J78" s="72">
        <f t="shared" si="11"/>
        <v>0</v>
      </c>
      <c r="K78" s="90">
        <f t="shared" si="9"/>
        <v>0</v>
      </c>
      <c r="L78" s="74"/>
    </row>
    <row r="79" spans="1:12" s="69" customFormat="1" ht="15" x14ac:dyDescent="0.25">
      <c r="A79" s="101" t="s">
        <v>117</v>
      </c>
      <c r="B79" s="98"/>
      <c r="C79" s="259">
        <v>0</v>
      </c>
      <c r="D79" s="98"/>
      <c r="E79" s="74"/>
      <c r="F79" s="95">
        <f>'Calibration Data'!$N$15</f>
        <v>380000000</v>
      </c>
      <c r="G79" s="83">
        <f t="shared" si="10"/>
        <v>0</v>
      </c>
      <c r="H79" s="74"/>
      <c r="I79" s="83">
        <f t="shared" si="12"/>
        <v>0</v>
      </c>
      <c r="J79" s="84">
        <f t="shared" si="11"/>
        <v>0</v>
      </c>
      <c r="K79" s="83">
        <f>J79*8</f>
        <v>0</v>
      </c>
      <c r="L79" s="74"/>
    </row>
    <row r="80" spans="1:12" s="69" customFormat="1" ht="15" x14ac:dyDescent="0.25">
      <c r="A80" s="100"/>
      <c r="B80" s="97"/>
      <c r="C80" s="259">
        <v>0</v>
      </c>
      <c r="D80" s="97"/>
      <c r="E80" s="74"/>
      <c r="F80" s="95">
        <f>'Calibration Data'!$N$15</f>
        <v>380000000</v>
      </c>
      <c r="G80" s="83">
        <f t="shared" si="10"/>
        <v>0</v>
      </c>
      <c r="H80" s="74"/>
      <c r="I80" s="83">
        <f t="shared" si="12"/>
        <v>0</v>
      </c>
      <c r="J80" s="84">
        <f t="shared" si="11"/>
        <v>0</v>
      </c>
      <c r="K80" s="83">
        <f>J80*8</f>
        <v>0</v>
      </c>
      <c r="L80" s="74"/>
    </row>
    <row r="81" spans="1:13" s="69" customFormat="1" ht="15" x14ac:dyDescent="0.25">
      <c r="A81" s="100"/>
      <c r="B81" s="97"/>
      <c r="C81" s="259">
        <v>0</v>
      </c>
      <c r="D81" s="97"/>
      <c r="E81" s="74"/>
      <c r="F81" s="95">
        <f>'Calibration Data'!$N$15</f>
        <v>380000000</v>
      </c>
      <c r="G81" s="83">
        <f t="shared" si="10"/>
        <v>0</v>
      </c>
      <c r="H81" s="74"/>
      <c r="I81" s="83">
        <f t="shared" si="12"/>
        <v>0</v>
      </c>
      <c r="J81" s="84">
        <f t="shared" si="11"/>
        <v>0</v>
      </c>
      <c r="K81" s="83">
        <f>J81*8</f>
        <v>0</v>
      </c>
      <c r="L81" s="74"/>
    </row>
    <row r="82" spans="1:13" s="69" customFormat="1" ht="15" x14ac:dyDescent="0.25">
      <c r="A82" s="100"/>
      <c r="B82" s="97"/>
      <c r="C82" s="259">
        <v>0</v>
      </c>
      <c r="D82" s="97"/>
      <c r="E82" s="74"/>
      <c r="F82" s="95">
        <f>'Calibration Data'!$N$15</f>
        <v>380000000</v>
      </c>
      <c r="G82" s="83">
        <f t="shared" si="10"/>
        <v>0</v>
      </c>
      <c r="H82" s="74"/>
      <c r="I82" s="83">
        <f t="shared" si="12"/>
        <v>0</v>
      </c>
      <c r="J82" s="84">
        <f t="shared" si="11"/>
        <v>0</v>
      </c>
      <c r="K82" s="83">
        <f>J82*8</f>
        <v>0</v>
      </c>
      <c r="L82" s="74"/>
    </row>
    <row r="83" spans="1:13" s="69" customFormat="1" ht="15" x14ac:dyDescent="0.25">
      <c r="A83" s="101" t="s">
        <v>118</v>
      </c>
      <c r="B83" s="98"/>
      <c r="C83" s="259">
        <v>0</v>
      </c>
      <c r="D83" s="98"/>
      <c r="E83" s="74"/>
      <c r="F83" s="95">
        <f>'Calibration Data'!$N$15</f>
        <v>380000000</v>
      </c>
      <c r="G83" s="83">
        <f>C83/F83</f>
        <v>0</v>
      </c>
      <c r="H83" s="74"/>
      <c r="I83" s="83">
        <f>((G83/100)*$J$7)</f>
        <v>0</v>
      </c>
      <c r="J83" s="84">
        <f t="shared" si="11"/>
        <v>0</v>
      </c>
      <c r="K83" s="83">
        <f>J83*9</f>
        <v>0</v>
      </c>
      <c r="L83" s="74"/>
    </row>
    <row r="84" spans="1:13" s="69" customFormat="1" ht="15" x14ac:dyDescent="0.25">
      <c r="A84" s="100"/>
      <c r="B84" s="97"/>
      <c r="C84" s="259">
        <v>0</v>
      </c>
      <c r="D84" s="97"/>
      <c r="E84" s="74"/>
      <c r="F84" s="95">
        <f>'Calibration Data'!$N$15</f>
        <v>380000000</v>
      </c>
      <c r="G84" s="83">
        <f t="shared" si="10"/>
        <v>0</v>
      </c>
      <c r="H84" s="74"/>
      <c r="I84" s="83">
        <f t="shared" si="12"/>
        <v>0</v>
      </c>
      <c r="J84" s="84">
        <f t="shared" si="11"/>
        <v>0</v>
      </c>
      <c r="K84" s="83">
        <f>J84*9</f>
        <v>0</v>
      </c>
      <c r="L84" s="74"/>
    </row>
    <row r="85" spans="1:13" s="69" customFormat="1" ht="15" x14ac:dyDescent="0.25">
      <c r="A85" s="99"/>
      <c r="B85" s="103"/>
      <c r="C85" s="259">
        <v>0</v>
      </c>
      <c r="D85" s="103"/>
      <c r="E85" s="74"/>
      <c r="F85" s="95">
        <f>'Calibration Data'!$N$15</f>
        <v>380000000</v>
      </c>
      <c r="G85" s="83">
        <f t="shared" si="10"/>
        <v>0</v>
      </c>
      <c r="H85" s="74"/>
      <c r="I85" s="83">
        <f t="shared" si="12"/>
        <v>0</v>
      </c>
      <c r="J85" s="84">
        <f t="shared" si="11"/>
        <v>0</v>
      </c>
      <c r="K85" s="83">
        <f>J85*9</f>
        <v>0</v>
      </c>
      <c r="L85" s="74"/>
    </row>
    <row r="86" spans="1:13" s="69" customFormat="1" ht="15" x14ac:dyDescent="0.25">
      <c r="A86" s="99"/>
      <c r="B86" s="103"/>
      <c r="C86" s="259">
        <v>0</v>
      </c>
      <c r="D86" s="103"/>
      <c r="E86" s="74"/>
      <c r="F86" s="95">
        <f>'Calibration Data'!$N$15</f>
        <v>380000000</v>
      </c>
      <c r="G86" s="83">
        <f t="shared" si="10"/>
        <v>0</v>
      </c>
      <c r="H86" s="74"/>
      <c r="I86" s="105">
        <f t="shared" si="12"/>
        <v>0</v>
      </c>
      <c r="J86" s="106">
        <f t="shared" si="11"/>
        <v>0</v>
      </c>
      <c r="K86" s="83">
        <f>J86*9</f>
        <v>0</v>
      </c>
      <c r="L86" s="74"/>
    </row>
    <row r="87" spans="1:13" s="69" customFormat="1" x14ac:dyDescent="0.2">
      <c r="A87" s="74"/>
      <c r="B87" s="74"/>
      <c r="C87" s="74"/>
      <c r="D87" s="74"/>
      <c r="E87" s="74"/>
      <c r="F87" s="74"/>
      <c r="G87" s="74"/>
      <c r="H87" s="74"/>
      <c r="I87" s="107" t="s">
        <v>119</v>
      </c>
      <c r="J87" s="108">
        <f>SUM(J12:J86)</f>
        <v>0</v>
      </c>
      <c r="K87" s="108">
        <f>SUM(K12:K86)</f>
        <v>0</v>
      </c>
      <c r="L87" s="74"/>
    </row>
    <row r="88" spans="1:13" s="69" customFormat="1" x14ac:dyDescent="0.2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</row>
    <row r="89" spans="1:13" s="69" customFormat="1" x14ac:dyDescent="0.2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1:13" s="69" customFormat="1" x14ac:dyDescent="0.2">
      <c r="A90" s="70" t="s">
        <v>88</v>
      </c>
      <c r="B90" s="71">
        <v>2</v>
      </c>
      <c r="C90" s="72"/>
      <c r="D90" s="72"/>
      <c r="E90" s="74"/>
      <c r="F90" s="74"/>
      <c r="G90" s="74"/>
      <c r="H90" s="74"/>
      <c r="I90" s="73" t="s">
        <v>89</v>
      </c>
      <c r="J90" s="72">
        <f>B93*60</f>
        <v>0</v>
      </c>
      <c r="K90" s="74"/>
      <c r="L90" s="70" t="s">
        <v>90</v>
      </c>
      <c r="M90" s="72">
        <f>(((J91/1000000)*101325.01)/(8.314472*298))</f>
        <v>4.9073491918265443E-3</v>
      </c>
    </row>
    <row r="91" spans="1:13" s="69" customFormat="1" x14ac:dyDescent="0.2">
      <c r="A91" s="72"/>
      <c r="B91" s="72"/>
      <c r="C91" s="72"/>
      <c r="D91" s="72"/>
      <c r="E91" s="74"/>
      <c r="F91" s="74"/>
      <c r="G91" s="74"/>
      <c r="H91" s="74"/>
      <c r="I91" s="73" t="s">
        <v>92</v>
      </c>
      <c r="J91" s="72">
        <f>D93*60</f>
        <v>120</v>
      </c>
      <c r="K91" s="74"/>
      <c r="L91" s="74"/>
    </row>
    <row r="92" spans="1:13" s="69" customFormat="1" x14ac:dyDescent="0.2">
      <c r="A92" s="76" t="s">
        <v>93</v>
      </c>
      <c r="B92" s="76" t="s">
        <v>94</v>
      </c>
      <c r="C92" s="76" t="s">
        <v>95</v>
      </c>
      <c r="D92" s="76" t="s">
        <v>19</v>
      </c>
      <c r="E92" s="74"/>
      <c r="F92" s="74"/>
      <c r="G92" s="74"/>
      <c r="H92" s="74"/>
      <c r="I92" s="73" t="s">
        <v>96</v>
      </c>
      <c r="J92" s="72">
        <f>C93*60</f>
        <v>360</v>
      </c>
      <c r="K92" s="74"/>
      <c r="L92" s="74"/>
    </row>
    <row r="93" spans="1:13" s="69" customFormat="1" x14ac:dyDescent="0.2">
      <c r="A93" s="77">
        <v>2</v>
      </c>
      <c r="B93" s="77">
        <f>[1]Overview!B29</f>
        <v>0</v>
      </c>
      <c r="C93" s="77">
        <f>'GCMS Data TCD'!$A$17</f>
        <v>6</v>
      </c>
      <c r="D93" s="77">
        <f>'GCMS Data TCD'!$B$17</f>
        <v>2</v>
      </c>
      <c r="E93" s="74"/>
      <c r="F93" s="74"/>
      <c r="G93" s="74"/>
      <c r="H93" s="74"/>
      <c r="I93" s="73" t="s">
        <v>97</v>
      </c>
      <c r="J93" s="72">
        <f>J91+J92+J90</f>
        <v>480</v>
      </c>
      <c r="K93" s="74"/>
      <c r="L93" s="74"/>
    </row>
    <row r="94" spans="1:13" s="69" customFormat="1" x14ac:dyDescent="0.2">
      <c r="E94" s="74"/>
      <c r="F94" s="74"/>
      <c r="G94" s="74"/>
      <c r="H94" s="74"/>
      <c r="I94" s="74"/>
      <c r="J94" s="74"/>
      <c r="K94" s="74"/>
      <c r="L94" s="74"/>
    </row>
    <row r="95" spans="1:13" s="69" customFormat="1" x14ac:dyDescent="0.2">
      <c r="E95" s="74"/>
      <c r="F95" s="74"/>
      <c r="G95" s="74"/>
      <c r="H95" s="74"/>
      <c r="I95" s="74"/>
      <c r="J95" s="74"/>
      <c r="K95" s="74"/>
      <c r="L95" s="74"/>
    </row>
    <row r="96" spans="1:13" s="69" customFormat="1" x14ac:dyDescent="0.2">
      <c r="A96" s="78" t="s">
        <v>98</v>
      </c>
      <c r="B96" s="78" t="s">
        <v>99</v>
      </c>
      <c r="C96" s="78" t="s">
        <v>100</v>
      </c>
      <c r="D96" s="78" t="s">
        <v>101</v>
      </c>
      <c r="E96" s="74"/>
      <c r="F96" s="78" t="s">
        <v>102</v>
      </c>
      <c r="G96" s="78" t="s">
        <v>103</v>
      </c>
      <c r="H96" s="74"/>
      <c r="I96" s="79" t="s">
        <v>104</v>
      </c>
      <c r="J96" s="79" t="s">
        <v>105</v>
      </c>
      <c r="K96" s="79" t="s">
        <v>106</v>
      </c>
      <c r="L96" s="74"/>
    </row>
    <row r="97" spans="1:12" s="69" customFormat="1" x14ac:dyDescent="0.2">
      <c r="A97" s="80"/>
      <c r="B97" s="80"/>
      <c r="C97" s="80"/>
      <c r="D97" s="80"/>
      <c r="E97" s="74"/>
      <c r="F97" s="80"/>
      <c r="G97" s="80"/>
      <c r="H97" s="74"/>
      <c r="I97" s="72"/>
      <c r="J97" s="72"/>
      <c r="K97" s="72"/>
      <c r="L97" s="74"/>
    </row>
    <row r="98" spans="1:12" s="69" customFormat="1" x14ac:dyDescent="0.2">
      <c r="A98" s="81" t="s">
        <v>24</v>
      </c>
      <c r="B98" s="82"/>
      <c r="C98" s="82">
        <v>0</v>
      </c>
      <c r="D98" s="82"/>
      <c r="E98" s="74"/>
      <c r="F98" s="83">
        <f>'Calibration Data'!$N$4</f>
        <v>56145503.299999997</v>
      </c>
      <c r="G98" s="83">
        <f>C98/F98</f>
        <v>0</v>
      </c>
      <c r="H98" s="74"/>
      <c r="I98" s="83">
        <f>((G98/100)*$J$93)</f>
        <v>0</v>
      </c>
      <c r="J98" s="84">
        <f t="shared" ref="J98:J161" si="13">(101325.01*(I98/1000000))/(8.314472*298)</f>
        <v>0</v>
      </c>
      <c r="K98" s="83">
        <f t="shared" ref="K98:K110" si="14">J98*1</f>
        <v>0</v>
      </c>
      <c r="L98" s="74"/>
    </row>
    <row r="99" spans="1:12" s="69" customFormat="1" x14ac:dyDescent="0.2">
      <c r="A99" s="85"/>
      <c r="B99" s="86"/>
      <c r="C99" s="86">
        <v>0</v>
      </c>
      <c r="D99" s="86"/>
      <c r="E99" s="74"/>
      <c r="F99" s="83">
        <f>'Calibration Data'!$N$4</f>
        <v>56145503.299999997</v>
      </c>
      <c r="G99" s="83">
        <f t="shared" ref="G99:G162" si="15">C99/F99</f>
        <v>0</v>
      </c>
      <c r="H99" s="74"/>
      <c r="I99" s="83">
        <f t="shared" ref="I99:I162" si="16">((G99/100)*$J$93)</f>
        <v>0</v>
      </c>
      <c r="J99" s="84">
        <f t="shared" si="13"/>
        <v>0</v>
      </c>
      <c r="K99" s="83">
        <f t="shared" si="14"/>
        <v>0</v>
      </c>
      <c r="L99" s="74"/>
    </row>
    <row r="100" spans="1:12" s="69" customFormat="1" x14ac:dyDescent="0.2">
      <c r="A100" s="85"/>
      <c r="B100" s="86"/>
      <c r="C100" s="86">
        <v>0</v>
      </c>
      <c r="D100" s="86"/>
      <c r="E100" s="74"/>
      <c r="F100" s="83">
        <f>'Calibration Data'!$N$4</f>
        <v>56145503.299999997</v>
      </c>
      <c r="G100" s="83">
        <f t="shared" si="15"/>
        <v>0</v>
      </c>
      <c r="H100" s="74"/>
      <c r="I100" s="83">
        <f t="shared" si="16"/>
        <v>0</v>
      </c>
      <c r="J100" s="84">
        <f t="shared" si="13"/>
        <v>0</v>
      </c>
      <c r="K100" s="83">
        <f t="shared" si="14"/>
        <v>0</v>
      </c>
      <c r="L100" s="74"/>
    </row>
    <row r="101" spans="1:12" s="69" customFormat="1" x14ac:dyDescent="0.2">
      <c r="A101" s="85"/>
      <c r="B101" s="86"/>
      <c r="C101" s="86">
        <v>0</v>
      </c>
      <c r="D101" s="86"/>
      <c r="E101" s="74"/>
      <c r="F101" s="83">
        <f>'Calibration Data'!$N$4</f>
        <v>56145503.299999997</v>
      </c>
      <c r="G101" s="83">
        <f t="shared" si="15"/>
        <v>0</v>
      </c>
      <c r="H101" s="74"/>
      <c r="I101" s="83">
        <f t="shared" si="16"/>
        <v>0</v>
      </c>
      <c r="J101" s="84">
        <f t="shared" si="13"/>
        <v>0</v>
      </c>
      <c r="K101" s="83">
        <f t="shared" si="14"/>
        <v>0</v>
      </c>
      <c r="L101" s="74"/>
    </row>
    <row r="102" spans="1:12" s="69" customFormat="1" x14ac:dyDescent="0.2">
      <c r="A102" s="87" t="s">
        <v>19</v>
      </c>
      <c r="B102" s="88"/>
      <c r="C102" s="88">
        <v>0</v>
      </c>
      <c r="D102" s="88"/>
      <c r="E102" s="74"/>
      <c r="F102" s="89">
        <f>'Calibration Data'!$N$5</f>
        <v>56145503.299999997</v>
      </c>
      <c r="G102" s="90">
        <f t="shared" si="15"/>
        <v>0</v>
      </c>
      <c r="H102" s="74"/>
      <c r="I102" s="90">
        <f t="shared" si="16"/>
        <v>0</v>
      </c>
      <c r="J102" s="72">
        <f t="shared" si="13"/>
        <v>0</v>
      </c>
      <c r="K102" s="90">
        <f t="shared" si="14"/>
        <v>0</v>
      </c>
      <c r="L102" s="74"/>
    </row>
    <row r="103" spans="1:12" s="69" customFormat="1" x14ac:dyDescent="0.2">
      <c r="A103" s="85"/>
      <c r="B103" s="86"/>
      <c r="C103" s="86">
        <v>0</v>
      </c>
      <c r="D103" s="86"/>
      <c r="E103" s="74"/>
      <c r="F103" s="89">
        <f>'Calibration Data'!$N$5</f>
        <v>56145503.299999997</v>
      </c>
      <c r="G103" s="90">
        <f t="shared" si="15"/>
        <v>0</v>
      </c>
      <c r="H103" s="74"/>
      <c r="I103" s="90">
        <f t="shared" si="16"/>
        <v>0</v>
      </c>
      <c r="J103" s="72">
        <f t="shared" si="13"/>
        <v>0</v>
      </c>
      <c r="K103" s="90">
        <f t="shared" si="14"/>
        <v>0</v>
      </c>
      <c r="L103" s="74"/>
    </row>
    <row r="104" spans="1:12" s="69" customFormat="1" x14ac:dyDescent="0.2">
      <c r="A104" s="85"/>
      <c r="B104" s="86"/>
      <c r="C104" s="86">
        <v>0</v>
      </c>
      <c r="D104" s="86"/>
      <c r="E104" s="74"/>
      <c r="F104" s="89">
        <f>'Calibration Data'!$N$5</f>
        <v>56145503.299999997</v>
      </c>
      <c r="G104" s="90">
        <f t="shared" si="15"/>
        <v>0</v>
      </c>
      <c r="H104" s="74"/>
      <c r="I104" s="90">
        <f t="shared" si="16"/>
        <v>0</v>
      </c>
      <c r="J104" s="72">
        <f t="shared" si="13"/>
        <v>0</v>
      </c>
      <c r="K104" s="90">
        <f t="shared" si="14"/>
        <v>0</v>
      </c>
      <c r="L104" s="74"/>
    </row>
    <row r="105" spans="1:12" s="69" customFormat="1" x14ac:dyDescent="0.2">
      <c r="A105" s="85"/>
      <c r="B105" s="86"/>
      <c r="C105" s="86">
        <v>0</v>
      </c>
      <c r="D105" s="86"/>
      <c r="E105" s="74"/>
      <c r="F105" s="89">
        <f>'Calibration Data'!$N$5</f>
        <v>56145503.299999997</v>
      </c>
      <c r="G105" s="90">
        <f t="shared" si="15"/>
        <v>0</v>
      </c>
      <c r="H105" s="74"/>
      <c r="I105" s="90">
        <f t="shared" si="16"/>
        <v>0</v>
      </c>
      <c r="J105" s="72">
        <f t="shared" si="13"/>
        <v>0</v>
      </c>
      <c r="K105" s="90">
        <f t="shared" si="14"/>
        <v>0</v>
      </c>
      <c r="L105" s="74"/>
    </row>
    <row r="106" spans="1:12" s="69" customFormat="1" ht="15" x14ac:dyDescent="0.25">
      <c r="A106" s="91" t="s">
        <v>107</v>
      </c>
      <c r="B106" s="92">
        <f>'[1]Calibration Data'!$C$6</f>
        <v>3.0720000000000001</v>
      </c>
      <c r="C106" s="93">
        <v>0</v>
      </c>
      <c r="D106" s="94"/>
      <c r="E106" s="74"/>
      <c r="F106" s="95">
        <f>'Calibration Data'!$N$6</f>
        <v>34244112</v>
      </c>
      <c r="G106" s="83">
        <f t="shared" si="15"/>
        <v>0</v>
      </c>
      <c r="H106" s="74"/>
      <c r="I106" s="83">
        <f t="shared" si="16"/>
        <v>0</v>
      </c>
      <c r="J106" s="84">
        <f t="shared" si="13"/>
        <v>0</v>
      </c>
      <c r="K106" s="83">
        <f t="shared" si="14"/>
        <v>0</v>
      </c>
      <c r="L106" s="74"/>
    </row>
    <row r="107" spans="1:12" s="69" customFormat="1" ht="15" x14ac:dyDescent="0.25">
      <c r="A107" s="96"/>
      <c r="B107" s="97"/>
      <c r="C107" s="93">
        <v>0</v>
      </c>
      <c r="D107" s="97"/>
      <c r="E107" s="74"/>
      <c r="F107" s="95">
        <f>'Calibration Data'!$N$6</f>
        <v>34244112</v>
      </c>
      <c r="G107" s="83">
        <f t="shared" si="15"/>
        <v>0</v>
      </c>
      <c r="H107" s="74"/>
      <c r="I107" s="83">
        <f t="shared" si="16"/>
        <v>0</v>
      </c>
      <c r="J107" s="84">
        <f t="shared" si="13"/>
        <v>0</v>
      </c>
      <c r="K107" s="83">
        <f t="shared" si="14"/>
        <v>0</v>
      </c>
      <c r="L107" s="74"/>
    </row>
    <row r="108" spans="1:12" s="69" customFormat="1" ht="15" x14ac:dyDescent="0.25">
      <c r="A108" s="96"/>
      <c r="B108" s="97"/>
      <c r="C108" s="93">
        <v>0</v>
      </c>
      <c r="D108" s="97"/>
      <c r="E108" s="74"/>
      <c r="F108" s="95">
        <f>'Calibration Data'!$N$6</f>
        <v>34244112</v>
      </c>
      <c r="G108" s="83">
        <f t="shared" si="15"/>
        <v>0</v>
      </c>
      <c r="H108" s="74"/>
      <c r="I108" s="83">
        <f t="shared" si="16"/>
        <v>0</v>
      </c>
      <c r="J108" s="84">
        <f t="shared" si="13"/>
        <v>0</v>
      </c>
      <c r="K108" s="83">
        <f t="shared" si="14"/>
        <v>0</v>
      </c>
      <c r="L108" s="74"/>
    </row>
    <row r="109" spans="1:12" s="69" customFormat="1" ht="15" x14ac:dyDescent="0.25">
      <c r="A109" s="96"/>
      <c r="B109" s="97"/>
      <c r="C109" s="93">
        <v>0</v>
      </c>
      <c r="D109" s="97"/>
      <c r="E109" s="74"/>
      <c r="F109" s="95">
        <f>'Calibration Data'!$N$6</f>
        <v>34244112</v>
      </c>
      <c r="G109" s="83">
        <f t="shared" si="15"/>
        <v>0</v>
      </c>
      <c r="H109" s="74"/>
      <c r="I109" s="83">
        <f t="shared" si="16"/>
        <v>0</v>
      </c>
      <c r="J109" s="84">
        <f t="shared" si="13"/>
        <v>0</v>
      </c>
      <c r="K109" s="83">
        <f t="shared" si="14"/>
        <v>0</v>
      </c>
      <c r="L109" s="74"/>
    </row>
    <row r="110" spans="1:12" s="69" customFormat="1" ht="15" x14ac:dyDescent="0.25">
      <c r="A110" s="96"/>
      <c r="B110" s="97"/>
      <c r="C110" s="93">
        <v>0</v>
      </c>
      <c r="D110" s="97"/>
      <c r="E110" s="74"/>
      <c r="F110" s="95">
        <f>'Calibration Data'!$N$6</f>
        <v>34244112</v>
      </c>
      <c r="G110" s="83">
        <f t="shared" si="15"/>
        <v>0</v>
      </c>
      <c r="H110" s="74"/>
      <c r="I110" s="83">
        <f t="shared" si="16"/>
        <v>0</v>
      </c>
      <c r="J110" s="84">
        <f t="shared" si="13"/>
        <v>0</v>
      </c>
      <c r="K110" s="83">
        <f t="shared" si="14"/>
        <v>0</v>
      </c>
      <c r="L110" s="74"/>
    </row>
    <row r="111" spans="1:12" s="69" customFormat="1" ht="15" x14ac:dyDescent="0.25">
      <c r="A111" s="78" t="s">
        <v>108</v>
      </c>
      <c r="B111" s="92">
        <v>6.1740000000000004</v>
      </c>
      <c r="C111" s="93">
        <v>0</v>
      </c>
      <c r="D111" s="98"/>
      <c r="E111" s="74"/>
      <c r="F111" s="89">
        <f>'Calibration Data'!$N$7</f>
        <v>71799521</v>
      </c>
      <c r="G111" s="90">
        <f t="shared" si="15"/>
        <v>0</v>
      </c>
      <c r="H111" s="74"/>
      <c r="I111" s="90">
        <f t="shared" si="16"/>
        <v>0</v>
      </c>
      <c r="J111" s="72">
        <f t="shared" si="13"/>
        <v>0</v>
      </c>
      <c r="K111" s="90">
        <f t="shared" ref="K111:K120" si="17">J111*2</f>
        <v>0</v>
      </c>
      <c r="L111" s="74"/>
    </row>
    <row r="112" spans="1:12" s="69" customFormat="1" ht="15" x14ac:dyDescent="0.25">
      <c r="A112" s="99"/>
      <c r="B112" s="97"/>
      <c r="C112" s="93">
        <v>0</v>
      </c>
      <c r="D112" s="97"/>
      <c r="E112" s="74"/>
      <c r="F112" s="89">
        <f>'Calibration Data'!$N$7</f>
        <v>71799521</v>
      </c>
      <c r="G112" s="90">
        <f t="shared" si="15"/>
        <v>0</v>
      </c>
      <c r="H112" s="74"/>
      <c r="I112" s="90">
        <f t="shared" si="16"/>
        <v>0</v>
      </c>
      <c r="J112" s="72">
        <f t="shared" si="13"/>
        <v>0</v>
      </c>
      <c r="K112" s="90">
        <f t="shared" si="17"/>
        <v>0</v>
      </c>
      <c r="L112" s="74"/>
    </row>
    <row r="113" spans="1:12" s="69" customFormat="1" ht="15" x14ac:dyDescent="0.25">
      <c r="A113" s="100"/>
      <c r="B113" s="97"/>
      <c r="C113" s="93">
        <v>0</v>
      </c>
      <c r="D113" s="97"/>
      <c r="E113" s="74"/>
      <c r="F113" s="89">
        <f>'Calibration Data'!$N$7</f>
        <v>71799521</v>
      </c>
      <c r="G113" s="90">
        <f t="shared" si="15"/>
        <v>0</v>
      </c>
      <c r="H113" s="74"/>
      <c r="I113" s="90">
        <f t="shared" si="16"/>
        <v>0</v>
      </c>
      <c r="J113" s="72">
        <f t="shared" si="13"/>
        <v>0</v>
      </c>
      <c r="K113" s="90">
        <f t="shared" si="17"/>
        <v>0</v>
      </c>
      <c r="L113" s="74"/>
    </row>
    <row r="114" spans="1:12" s="69" customFormat="1" ht="15" x14ac:dyDescent="0.25">
      <c r="A114" s="100"/>
      <c r="B114" s="97"/>
      <c r="C114" s="93">
        <v>0</v>
      </c>
      <c r="D114" s="97"/>
      <c r="E114" s="74"/>
      <c r="F114" s="89">
        <f>'Calibration Data'!$N$7</f>
        <v>71799521</v>
      </c>
      <c r="G114" s="90">
        <f t="shared" si="15"/>
        <v>0</v>
      </c>
      <c r="H114" s="74"/>
      <c r="I114" s="90">
        <f t="shared" si="16"/>
        <v>0</v>
      </c>
      <c r="J114" s="72">
        <f t="shared" si="13"/>
        <v>0</v>
      </c>
      <c r="K114" s="90">
        <f t="shared" si="17"/>
        <v>0</v>
      </c>
      <c r="L114" s="74"/>
    </row>
    <row r="115" spans="1:12" s="69" customFormat="1" ht="15" x14ac:dyDescent="0.25">
      <c r="A115" s="100"/>
      <c r="B115" s="97"/>
      <c r="C115" s="93">
        <v>0</v>
      </c>
      <c r="D115" s="97"/>
      <c r="E115" s="74"/>
      <c r="F115" s="89">
        <f>'Calibration Data'!$N$7</f>
        <v>71799521</v>
      </c>
      <c r="G115" s="90">
        <f t="shared" si="15"/>
        <v>0</v>
      </c>
      <c r="H115" s="74"/>
      <c r="I115" s="90">
        <f t="shared" si="16"/>
        <v>0</v>
      </c>
      <c r="J115" s="72">
        <f t="shared" si="13"/>
        <v>0</v>
      </c>
      <c r="K115" s="90">
        <f t="shared" si="17"/>
        <v>0</v>
      </c>
      <c r="L115" s="74"/>
    </row>
    <row r="116" spans="1:12" s="69" customFormat="1" ht="15" x14ac:dyDescent="0.25">
      <c r="A116" s="101" t="s">
        <v>109</v>
      </c>
      <c r="B116" s="92">
        <f>'[1]Calibration Data'!$C$8</f>
        <v>7.7910000000000004</v>
      </c>
      <c r="C116" s="93">
        <v>0</v>
      </c>
      <c r="D116" s="98"/>
      <c r="E116" s="74"/>
      <c r="F116" s="95">
        <f>'Calibration Data'!$N$7</f>
        <v>71799521</v>
      </c>
      <c r="G116" s="83">
        <f t="shared" si="15"/>
        <v>0</v>
      </c>
      <c r="H116" s="74"/>
      <c r="I116" s="83">
        <f t="shared" si="16"/>
        <v>0</v>
      </c>
      <c r="J116" s="84">
        <f t="shared" si="13"/>
        <v>0</v>
      </c>
      <c r="K116" s="83">
        <f t="shared" si="17"/>
        <v>0</v>
      </c>
      <c r="L116" s="74"/>
    </row>
    <row r="117" spans="1:12" s="69" customFormat="1" ht="15" x14ac:dyDescent="0.25">
      <c r="A117" s="100"/>
      <c r="B117" s="97"/>
      <c r="C117" s="93">
        <v>0</v>
      </c>
      <c r="D117" s="97"/>
      <c r="E117" s="74"/>
      <c r="F117" s="95">
        <f>'Calibration Data'!$N$7</f>
        <v>71799521</v>
      </c>
      <c r="G117" s="83">
        <f t="shared" si="15"/>
        <v>0</v>
      </c>
      <c r="H117" s="74"/>
      <c r="I117" s="83">
        <f t="shared" si="16"/>
        <v>0</v>
      </c>
      <c r="J117" s="84">
        <f t="shared" si="13"/>
        <v>0</v>
      </c>
      <c r="K117" s="83">
        <f t="shared" si="17"/>
        <v>0</v>
      </c>
      <c r="L117" s="74"/>
    </row>
    <row r="118" spans="1:12" s="69" customFormat="1" ht="15" x14ac:dyDescent="0.25">
      <c r="A118" s="100"/>
      <c r="B118" s="97"/>
      <c r="C118" s="93">
        <v>0</v>
      </c>
      <c r="D118" s="97"/>
      <c r="E118" s="74"/>
      <c r="F118" s="95">
        <f>'Calibration Data'!$N$7</f>
        <v>71799521</v>
      </c>
      <c r="G118" s="83">
        <f t="shared" si="15"/>
        <v>0</v>
      </c>
      <c r="H118" s="74"/>
      <c r="I118" s="83">
        <f t="shared" si="16"/>
        <v>0</v>
      </c>
      <c r="J118" s="84">
        <f t="shared" si="13"/>
        <v>0</v>
      </c>
      <c r="K118" s="83">
        <f t="shared" si="17"/>
        <v>0</v>
      </c>
      <c r="L118" s="74"/>
    </row>
    <row r="119" spans="1:12" s="69" customFormat="1" ht="15" x14ac:dyDescent="0.25">
      <c r="A119" s="100"/>
      <c r="B119" s="97"/>
      <c r="C119" s="93">
        <v>0</v>
      </c>
      <c r="D119" s="97"/>
      <c r="E119" s="74"/>
      <c r="F119" s="95">
        <f>'Calibration Data'!$N$7</f>
        <v>71799521</v>
      </c>
      <c r="G119" s="83">
        <f t="shared" si="15"/>
        <v>0</v>
      </c>
      <c r="H119" s="74"/>
      <c r="I119" s="83">
        <f t="shared" si="16"/>
        <v>0</v>
      </c>
      <c r="J119" s="84">
        <f t="shared" si="13"/>
        <v>0</v>
      </c>
      <c r="K119" s="83">
        <f t="shared" si="17"/>
        <v>0</v>
      </c>
      <c r="L119" s="74"/>
    </row>
    <row r="120" spans="1:12" s="69" customFormat="1" ht="15" x14ac:dyDescent="0.25">
      <c r="A120" s="100"/>
      <c r="B120" s="97"/>
      <c r="C120" s="93">
        <v>0</v>
      </c>
      <c r="D120" s="97"/>
      <c r="E120" s="74"/>
      <c r="F120" s="95">
        <f>'Calibration Data'!$N$7</f>
        <v>71799521</v>
      </c>
      <c r="G120" s="83">
        <f t="shared" si="15"/>
        <v>0</v>
      </c>
      <c r="H120" s="74"/>
      <c r="I120" s="83">
        <f t="shared" si="16"/>
        <v>0</v>
      </c>
      <c r="J120" s="84">
        <f t="shared" si="13"/>
        <v>0</v>
      </c>
      <c r="K120" s="83">
        <f t="shared" si="17"/>
        <v>0</v>
      </c>
      <c r="L120" s="74"/>
    </row>
    <row r="121" spans="1:12" s="69" customFormat="1" ht="15" x14ac:dyDescent="0.25">
      <c r="A121" s="102" t="s">
        <v>110</v>
      </c>
      <c r="B121" s="92">
        <f>'[1]Calibration Data'!$C$9</f>
        <v>12.536</v>
      </c>
      <c r="C121" s="93">
        <v>0</v>
      </c>
      <c r="D121" s="94"/>
      <c r="E121" s="74"/>
      <c r="F121" s="89">
        <f>'Calibration Data'!$N$8</f>
        <v>132037148</v>
      </c>
      <c r="G121" s="90">
        <f t="shared" si="15"/>
        <v>0</v>
      </c>
      <c r="H121" s="74"/>
      <c r="I121" s="90">
        <f t="shared" si="16"/>
        <v>0</v>
      </c>
      <c r="J121" s="72">
        <f t="shared" si="13"/>
        <v>0</v>
      </c>
      <c r="K121" s="90">
        <f t="shared" ref="K121:K130" si="18">J121*3</f>
        <v>0</v>
      </c>
      <c r="L121" s="74"/>
    </row>
    <row r="122" spans="1:12" s="69" customFormat="1" ht="15" x14ac:dyDescent="0.25">
      <c r="A122" s="100"/>
      <c r="B122" s="97"/>
      <c r="C122" s="93">
        <v>0</v>
      </c>
      <c r="D122" s="97"/>
      <c r="E122" s="74"/>
      <c r="F122" s="89">
        <f>'Calibration Data'!$N$8</f>
        <v>132037148</v>
      </c>
      <c r="G122" s="90">
        <f t="shared" si="15"/>
        <v>0</v>
      </c>
      <c r="H122" s="74"/>
      <c r="I122" s="90">
        <f t="shared" si="16"/>
        <v>0</v>
      </c>
      <c r="J122" s="72">
        <f t="shared" si="13"/>
        <v>0</v>
      </c>
      <c r="K122" s="90">
        <f t="shared" si="18"/>
        <v>0</v>
      </c>
      <c r="L122" s="74"/>
    </row>
    <row r="123" spans="1:12" s="69" customFormat="1" ht="15" x14ac:dyDescent="0.25">
      <c r="A123" s="100"/>
      <c r="B123" s="97"/>
      <c r="C123" s="93">
        <v>0</v>
      </c>
      <c r="D123" s="97"/>
      <c r="E123" s="74"/>
      <c r="F123" s="89">
        <f>'Calibration Data'!$N$8</f>
        <v>132037148</v>
      </c>
      <c r="G123" s="90">
        <f t="shared" si="15"/>
        <v>0</v>
      </c>
      <c r="H123" s="74"/>
      <c r="I123" s="90">
        <f t="shared" si="16"/>
        <v>0</v>
      </c>
      <c r="J123" s="72">
        <f t="shared" si="13"/>
        <v>0</v>
      </c>
      <c r="K123" s="90">
        <f t="shared" si="18"/>
        <v>0</v>
      </c>
      <c r="L123" s="74"/>
    </row>
    <row r="124" spans="1:12" s="69" customFormat="1" ht="15" x14ac:dyDescent="0.25">
      <c r="A124" s="100"/>
      <c r="B124" s="97"/>
      <c r="C124" s="93">
        <v>0</v>
      </c>
      <c r="D124" s="97"/>
      <c r="E124" s="74"/>
      <c r="F124" s="89">
        <f>'Calibration Data'!$N$8</f>
        <v>132037148</v>
      </c>
      <c r="G124" s="90">
        <f t="shared" si="15"/>
        <v>0</v>
      </c>
      <c r="H124" s="74"/>
      <c r="I124" s="90">
        <f t="shared" si="16"/>
        <v>0</v>
      </c>
      <c r="J124" s="72">
        <f t="shared" si="13"/>
        <v>0</v>
      </c>
      <c r="K124" s="90">
        <f t="shared" si="18"/>
        <v>0</v>
      </c>
      <c r="L124" s="74"/>
    </row>
    <row r="125" spans="1:12" s="69" customFormat="1" ht="15" x14ac:dyDescent="0.25">
      <c r="A125" s="100"/>
      <c r="B125" s="97"/>
      <c r="C125" s="93">
        <v>0</v>
      </c>
      <c r="D125" s="97"/>
      <c r="E125" s="74"/>
      <c r="F125" s="89">
        <f>'Calibration Data'!$N$8</f>
        <v>132037148</v>
      </c>
      <c r="G125" s="90">
        <f t="shared" si="15"/>
        <v>0</v>
      </c>
      <c r="H125" s="74"/>
      <c r="I125" s="90">
        <f t="shared" si="16"/>
        <v>0</v>
      </c>
      <c r="J125" s="72">
        <f t="shared" si="13"/>
        <v>0</v>
      </c>
      <c r="K125" s="90">
        <f t="shared" si="18"/>
        <v>0</v>
      </c>
      <c r="L125" s="74"/>
    </row>
    <row r="126" spans="1:12" s="69" customFormat="1" ht="15" x14ac:dyDescent="0.25">
      <c r="A126" s="91" t="s">
        <v>111</v>
      </c>
      <c r="B126" s="92">
        <f>'[1]Calibration Data'!$C$10</f>
        <v>12.875999999999999</v>
      </c>
      <c r="C126" s="93">
        <v>0</v>
      </c>
      <c r="D126" s="94"/>
      <c r="E126" s="74"/>
      <c r="F126" s="95">
        <f>'Calibration Data'!$N$9</f>
        <v>132744357</v>
      </c>
      <c r="G126" s="83">
        <f t="shared" si="15"/>
        <v>0</v>
      </c>
      <c r="H126" s="74"/>
      <c r="I126" s="83">
        <f t="shared" si="16"/>
        <v>0</v>
      </c>
      <c r="J126" s="84">
        <f t="shared" si="13"/>
        <v>0</v>
      </c>
      <c r="K126" s="83">
        <f t="shared" si="18"/>
        <v>0</v>
      </c>
      <c r="L126" s="74"/>
    </row>
    <row r="127" spans="1:12" s="69" customFormat="1" ht="15" x14ac:dyDescent="0.25">
      <c r="A127" s="100"/>
      <c r="B127" s="97"/>
      <c r="C127" s="93">
        <v>0</v>
      </c>
      <c r="D127" s="97"/>
      <c r="E127" s="74"/>
      <c r="F127" s="95">
        <f>'Calibration Data'!$N$9</f>
        <v>132744357</v>
      </c>
      <c r="G127" s="83">
        <f t="shared" si="15"/>
        <v>0</v>
      </c>
      <c r="H127" s="74"/>
      <c r="I127" s="83">
        <f t="shared" si="16"/>
        <v>0</v>
      </c>
      <c r="J127" s="84">
        <f t="shared" si="13"/>
        <v>0</v>
      </c>
      <c r="K127" s="83">
        <f t="shared" si="18"/>
        <v>0</v>
      </c>
      <c r="L127" s="74"/>
    </row>
    <row r="128" spans="1:12" s="69" customFormat="1" ht="15" x14ac:dyDescent="0.25">
      <c r="A128" s="100"/>
      <c r="B128" s="97"/>
      <c r="C128" s="93">
        <v>0</v>
      </c>
      <c r="D128" s="97"/>
      <c r="E128" s="74"/>
      <c r="F128" s="95">
        <f>'Calibration Data'!$N$9</f>
        <v>132744357</v>
      </c>
      <c r="G128" s="83">
        <f t="shared" si="15"/>
        <v>0</v>
      </c>
      <c r="H128" s="74"/>
      <c r="I128" s="83">
        <f t="shared" si="16"/>
        <v>0</v>
      </c>
      <c r="J128" s="84">
        <f t="shared" si="13"/>
        <v>0</v>
      </c>
      <c r="K128" s="83">
        <f t="shared" si="18"/>
        <v>0</v>
      </c>
      <c r="L128" s="74"/>
    </row>
    <row r="129" spans="1:12" s="69" customFormat="1" ht="15" x14ac:dyDescent="0.25">
      <c r="A129" s="100"/>
      <c r="B129" s="97"/>
      <c r="C129" s="93">
        <v>0</v>
      </c>
      <c r="D129" s="97"/>
      <c r="E129" s="74"/>
      <c r="F129" s="95">
        <f>'Calibration Data'!$N$9</f>
        <v>132744357</v>
      </c>
      <c r="G129" s="83">
        <f t="shared" si="15"/>
        <v>0</v>
      </c>
      <c r="H129" s="74"/>
      <c r="I129" s="83">
        <f t="shared" si="16"/>
        <v>0</v>
      </c>
      <c r="J129" s="84">
        <f t="shared" si="13"/>
        <v>0</v>
      </c>
      <c r="K129" s="83">
        <f t="shared" si="18"/>
        <v>0</v>
      </c>
      <c r="L129" s="74"/>
    </row>
    <row r="130" spans="1:12" s="69" customFormat="1" ht="15" x14ac:dyDescent="0.25">
      <c r="A130" s="100"/>
      <c r="B130" s="97"/>
      <c r="C130" s="93">
        <v>0</v>
      </c>
      <c r="D130" s="97"/>
      <c r="E130" s="74"/>
      <c r="F130" s="95">
        <f>'Calibration Data'!$N$9</f>
        <v>132744357</v>
      </c>
      <c r="G130" s="83">
        <f t="shared" si="15"/>
        <v>0</v>
      </c>
      <c r="H130" s="74"/>
      <c r="I130" s="83">
        <f t="shared" si="16"/>
        <v>0</v>
      </c>
      <c r="J130" s="84">
        <f t="shared" si="13"/>
        <v>0</v>
      </c>
      <c r="K130" s="83">
        <f t="shared" si="18"/>
        <v>0</v>
      </c>
      <c r="L130" s="74"/>
    </row>
    <row r="131" spans="1:12" s="69" customFormat="1" ht="15" x14ac:dyDescent="0.25">
      <c r="A131" s="78" t="s">
        <v>112</v>
      </c>
      <c r="B131" s="98">
        <v>15.324</v>
      </c>
      <c r="C131" s="93">
        <v>0</v>
      </c>
      <c r="D131" s="98"/>
      <c r="E131" s="74"/>
      <c r="F131" s="89">
        <f>'Calibration Data'!$N$10</f>
        <v>178668655</v>
      </c>
      <c r="G131" s="90">
        <f t="shared" si="15"/>
        <v>0</v>
      </c>
      <c r="H131" s="74"/>
      <c r="I131" s="90">
        <f t="shared" si="16"/>
        <v>0</v>
      </c>
      <c r="J131" s="72">
        <f t="shared" si="13"/>
        <v>0</v>
      </c>
      <c r="K131" s="90">
        <f t="shared" ref="K131:K140" si="19">J131*4</f>
        <v>0</v>
      </c>
      <c r="L131" s="74"/>
    </row>
    <row r="132" spans="1:12" s="69" customFormat="1" ht="15" x14ac:dyDescent="0.25">
      <c r="A132" s="100"/>
      <c r="B132" s="103"/>
      <c r="C132" s="93">
        <v>0</v>
      </c>
      <c r="D132" s="97"/>
      <c r="E132" s="74"/>
      <c r="F132" s="89">
        <f>'Calibration Data'!$N$10</f>
        <v>178668655</v>
      </c>
      <c r="G132" s="90">
        <f t="shared" si="15"/>
        <v>0</v>
      </c>
      <c r="H132" s="74"/>
      <c r="I132" s="90">
        <f t="shared" si="16"/>
        <v>0</v>
      </c>
      <c r="J132" s="72">
        <f t="shared" si="13"/>
        <v>0</v>
      </c>
      <c r="K132" s="90">
        <f t="shared" si="19"/>
        <v>0</v>
      </c>
      <c r="L132" s="74"/>
    </row>
    <row r="133" spans="1:12" s="69" customFormat="1" ht="15" x14ac:dyDescent="0.25">
      <c r="A133" s="100"/>
      <c r="B133" s="103"/>
      <c r="C133" s="93">
        <v>0</v>
      </c>
      <c r="D133" s="97"/>
      <c r="E133" s="74"/>
      <c r="F133" s="89">
        <f>'Calibration Data'!$N$10</f>
        <v>178668655</v>
      </c>
      <c r="G133" s="90">
        <f t="shared" si="15"/>
        <v>0</v>
      </c>
      <c r="H133" s="74"/>
      <c r="I133" s="90">
        <f t="shared" si="16"/>
        <v>0</v>
      </c>
      <c r="J133" s="72">
        <f t="shared" si="13"/>
        <v>0</v>
      </c>
      <c r="K133" s="90">
        <f t="shared" si="19"/>
        <v>0</v>
      </c>
      <c r="L133" s="74"/>
    </row>
    <row r="134" spans="1:12" s="69" customFormat="1" ht="15" x14ac:dyDescent="0.25">
      <c r="A134" s="100"/>
      <c r="B134" s="97"/>
      <c r="C134" s="93">
        <v>0</v>
      </c>
      <c r="D134" s="97"/>
      <c r="E134" s="74"/>
      <c r="F134" s="89">
        <f>'Calibration Data'!$N$10</f>
        <v>178668655</v>
      </c>
      <c r="G134" s="90">
        <f t="shared" si="15"/>
        <v>0</v>
      </c>
      <c r="H134" s="74"/>
      <c r="I134" s="90">
        <f t="shared" si="16"/>
        <v>0</v>
      </c>
      <c r="J134" s="72">
        <f t="shared" si="13"/>
        <v>0</v>
      </c>
      <c r="K134" s="90">
        <f t="shared" si="19"/>
        <v>0</v>
      </c>
      <c r="L134" s="74"/>
    </row>
    <row r="135" spans="1:12" s="69" customFormat="1" ht="15" x14ac:dyDescent="0.25">
      <c r="A135" s="100"/>
      <c r="B135" s="97"/>
      <c r="C135" s="93">
        <v>0</v>
      </c>
      <c r="D135" s="97"/>
      <c r="E135" s="74"/>
      <c r="F135" s="89">
        <f>'Calibration Data'!$N$10</f>
        <v>178668655</v>
      </c>
      <c r="G135" s="90">
        <f t="shared" si="15"/>
        <v>0</v>
      </c>
      <c r="H135" s="74"/>
      <c r="I135" s="90">
        <f t="shared" si="16"/>
        <v>0</v>
      </c>
      <c r="J135" s="72">
        <f t="shared" si="13"/>
        <v>0</v>
      </c>
      <c r="K135" s="90">
        <f t="shared" si="19"/>
        <v>0</v>
      </c>
      <c r="L135" s="74"/>
    </row>
    <row r="136" spans="1:12" s="69" customFormat="1" ht="15" x14ac:dyDescent="0.25">
      <c r="A136" s="101" t="s">
        <v>113</v>
      </c>
      <c r="B136" s="92">
        <f>'[1]Calibration Data'!$C$11</f>
        <v>15.557</v>
      </c>
      <c r="C136" s="93">
        <v>0</v>
      </c>
      <c r="D136" s="98"/>
      <c r="E136" s="74"/>
      <c r="F136" s="95">
        <f>'Calibration Data'!$N$11</f>
        <v>178668655</v>
      </c>
      <c r="G136" s="83">
        <f t="shared" si="15"/>
        <v>0</v>
      </c>
      <c r="H136" s="74"/>
      <c r="I136" s="83">
        <f t="shared" si="16"/>
        <v>0</v>
      </c>
      <c r="J136" s="84">
        <f t="shared" si="13"/>
        <v>0</v>
      </c>
      <c r="K136" s="83">
        <f t="shared" si="19"/>
        <v>0</v>
      </c>
      <c r="L136" s="74"/>
    </row>
    <row r="137" spans="1:12" s="69" customFormat="1" ht="15" x14ac:dyDescent="0.25">
      <c r="A137" s="100"/>
      <c r="B137" s="97"/>
      <c r="C137" s="93">
        <v>0</v>
      </c>
      <c r="D137" s="97"/>
      <c r="E137" s="74"/>
      <c r="F137" s="95">
        <f>'Calibration Data'!$N$11</f>
        <v>178668655</v>
      </c>
      <c r="G137" s="83">
        <f t="shared" si="15"/>
        <v>0</v>
      </c>
      <c r="H137" s="74"/>
      <c r="I137" s="83">
        <f t="shared" si="16"/>
        <v>0</v>
      </c>
      <c r="J137" s="84">
        <f t="shared" si="13"/>
        <v>0</v>
      </c>
      <c r="K137" s="83">
        <f t="shared" si="19"/>
        <v>0</v>
      </c>
      <c r="L137" s="74"/>
    </row>
    <row r="138" spans="1:12" s="69" customFormat="1" ht="15" x14ac:dyDescent="0.25">
      <c r="A138" s="100"/>
      <c r="B138" s="97"/>
      <c r="C138" s="93">
        <v>0</v>
      </c>
      <c r="D138" s="97"/>
      <c r="E138" s="74"/>
      <c r="F138" s="95">
        <f>'Calibration Data'!$N$11</f>
        <v>178668655</v>
      </c>
      <c r="G138" s="83">
        <f t="shared" si="15"/>
        <v>0</v>
      </c>
      <c r="H138" s="74"/>
      <c r="I138" s="83">
        <f t="shared" si="16"/>
        <v>0</v>
      </c>
      <c r="J138" s="84">
        <f t="shared" si="13"/>
        <v>0</v>
      </c>
      <c r="K138" s="83">
        <f t="shared" si="19"/>
        <v>0</v>
      </c>
      <c r="L138" s="74"/>
    </row>
    <row r="139" spans="1:12" s="69" customFormat="1" ht="15" x14ac:dyDescent="0.25">
      <c r="A139" s="100"/>
      <c r="B139" s="97"/>
      <c r="C139" s="93">
        <v>0</v>
      </c>
      <c r="D139" s="97"/>
      <c r="E139" s="74"/>
      <c r="F139" s="95">
        <f>'Calibration Data'!$N$11</f>
        <v>178668655</v>
      </c>
      <c r="G139" s="83">
        <f t="shared" si="15"/>
        <v>0</v>
      </c>
      <c r="H139" s="74"/>
      <c r="I139" s="83">
        <f t="shared" si="16"/>
        <v>0</v>
      </c>
      <c r="J139" s="84">
        <f t="shared" si="13"/>
        <v>0</v>
      </c>
      <c r="K139" s="83">
        <f t="shared" si="19"/>
        <v>0</v>
      </c>
      <c r="L139" s="74"/>
    </row>
    <row r="140" spans="1:12" s="69" customFormat="1" ht="15" x14ac:dyDescent="0.25">
      <c r="A140" s="100"/>
      <c r="B140" s="97"/>
      <c r="C140" s="93">
        <v>0</v>
      </c>
      <c r="D140" s="97"/>
      <c r="E140" s="74"/>
      <c r="F140" s="95">
        <f>'Calibration Data'!$N$11</f>
        <v>178668655</v>
      </c>
      <c r="G140" s="83">
        <f t="shared" si="15"/>
        <v>0</v>
      </c>
      <c r="H140" s="74"/>
      <c r="I140" s="83">
        <f t="shared" si="16"/>
        <v>0</v>
      </c>
      <c r="J140" s="84">
        <f t="shared" si="13"/>
        <v>0</v>
      </c>
      <c r="K140" s="83">
        <f t="shared" si="19"/>
        <v>0</v>
      </c>
      <c r="L140" s="74"/>
    </row>
    <row r="141" spans="1:12" s="69" customFormat="1" ht="15" x14ac:dyDescent="0.25">
      <c r="A141" s="102" t="s">
        <v>114</v>
      </c>
      <c r="B141" s="92">
        <v>17.768999999999998</v>
      </c>
      <c r="C141" s="93">
        <v>0</v>
      </c>
      <c r="D141" s="94"/>
      <c r="E141" s="74"/>
      <c r="F141" s="89">
        <f>'Calibration Data'!$N$12</f>
        <v>230000000</v>
      </c>
      <c r="G141" s="90">
        <f t="shared" si="15"/>
        <v>0</v>
      </c>
      <c r="H141" s="74"/>
      <c r="I141" s="90">
        <f t="shared" si="16"/>
        <v>0</v>
      </c>
      <c r="J141" s="72">
        <f t="shared" si="13"/>
        <v>0</v>
      </c>
      <c r="K141" s="90">
        <f>J141*5</f>
        <v>0</v>
      </c>
      <c r="L141" s="74"/>
    </row>
    <row r="142" spans="1:12" s="69" customFormat="1" ht="15" x14ac:dyDescent="0.25">
      <c r="A142" s="100"/>
      <c r="B142" s="97"/>
      <c r="C142" s="93">
        <v>0</v>
      </c>
      <c r="D142" s="97"/>
      <c r="E142" s="74"/>
      <c r="F142" s="89">
        <f>'Calibration Data'!$N$12</f>
        <v>230000000</v>
      </c>
      <c r="G142" s="90">
        <f t="shared" si="15"/>
        <v>0</v>
      </c>
      <c r="H142" s="74"/>
      <c r="I142" s="90">
        <f t="shared" si="16"/>
        <v>0</v>
      </c>
      <c r="J142" s="72">
        <f t="shared" si="13"/>
        <v>0</v>
      </c>
      <c r="K142" s="90">
        <f t="shared" ref="K142:K148" si="20">J142*5</f>
        <v>0</v>
      </c>
      <c r="L142" s="74"/>
    </row>
    <row r="143" spans="1:12" s="69" customFormat="1" ht="15" x14ac:dyDescent="0.25">
      <c r="A143" s="100"/>
      <c r="B143" s="97"/>
      <c r="C143" s="93">
        <v>0</v>
      </c>
      <c r="D143" s="97"/>
      <c r="E143" s="74"/>
      <c r="F143" s="89">
        <f>'Calibration Data'!$N$12</f>
        <v>230000000</v>
      </c>
      <c r="G143" s="90">
        <f t="shared" si="15"/>
        <v>0</v>
      </c>
      <c r="H143" s="74"/>
      <c r="I143" s="90">
        <f t="shared" si="16"/>
        <v>0</v>
      </c>
      <c r="J143" s="72">
        <f t="shared" si="13"/>
        <v>0</v>
      </c>
      <c r="K143" s="90">
        <f t="shared" si="20"/>
        <v>0</v>
      </c>
      <c r="L143" s="74"/>
    </row>
    <row r="144" spans="1:12" s="69" customFormat="1" ht="15" x14ac:dyDescent="0.25">
      <c r="A144" s="100"/>
      <c r="B144" s="97"/>
      <c r="C144" s="93">
        <v>0</v>
      </c>
      <c r="D144" s="97"/>
      <c r="E144" s="74"/>
      <c r="F144" s="89">
        <f>'Calibration Data'!$N$12</f>
        <v>230000000</v>
      </c>
      <c r="G144" s="90">
        <f t="shared" si="15"/>
        <v>0</v>
      </c>
      <c r="H144" s="74"/>
      <c r="I144" s="90">
        <f t="shared" si="16"/>
        <v>0</v>
      </c>
      <c r="J144" s="72">
        <f t="shared" si="13"/>
        <v>0</v>
      </c>
      <c r="K144" s="90">
        <f t="shared" si="20"/>
        <v>0</v>
      </c>
      <c r="L144" s="74"/>
    </row>
    <row r="145" spans="1:12" s="69" customFormat="1" ht="15" x14ac:dyDescent="0.25">
      <c r="A145" s="100"/>
      <c r="B145" s="97"/>
      <c r="C145" s="93">
        <v>0</v>
      </c>
      <c r="D145" s="97"/>
      <c r="E145" s="74"/>
      <c r="F145" s="89">
        <f>'Calibration Data'!$N$12</f>
        <v>230000000</v>
      </c>
      <c r="G145" s="90">
        <f t="shared" si="15"/>
        <v>0</v>
      </c>
      <c r="H145" s="74"/>
      <c r="I145" s="90">
        <f t="shared" si="16"/>
        <v>0</v>
      </c>
      <c r="J145" s="72">
        <f t="shared" si="13"/>
        <v>0</v>
      </c>
      <c r="K145" s="90">
        <f t="shared" si="20"/>
        <v>0</v>
      </c>
      <c r="L145" s="74"/>
    </row>
    <row r="146" spans="1:12" s="69" customFormat="1" ht="15" x14ac:dyDescent="0.25">
      <c r="A146" s="99"/>
      <c r="B146" s="103"/>
      <c r="C146" s="93">
        <v>0</v>
      </c>
      <c r="D146" s="103"/>
      <c r="E146" s="74"/>
      <c r="F146" s="89">
        <f>'Calibration Data'!$N$12</f>
        <v>230000000</v>
      </c>
      <c r="G146" s="90">
        <f t="shared" si="15"/>
        <v>0</v>
      </c>
      <c r="H146" s="74"/>
      <c r="I146" s="90">
        <f t="shared" si="16"/>
        <v>0</v>
      </c>
      <c r="J146" s="72">
        <f t="shared" si="13"/>
        <v>0</v>
      </c>
      <c r="K146" s="90">
        <f t="shared" si="20"/>
        <v>0</v>
      </c>
      <c r="L146" s="74"/>
    </row>
    <row r="147" spans="1:12" s="69" customFormat="1" ht="15" x14ac:dyDescent="0.25">
      <c r="A147" s="99"/>
      <c r="B147" s="103"/>
      <c r="C147" s="93">
        <v>0</v>
      </c>
      <c r="D147" s="103"/>
      <c r="E147" s="74"/>
      <c r="F147" s="89">
        <f>'Calibration Data'!$N$12</f>
        <v>230000000</v>
      </c>
      <c r="G147" s="90">
        <f t="shared" si="15"/>
        <v>0</v>
      </c>
      <c r="H147" s="74"/>
      <c r="I147" s="90">
        <f t="shared" si="16"/>
        <v>0</v>
      </c>
      <c r="J147" s="72">
        <f t="shared" si="13"/>
        <v>0</v>
      </c>
      <c r="K147" s="90">
        <f t="shared" si="20"/>
        <v>0</v>
      </c>
      <c r="L147" s="74"/>
    </row>
    <row r="148" spans="1:12" s="69" customFormat="1" ht="15" x14ac:dyDescent="0.25">
      <c r="A148" s="99"/>
      <c r="B148" s="103"/>
      <c r="C148" s="93">
        <v>0</v>
      </c>
      <c r="D148" s="103"/>
      <c r="E148" s="74"/>
      <c r="F148" s="89">
        <f>'Calibration Data'!$N$12</f>
        <v>230000000</v>
      </c>
      <c r="G148" s="90">
        <f t="shared" si="15"/>
        <v>0</v>
      </c>
      <c r="H148" s="74"/>
      <c r="I148" s="90">
        <f t="shared" si="16"/>
        <v>0</v>
      </c>
      <c r="J148" s="72">
        <f t="shared" si="13"/>
        <v>0</v>
      </c>
      <c r="K148" s="90">
        <f t="shared" si="20"/>
        <v>0</v>
      </c>
      <c r="L148" s="74"/>
    </row>
    <row r="149" spans="1:12" s="69" customFormat="1" ht="15" x14ac:dyDescent="0.25">
      <c r="A149" s="101" t="s">
        <v>115</v>
      </c>
      <c r="B149" s="92">
        <v>19.364999999999998</v>
      </c>
      <c r="C149" s="93">
        <v>0</v>
      </c>
      <c r="D149" s="98"/>
      <c r="E149" s="74"/>
      <c r="F149" s="95">
        <f>'Calibration Data'!$N$13</f>
        <v>280000000</v>
      </c>
      <c r="G149" s="83">
        <f t="shared" si="15"/>
        <v>0</v>
      </c>
      <c r="H149" s="74"/>
      <c r="I149" s="83">
        <f t="shared" si="16"/>
        <v>0</v>
      </c>
      <c r="J149" s="84">
        <f t="shared" si="13"/>
        <v>0</v>
      </c>
      <c r="K149" s="83">
        <f>J149*6</f>
        <v>0</v>
      </c>
      <c r="L149" s="74"/>
    </row>
    <row r="150" spans="1:12" s="69" customFormat="1" ht="15" x14ac:dyDescent="0.25">
      <c r="A150" s="100"/>
      <c r="B150" s="97"/>
      <c r="C150" s="93">
        <v>0</v>
      </c>
      <c r="D150" s="97"/>
      <c r="E150" s="74"/>
      <c r="F150" s="95">
        <f>'Calibration Data'!$N$13</f>
        <v>280000000</v>
      </c>
      <c r="G150" s="83">
        <f t="shared" si="15"/>
        <v>0</v>
      </c>
      <c r="H150" s="74"/>
      <c r="I150" s="83">
        <f t="shared" si="16"/>
        <v>0</v>
      </c>
      <c r="J150" s="84">
        <f t="shared" si="13"/>
        <v>0</v>
      </c>
      <c r="K150" s="83">
        <f t="shared" ref="K150:K157" si="21">J150*6</f>
        <v>0</v>
      </c>
      <c r="L150" s="74"/>
    </row>
    <row r="151" spans="1:12" s="69" customFormat="1" ht="15" x14ac:dyDescent="0.25">
      <c r="A151" s="100"/>
      <c r="B151" s="97"/>
      <c r="C151" s="93">
        <v>0</v>
      </c>
      <c r="D151" s="97"/>
      <c r="E151" s="74"/>
      <c r="F151" s="95">
        <f>'Calibration Data'!$N$13</f>
        <v>280000000</v>
      </c>
      <c r="G151" s="83">
        <f t="shared" si="15"/>
        <v>0</v>
      </c>
      <c r="H151" s="74"/>
      <c r="I151" s="83">
        <f t="shared" si="16"/>
        <v>0</v>
      </c>
      <c r="J151" s="84">
        <f t="shared" si="13"/>
        <v>0</v>
      </c>
      <c r="K151" s="83">
        <f t="shared" si="21"/>
        <v>0</v>
      </c>
      <c r="L151" s="74"/>
    </row>
    <row r="152" spans="1:12" s="69" customFormat="1" ht="15" x14ac:dyDescent="0.25">
      <c r="A152" s="100"/>
      <c r="B152" s="97"/>
      <c r="C152" s="93">
        <v>0</v>
      </c>
      <c r="D152" s="97"/>
      <c r="E152" s="74"/>
      <c r="F152" s="95">
        <f>'Calibration Data'!$N$13</f>
        <v>280000000</v>
      </c>
      <c r="G152" s="83">
        <f t="shared" si="15"/>
        <v>0</v>
      </c>
      <c r="H152" s="74"/>
      <c r="I152" s="83">
        <f t="shared" si="16"/>
        <v>0</v>
      </c>
      <c r="J152" s="84">
        <f t="shared" si="13"/>
        <v>0</v>
      </c>
      <c r="K152" s="83">
        <f t="shared" si="21"/>
        <v>0</v>
      </c>
      <c r="L152" s="74"/>
    </row>
    <row r="153" spans="1:12" s="69" customFormat="1" ht="15" x14ac:dyDescent="0.25">
      <c r="A153" s="100"/>
      <c r="B153" s="97"/>
      <c r="C153" s="93">
        <v>0</v>
      </c>
      <c r="D153" s="97"/>
      <c r="E153" s="74"/>
      <c r="F153" s="95">
        <f>'Calibration Data'!$N$13</f>
        <v>280000000</v>
      </c>
      <c r="G153" s="83">
        <f t="shared" si="15"/>
        <v>0</v>
      </c>
      <c r="H153" s="74"/>
      <c r="I153" s="83">
        <f t="shared" si="16"/>
        <v>0</v>
      </c>
      <c r="J153" s="84">
        <f t="shared" si="13"/>
        <v>0</v>
      </c>
      <c r="K153" s="83">
        <f t="shared" si="21"/>
        <v>0</v>
      </c>
      <c r="L153" s="74"/>
    </row>
    <row r="154" spans="1:12" s="69" customFormat="1" ht="15" x14ac:dyDescent="0.25">
      <c r="A154" s="99"/>
      <c r="B154" s="103"/>
      <c r="C154" s="93">
        <v>0</v>
      </c>
      <c r="D154" s="103"/>
      <c r="E154" s="74"/>
      <c r="F154" s="95">
        <f>'Calibration Data'!$N$13</f>
        <v>280000000</v>
      </c>
      <c r="G154" s="83">
        <f t="shared" si="15"/>
        <v>0</v>
      </c>
      <c r="H154" s="74"/>
      <c r="I154" s="83">
        <f t="shared" si="16"/>
        <v>0</v>
      </c>
      <c r="J154" s="84">
        <f t="shared" si="13"/>
        <v>0</v>
      </c>
      <c r="K154" s="83">
        <f t="shared" si="21"/>
        <v>0</v>
      </c>
      <c r="L154" s="74"/>
    </row>
    <row r="155" spans="1:12" s="69" customFormat="1" ht="15" x14ac:dyDescent="0.25">
      <c r="A155" s="99"/>
      <c r="B155" s="103"/>
      <c r="C155" s="93">
        <v>0</v>
      </c>
      <c r="D155" s="103"/>
      <c r="E155" s="74"/>
      <c r="F155" s="95">
        <f>'Calibration Data'!$N$13</f>
        <v>280000000</v>
      </c>
      <c r="G155" s="83">
        <f t="shared" si="15"/>
        <v>0</v>
      </c>
      <c r="H155" s="74"/>
      <c r="I155" s="83">
        <f t="shared" si="16"/>
        <v>0</v>
      </c>
      <c r="J155" s="84">
        <f t="shared" si="13"/>
        <v>0</v>
      </c>
      <c r="K155" s="83">
        <f t="shared" si="21"/>
        <v>0</v>
      </c>
      <c r="L155" s="74"/>
    </row>
    <row r="156" spans="1:12" s="69" customFormat="1" ht="15" x14ac:dyDescent="0.25">
      <c r="A156" s="99"/>
      <c r="B156" s="103"/>
      <c r="C156" s="93">
        <v>0</v>
      </c>
      <c r="D156" s="103"/>
      <c r="E156" s="74"/>
      <c r="F156" s="95">
        <f>'Calibration Data'!$N$13</f>
        <v>280000000</v>
      </c>
      <c r="G156" s="83">
        <f t="shared" si="15"/>
        <v>0</v>
      </c>
      <c r="H156" s="74"/>
      <c r="I156" s="83">
        <f t="shared" si="16"/>
        <v>0</v>
      </c>
      <c r="J156" s="84">
        <f t="shared" si="13"/>
        <v>0</v>
      </c>
      <c r="K156" s="83">
        <f t="shared" si="21"/>
        <v>0</v>
      </c>
      <c r="L156" s="74"/>
    </row>
    <row r="157" spans="1:12" s="69" customFormat="1" ht="15" x14ac:dyDescent="0.25">
      <c r="A157" s="99"/>
      <c r="B157" s="103"/>
      <c r="C157" s="93">
        <v>0</v>
      </c>
      <c r="D157" s="103"/>
      <c r="E157" s="74"/>
      <c r="F157" s="95">
        <f>'Calibration Data'!$N$13</f>
        <v>280000000</v>
      </c>
      <c r="G157" s="83">
        <f t="shared" si="15"/>
        <v>0</v>
      </c>
      <c r="H157" s="74"/>
      <c r="I157" s="83">
        <f t="shared" si="16"/>
        <v>0</v>
      </c>
      <c r="J157" s="84">
        <f t="shared" si="13"/>
        <v>0</v>
      </c>
      <c r="K157" s="83">
        <f t="shared" si="21"/>
        <v>0</v>
      </c>
      <c r="L157" s="74"/>
    </row>
    <row r="158" spans="1:12" s="69" customFormat="1" ht="15" x14ac:dyDescent="0.25">
      <c r="A158" s="102" t="s">
        <v>116</v>
      </c>
      <c r="B158" s="104">
        <v>21.76</v>
      </c>
      <c r="C158" s="93">
        <v>0</v>
      </c>
      <c r="D158" s="94"/>
      <c r="E158" s="74"/>
      <c r="F158" s="89">
        <f>'Calibration Data'!$N$14</f>
        <v>330000000</v>
      </c>
      <c r="G158" s="90">
        <f t="shared" si="15"/>
        <v>0</v>
      </c>
      <c r="H158" s="74"/>
      <c r="I158" s="90">
        <f t="shared" si="16"/>
        <v>0</v>
      </c>
      <c r="J158" s="72">
        <f t="shared" si="13"/>
        <v>0</v>
      </c>
      <c r="K158" s="90">
        <f>J158*7</f>
        <v>0</v>
      </c>
      <c r="L158" s="74"/>
    </row>
    <row r="159" spans="1:12" s="69" customFormat="1" ht="15" x14ac:dyDescent="0.25">
      <c r="A159" s="100"/>
      <c r="B159" s="97"/>
      <c r="C159" s="93">
        <v>0</v>
      </c>
      <c r="D159" s="97"/>
      <c r="E159" s="74"/>
      <c r="F159" s="89">
        <f>'Calibration Data'!$N$14</f>
        <v>330000000</v>
      </c>
      <c r="G159" s="90">
        <f t="shared" si="15"/>
        <v>0</v>
      </c>
      <c r="H159" s="74"/>
      <c r="I159" s="90">
        <f t="shared" si="16"/>
        <v>0</v>
      </c>
      <c r="J159" s="72">
        <f t="shared" si="13"/>
        <v>0</v>
      </c>
      <c r="K159" s="90">
        <f t="shared" ref="K159:K164" si="22">J159*7</f>
        <v>0</v>
      </c>
      <c r="L159" s="74"/>
    </row>
    <row r="160" spans="1:12" s="69" customFormat="1" ht="15" x14ac:dyDescent="0.25">
      <c r="A160" s="100"/>
      <c r="B160" s="97"/>
      <c r="C160" s="93">
        <v>0</v>
      </c>
      <c r="D160" s="97"/>
      <c r="E160" s="74"/>
      <c r="F160" s="89">
        <f>'Calibration Data'!$N$14</f>
        <v>330000000</v>
      </c>
      <c r="G160" s="90">
        <f t="shared" si="15"/>
        <v>0</v>
      </c>
      <c r="H160" s="74"/>
      <c r="I160" s="90">
        <f t="shared" si="16"/>
        <v>0</v>
      </c>
      <c r="J160" s="72">
        <f t="shared" si="13"/>
        <v>0</v>
      </c>
      <c r="K160" s="90">
        <f t="shared" si="22"/>
        <v>0</v>
      </c>
      <c r="L160" s="74"/>
    </row>
    <row r="161" spans="1:13" s="69" customFormat="1" ht="15" x14ac:dyDescent="0.25">
      <c r="A161" s="100"/>
      <c r="B161" s="97"/>
      <c r="C161" s="93">
        <v>0</v>
      </c>
      <c r="D161" s="97"/>
      <c r="E161" s="74"/>
      <c r="F161" s="89">
        <f>'Calibration Data'!$N$14</f>
        <v>330000000</v>
      </c>
      <c r="G161" s="90">
        <f t="shared" si="15"/>
        <v>0</v>
      </c>
      <c r="H161" s="74"/>
      <c r="I161" s="90">
        <f t="shared" si="16"/>
        <v>0</v>
      </c>
      <c r="J161" s="72">
        <f t="shared" si="13"/>
        <v>0</v>
      </c>
      <c r="K161" s="90">
        <f t="shared" si="22"/>
        <v>0</v>
      </c>
      <c r="L161" s="74"/>
    </row>
    <row r="162" spans="1:13" s="69" customFormat="1" ht="15" x14ac:dyDescent="0.25">
      <c r="A162" s="100"/>
      <c r="B162" s="97"/>
      <c r="C162" s="93">
        <v>0</v>
      </c>
      <c r="D162" s="97"/>
      <c r="E162" s="74"/>
      <c r="F162" s="89">
        <f>'Calibration Data'!$N$14</f>
        <v>330000000</v>
      </c>
      <c r="G162" s="90">
        <f t="shared" si="15"/>
        <v>0</v>
      </c>
      <c r="H162" s="74"/>
      <c r="I162" s="90">
        <f t="shared" si="16"/>
        <v>0</v>
      </c>
      <c r="J162" s="72">
        <f t="shared" ref="J162:J172" si="23">(101325.01*(I162/1000000))/(8.314472*298)</f>
        <v>0</v>
      </c>
      <c r="K162" s="90">
        <f t="shared" si="22"/>
        <v>0</v>
      </c>
      <c r="L162" s="74"/>
    </row>
    <row r="163" spans="1:13" s="69" customFormat="1" ht="15" x14ac:dyDescent="0.25">
      <c r="A163" s="99"/>
      <c r="B163" s="103"/>
      <c r="C163" s="93">
        <v>0</v>
      </c>
      <c r="D163" s="103"/>
      <c r="E163" s="74"/>
      <c r="F163" s="89">
        <f>'Calibration Data'!$N$14</f>
        <v>330000000</v>
      </c>
      <c r="G163" s="90">
        <f t="shared" ref="G163:G168" si="24">C163/F163</f>
        <v>0</v>
      </c>
      <c r="H163" s="74"/>
      <c r="I163" s="90">
        <f>((G163/100)*$J$93)</f>
        <v>0</v>
      </c>
      <c r="J163" s="72">
        <f t="shared" si="23"/>
        <v>0</v>
      </c>
      <c r="K163" s="90">
        <f t="shared" si="22"/>
        <v>0</v>
      </c>
      <c r="L163" s="74"/>
    </row>
    <row r="164" spans="1:13" s="69" customFormat="1" ht="15" x14ac:dyDescent="0.25">
      <c r="A164" s="99"/>
      <c r="B164" s="103"/>
      <c r="C164" s="93">
        <v>0</v>
      </c>
      <c r="D164" s="103"/>
      <c r="E164" s="74"/>
      <c r="F164" s="89">
        <f>'Calibration Data'!$N$14</f>
        <v>330000000</v>
      </c>
      <c r="G164" s="90">
        <f t="shared" si="24"/>
        <v>0</v>
      </c>
      <c r="H164" s="74"/>
      <c r="I164" s="90">
        <f>((G164/100)*$J$93)</f>
        <v>0</v>
      </c>
      <c r="J164" s="72">
        <f t="shared" si="23"/>
        <v>0</v>
      </c>
      <c r="K164" s="90">
        <f t="shared" si="22"/>
        <v>0</v>
      </c>
      <c r="L164" s="74"/>
    </row>
    <row r="165" spans="1:13" s="69" customFormat="1" ht="15" x14ac:dyDescent="0.25">
      <c r="A165" s="101" t="s">
        <v>117</v>
      </c>
      <c r="B165" s="98"/>
      <c r="C165" s="93">
        <v>0</v>
      </c>
      <c r="D165" s="98"/>
      <c r="E165" s="74"/>
      <c r="F165" s="95">
        <f>'Calibration Data'!$N$15</f>
        <v>380000000</v>
      </c>
      <c r="G165" s="83">
        <f t="shared" si="24"/>
        <v>0</v>
      </c>
      <c r="H165" s="74"/>
      <c r="I165" s="83">
        <f t="shared" ref="I165:I172" si="25">((G165/100)*$J$7)</f>
        <v>0</v>
      </c>
      <c r="J165" s="84">
        <f t="shared" si="23"/>
        <v>0</v>
      </c>
      <c r="K165" s="83">
        <f>J165*8</f>
        <v>0</v>
      </c>
      <c r="L165" s="74"/>
    </row>
    <row r="166" spans="1:13" s="69" customFormat="1" ht="15" x14ac:dyDescent="0.25">
      <c r="A166" s="100"/>
      <c r="B166" s="97"/>
      <c r="C166" s="93">
        <v>0</v>
      </c>
      <c r="D166" s="97"/>
      <c r="E166" s="74"/>
      <c r="F166" s="95">
        <f>'Calibration Data'!$N$15</f>
        <v>380000000</v>
      </c>
      <c r="G166" s="83">
        <f t="shared" si="24"/>
        <v>0</v>
      </c>
      <c r="H166" s="74"/>
      <c r="I166" s="83">
        <f t="shared" si="25"/>
        <v>0</v>
      </c>
      <c r="J166" s="84">
        <f t="shared" si="23"/>
        <v>0</v>
      </c>
      <c r="K166" s="83">
        <f>J166*8</f>
        <v>0</v>
      </c>
      <c r="L166" s="74"/>
    </row>
    <row r="167" spans="1:13" s="69" customFormat="1" ht="15" x14ac:dyDescent="0.25">
      <c r="A167" s="100"/>
      <c r="B167" s="97"/>
      <c r="C167" s="93">
        <v>0</v>
      </c>
      <c r="D167" s="97"/>
      <c r="E167" s="74"/>
      <c r="F167" s="95">
        <f>'Calibration Data'!$N$15</f>
        <v>380000000</v>
      </c>
      <c r="G167" s="83">
        <f t="shared" si="24"/>
        <v>0</v>
      </c>
      <c r="H167" s="74"/>
      <c r="I167" s="83">
        <f t="shared" si="25"/>
        <v>0</v>
      </c>
      <c r="J167" s="84">
        <f t="shared" si="23"/>
        <v>0</v>
      </c>
      <c r="K167" s="83">
        <f>J167*8</f>
        <v>0</v>
      </c>
      <c r="L167" s="74"/>
    </row>
    <row r="168" spans="1:13" s="69" customFormat="1" ht="15" x14ac:dyDescent="0.25">
      <c r="A168" s="100"/>
      <c r="B168" s="97"/>
      <c r="C168" s="93">
        <v>0</v>
      </c>
      <c r="D168" s="97"/>
      <c r="E168" s="74"/>
      <c r="F168" s="95">
        <f>'Calibration Data'!$N$15</f>
        <v>380000000</v>
      </c>
      <c r="G168" s="83">
        <f t="shared" si="24"/>
        <v>0</v>
      </c>
      <c r="H168" s="74"/>
      <c r="I168" s="83">
        <f t="shared" si="25"/>
        <v>0</v>
      </c>
      <c r="J168" s="84">
        <f t="shared" si="23"/>
        <v>0</v>
      </c>
      <c r="K168" s="83">
        <f>J168*8</f>
        <v>0</v>
      </c>
      <c r="L168" s="74"/>
    </row>
    <row r="169" spans="1:13" s="69" customFormat="1" ht="15" x14ac:dyDescent="0.25">
      <c r="A169" s="101" t="s">
        <v>118</v>
      </c>
      <c r="B169" s="98"/>
      <c r="C169" s="93">
        <v>0</v>
      </c>
      <c r="D169" s="98"/>
      <c r="E169" s="74"/>
      <c r="F169" s="95">
        <f>'Calibration Data'!$N$15</f>
        <v>380000000</v>
      </c>
      <c r="G169" s="83">
        <f>C169/F169</f>
        <v>0</v>
      </c>
      <c r="H169" s="74"/>
      <c r="I169" s="83">
        <f t="shared" si="25"/>
        <v>0</v>
      </c>
      <c r="J169" s="84">
        <f t="shared" si="23"/>
        <v>0</v>
      </c>
      <c r="K169" s="83">
        <f>J169*9</f>
        <v>0</v>
      </c>
      <c r="L169" s="74"/>
    </row>
    <row r="170" spans="1:13" s="69" customFormat="1" ht="15" x14ac:dyDescent="0.25">
      <c r="A170" s="100"/>
      <c r="B170" s="97"/>
      <c r="C170" s="93">
        <v>0</v>
      </c>
      <c r="D170" s="97"/>
      <c r="E170" s="74"/>
      <c r="F170" s="95">
        <f>'Calibration Data'!$N$15</f>
        <v>380000000</v>
      </c>
      <c r="G170" s="83">
        <f>C170/F170</f>
        <v>0</v>
      </c>
      <c r="H170" s="74"/>
      <c r="I170" s="83">
        <f t="shared" si="25"/>
        <v>0</v>
      </c>
      <c r="J170" s="84">
        <f t="shared" si="23"/>
        <v>0</v>
      </c>
      <c r="K170" s="83">
        <f>J170*9</f>
        <v>0</v>
      </c>
      <c r="L170" s="74"/>
    </row>
    <row r="171" spans="1:13" s="69" customFormat="1" ht="15" x14ac:dyDescent="0.25">
      <c r="A171" s="99"/>
      <c r="B171" s="103"/>
      <c r="C171" s="93">
        <v>0</v>
      </c>
      <c r="D171" s="103"/>
      <c r="E171" s="74"/>
      <c r="F171" s="95">
        <f>'Calibration Data'!$N$15</f>
        <v>380000000</v>
      </c>
      <c r="G171" s="83">
        <f>C171/F171</f>
        <v>0</v>
      </c>
      <c r="H171" s="74"/>
      <c r="I171" s="83">
        <f t="shared" si="25"/>
        <v>0</v>
      </c>
      <c r="J171" s="84">
        <f t="shared" si="23"/>
        <v>0</v>
      </c>
      <c r="K171" s="83">
        <f>J171*9</f>
        <v>0</v>
      </c>
      <c r="L171" s="74"/>
    </row>
    <row r="172" spans="1:13" s="69" customFormat="1" ht="15" x14ac:dyDescent="0.25">
      <c r="A172" s="99"/>
      <c r="B172" s="103"/>
      <c r="C172" s="93">
        <v>0</v>
      </c>
      <c r="D172" s="103"/>
      <c r="E172" s="74"/>
      <c r="F172" s="95">
        <f>'Calibration Data'!$N$15</f>
        <v>380000000</v>
      </c>
      <c r="G172" s="83">
        <f>C172/F172</f>
        <v>0</v>
      </c>
      <c r="H172" s="74"/>
      <c r="I172" s="105">
        <f t="shared" si="25"/>
        <v>0</v>
      </c>
      <c r="J172" s="106">
        <f t="shared" si="23"/>
        <v>0</v>
      </c>
      <c r="K172" s="83">
        <f>J172*9</f>
        <v>0</v>
      </c>
      <c r="L172" s="74"/>
    </row>
    <row r="173" spans="1:13" s="69" customFormat="1" x14ac:dyDescent="0.2">
      <c r="A173" s="74"/>
      <c r="B173" s="74"/>
      <c r="C173" s="74"/>
      <c r="D173" s="74"/>
      <c r="E173" s="74"/>
      <c r="F173" s="74"/>
      <c r="G173" s="74"/>
      <c r="H173" s="74"/>
      <c r="I173" s="107" t="s">
        <v>119</v>
      </c>
      <c r="J173" s="108">
        <f>SUM(J98:J172)</f>
        <v>0</v>
      </c>
      <c r="K173" s="108">
        <f>SUM(K98:K172)</f>
        <v>0</v>
      </c>
      <c r="L173" s="74"/>
    </row>
    <row r="174" spans="1:13" s="69" customFormat="1" x14ac:dyDescent="0.2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</row>
    <row r="175" spans="1:13" s="69" customFormat="1" x14ac:dyDescent="0.2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</row>
    <row r="176" spans="1:13" s="69" customFormat="1" x14ac:dyDescent="0.2">
      <c r="A176" s="70" t="s">
        <v>88</v>
      </c>
      <c r="B176" s="71">
        <v>3</v>
      </c>
      <c r="C176" s="72"/>
      <c r="D176" s="72"/>
      <c r="E176" s="74"/>
      <c r="F176" s="74"/>
      <c r="G176" s="74"/>
      <c r="H176" s="74"/>
      <c r="I176" s="73" t="s">
        <v>89</v>
      </c>
      <c r="J176" s="72">
        <f>B179*60</f>
        <v>0</v>
      </c>
      <c r="K176" s="74"/>
      <c r="L176" s="70" t="s">
        <v>90</v>
      </c>
      <c r="M176" s="72">
        <f>(((J177/1000000)*101325.01)/(8.314472*298))</f>
        <v>4.9073491918265443E-3</v>
      </c>
    </row>
    <row r="177" spans="1:12" s="69" customFormat="1" x14ac:dyDescent="0.2">
      <c r="A177" s="72"/>
      <c r="B177" s="72"/>
      <c r="C177" s="72"/>
      <c r="D177" s="72"/>
      <c r="E177" s="74"/>
      <c r="F177" s="74"/>
      <c r="G177" s="74"/>
      <c r="H177" s="74"/>
      <c r="I177" s="73" t="s">
        <v>92</v>
      </c>
      <c r="J177" s="72">
        <f>D179*60</f>
        <v>120</v>
      </c>
      <c r="K177" s="74"/>
      <c r="L177" s="74"/>
    </row>
    <row r="178" spans="1:12" s="69" customFormat="1" x14ac:dyDescent="0.2">
      <c r="A178" s="76" t="s">
        <v>93</v>
      </c>
      <c r="B178" s="76" t="s">
        <v>94</v>
      </c>
      <c r="C178" s="76" t="s">
        <v>95</v>
      </c>
      <c r="D178" s="76" t="s">
        <v>19</v>
      </c>
      <c r="E178" s="74"/>
      <c r="F178" s="74"/>
      <c r="G178" s="74"/>
      <c r="H178" s="74"/>
      <c r="I178" s="73" t="s">
        <v>96</v>
      </c>
      <c r="J178" s="72">
        <f>C179*60</f>
        <v>360</v>
      </c>
      <c r="K178" s="74"/>
      <c r="L178" s="74"/>
    </row>
    <row r="179" spans="1:12" s="69" customFormat="1" x14ac:dyDescent="0.2">
      <c r="A179" s="77">
        <v>3</v>
      </c>
      <c r="B179" s="77">
        <f>[1]Overview!B38</f>
        <v>0</v>
      </c>
      <c r="C179" s="77">
        <f>'GCMS Data TCD'!$A$17</f>
        <v>6</v>
      </c>
      <c r="D179" s="77">
        <f>'GCMS Data TCD'!$B$17</f>
        <v>2</v>
      </c>
      <c r="E179" s="74"/>
      <c r="F179" s="74"/>
      <c r="G179" s="74"/>
      <c r="H179" s="74"/>
      <c r="I179" s="73" t="s">
        <v>97</v>
      </c>
      <c r="J179" s="72">
        <f>J177+J178+J176</f>
        <v>480</v>
      </c>
      <c r="K179" s="74"/>
      <c r="L179" s="74"/>
    </row>
    <row r="180" spans="1:12" s="69" customFormat="1" x14ac:dyDescent="0.2">
      <c r="E180" s="74"/>
      <c r="F180" s="74"/>
      <c r="G180" s="74"/>
      <c r="H180" s="74"/>
      <c r="I180" s="74"/>
      <c r="J180" s="74"/>
      <c r="K180" s="74"/>
      <c r="L180" s="74"/>
    </row>
    <row r="181" spans="1:12" s="69" customFormat="1" x14ac:dyDescent="0.2">
      <c r="E181" s="74"/>
      <c r="F181" s="74"/>
      <c r="G181" s="74"/>
      <c r="H181" s="74"/>
      <c r="I181" s="74"/>
      <c r="J181" s="74"/>
      <c r="K181" s="74"/>
      <c r="L181" s="74"/>
    </row>
    <row r="182" spans="1:12" s="69" customFormat="1" x14ac:dyDescent="0.2">
      <c r="A182" s="78" t="s">
        <v>98</v>
      </c>
      <c r="B182" s="78" t="s">
        <v>99</v>
      </c>
      <c r="C182" s="78" t="s">
        <v>100</v>
      </c>
      <c r="D182" s="78" t="s">
        <v>101</v>
      </c>
      <c r="E182" s="74"/>
      <c r="F182" s="78" t="s">
        <v>102</v>
      </c>
      <c r="G182" s="78" t="s">
        <v>103</v>
      </c>
      <c r="H182" s="74"/>
      <c r="I182" s="79" t="s">
        <v>104</v>
      </c>
      <c r="J182" s="79" t="s">
        <v>105</v>
      </c>
      <c r="K182" s="79" t="s">
        <v>106</v>
      </c>
      <c r="L182" s="74"/>
    </row>
    <row r="183" spans="1:12" s="69" customFormat="1" x14ac:dyDescent="0.2">
      <c r="A183" s="80"/>
      <c r="B183" s="80"/>
      <c r="C183" s="80"/>
      <c r="D183" s="80"/>
      <c r="E183" s="74"/>
      <c r="F183" s="80"/>
      <c r="G183" s="80"/>
      <c r="H183" s="74"/>
      <c r="I183" s="72"/>
      <c r="J183" s="72"/>
      <c r="K183" s="72"/>
      <c r="L183" s="74"/>
    </row>
    <row r="184" spans="1:12" s="69" customFormat="1" x14ac:dyDescent="0.2">
      <c r="A184" s="81" t="s">
        <v>24</v>
      </c>
      <c r="B184" s="82"/>
      <c r="C184" s="82">
        <v>0</v>
      </c>
      <c r="D184" s="82"/>
      <c r="E184" s="74"/>
      <c r="F184" s="83">
        <f>'Calibration Data'!$N$4</f>
        <v>56145503.299999997</v>
      </c>
      <c r="G184" s="83">
        <f>C184/F184</f>
        <v>0</v>
      </c>
      <c r="H184" s="74"/>
      <c r="I184" s="83">
        <f>((G184/100)*$J$179)</f>
        <v>0</v>
      </c>
      <c r="J184" s="84">
        <f t="shared" ref="J184:J247" si="26">(101325.01*(I184/1000000))/(8.314472*298)</f>
        <v>0</v>
      </c>
      <c r="K184" s="83">
        <f t="shared" ref="K184:K196" si="27">J184*1</f>
        <v>0</v>
      </c>
      <c r="L184" s="74"/>
    </row>
    <row r="185" spans="1:12" s="69" customFormat="1" x14ac:dyDescent="0.2">
      <c r="A185" s="85"/>
      <c r="B185" s="86"/>
      <c r="C185" s="86">
        <v>0</v>
      </c>
      <c r="D185" s="86"/>
      <c r="E185" s="74"/>
      <c r="F185" s="83">
        <f>'Calibration Data'!$N$4</f>
        <v>56145503.299999997</v>
      </c>
      <c r="G185" s="83">
        <f t="shared" ref="G185:G248" si="28">C185/F185</f>
        <v>0</v>
      </c>
      <c r="H185" s="74"/>
      <c r="I185" s="83">
        <f t="shared" ref="I185:I248" si="29">((G185/100)*$J$179)</f>
        <v>0</v>
      </c>
      <c r="J185" s="84">
        <f t="shared" si="26"/>
        <v>0</v>
      </c>
      <c r="K185" s="83">
        <f t="shared" si="27"/>
        <v>0</v>
      </c>
      <c r="L185" s="74"/>
    </row>
    <row r="186" spans="1:12" s="69" customFormat="1" x14ac:dyDescent="0.2">
      <c r="A186" s="85"/>
      <c r="B186" s="86"/>
      <c r="C186" s="86">
        <v>0</v>
      </c>
      <c r="D186" s="86"/>
      <c r="E186" s="74"/>
      <c r="F186" s="83">
        <f>'Calibration Data'!$N$4</f>
        <v>56145503.299999997</v>
      </c>
      <c r="G186" s="83">
        <f t="shared" si="28"/>
        <v>0</v>
      </c>
      <c r="H186" s="74"/>
      <c r="I186" s="83">
        <f t="shared" si="29"/>
        <v>0</v>
      </c>
      <c r="J186" s="84">
        <f t="shared" si="26"/>
        <v>0</v>
      </c>
      <c r="K186" s="83">
        <f t="shared" si="27"/>
        <v>0</v>
      </c>
      <c r="L186" s="74"/>
    </row>
    <row r="187" spans="1:12" s="69" customFormat="1" x14ac:dyDescent="0.2">
      <c r="A187" s="85"/>
      <c r="B187" s="86"/>
      <c r="C187" s="86">
        <v>0</v>
      </c>
      <c r="D187" s="86"/>
      <c r="E187" s="74"/>
      <c r="F187" s="83">
        <f>'Calibration Data'!$N$4</f>
        <v>56145503.299999997</v>
      </c>
      <c r="G187" s="83">
        <f t="shared" si="28"/>
        <v>0</v>
      </c>
      <c r="H187" s="74"/>
      <c r="I187" s="83">
        <f t="shared" si="29"/>
        <v>0</v>
      </c>
      <c r="J187" s="84">
        <f t="shared" si="26"/>
        <v>0</v>
      </c>
      <c r="K187" s="83">
        <f t="shared" si="27"/>
        <v>0</v>
      </c>
      <c r="L187" s="74"/>
    </row>
    <row r="188" spans="1:12" s="69" customFormat="1" x14ac:dyDescent="0.2">
      <c r="A188" s="87" t="s">
        <v>19</v>
      </c>
      <c r="B188" s="88"/>
      <c r="C188" s="88">
        <v>0</v>
      </c>
      <c r="D188" s="88"/>
      <c r="E188" s="74"/>
      <c r="F188" s="89">
        <f>'Calibration Data'!$N$5</f>
        <v>56145503.299999997</v>
      </c>
      <c r="G188" s="90">
        <f t="shared" si="28"/>
        <v>0</v>
      </c>
      <c r="H188" s="74"/>
      <c r="I188" s="90">
        <f t="shared" si="29"/>
        <v>0</v>
      </c>
      <c r="J188" s="72">
        <f t="shared" si="26"/>
        <v>0</v>
      </c>
      <c r="K188" s="90">
        <f t="shared" si="27"/>
        <v>0</v>
      </c>
      <c r="L188" s="74"/>
    </row>
    <row r="189" spans="1:12" s="69" customFormat="1" x14ac:dyDescent="0.2">
      <c r="A189" s="85"/>
      <c r="B189" s="86"/>
      <c r="C189" s="86">
        <v>0</v>
      </c>
      <c r="D189" s="86"/>
      <c r="E189" s="74"/>
      <c r="F189" s="89">
        <f>'Calibration Data'!$N$5</f>
        <v>56145503.299999997</v>
      </c>
      <c r="G189" s="90">
        <f t="shared" si="28"/>
        <v>0</v>
      </c>
      <c r="H189" s="74"/>
      <c r="I189" s="90">
        <f t="shared" si="29"/>
        <v>0</v>
      </c>
      <c r="J189" s="72">
        <f t="shared" si="26"/>
        <v>0</v>
      </c>
      <c r="K189" s="90">
        <f t="shared" si="27"/>
        <v>0</v>
      </c>
      <c r="L189" s="74"/>
    </row>
    <row r="190" spans="1:12" s="69" customFormat="1" x14ac:dyDescent="0.2">
      <c r="A190" s="85"/>
      <c r="B190" s="86"/>
      <c r="C190" s="86">
        <v>0</v>
      </c>
      <c r="D190" s="86"/>
      <c r="E190" s="74"/>
      <c r="F190" s="89">
        <f>'Calibration Data'!$N$5</f>
        <v>56145503.299999997</v>
      </c>
      <c r="G190" s="90">
        <f t="shared" si="28"/>
        <v>0</v>
      </c>
      <c r="H190" s="74"/>
      <c r="I190" s="90">
        <f t="shared" si="29"/>
        <v>0</v>
      </c>
      <c r="J190" s="72">
        <f t="shared" si="26"/>
        <v>0</v>
      </c>
      <c r="K190" s="90">
        <f t="shared" si="27"/>
        <v>0</v>
      </c>
      <c r="L190" s="74"/>
    </row>
    <row r="191" spans="1:12" s="69" customFormat="1" x14ac:dyDescent="0.2">
      <c r="A191" s="85"/>
      <c r="B191" s="86"/>
      <c r="C191" s="86">
        <v>0</v>
      </c>
      <c r="D191" s="86"/>
      <c r="E191" s="74"/>
      <c r="F191" s="89">
        <f>'Calibration Data'!$N$5</f>
        <v>56145503.299999997</v>
      </c>
      <c r="G191" s="90">
        <f t="shared" si="28"/>
        <v>0</v>
      </c>
      <c r="H191" s="74"/>
      <c r="I191" s="90">
        <f t="shared" si="29"/>
        <v>0</v>
      </c>
      <c r="J191" s="72">
        <f t="shared" si="26"/>
        <v>0</v>
      </c>
      <c r="K191" s="90">
        <f t="shared" si="27"/>
        <v>0</v>
      </c>
      <c r="L191" s="74"/>
    </row>
    <row r="192" spans="1:12" s="69" customFormat="1" ht="15" x14ac:dyDescent="0.25">
      <c r="A192" s="91" t="s">
        <v>107</v>
      </c>
      <c r="B192" s="92">
        <f>'[1]Calibration Data'!$C$6</f>
        <v>3.0720000000000001</v>
      </c>
      <c r="C192" s="93">
        <v>0</v>
      </c>
      <c r="D192" s="94"/>
      <c r="E192" s="74"/>
      <c r="F192" s="95">
        <f>'Calibration Data'!$N$6</f>
        <v>34244112</v>
      </c>
      <c r="G192" s="83">
        <f t="shared" si="28"/>
        <v>0</v>
      </c>
      <c r="H192" s="74"/>
      <c r="I192" s="83">
        <f t="shared" si="29"/>
        <v>0</v>
      </c>
      <c r="J192" s="84">
        <f t="shared" si="26"/>
        <v>0</v>
      </c>
      <c r="K192" s="83">
        <f t="shared" si="27"/>
        <v>0</v>
      </c>
      <c r="L192" s="74"/>
    </row>
    <row r="193" spans="1:12" s="69" customFormat="1" ht="15" x14ac:dyDescent="0.25">
      <c r="A193" s="96"/>
      <c r="B193" s="97"/>
      <c r="C193" s="93">
        <v>0</v>
      </c>
      <c r="D193" s="97"/>
      <c r="E193" s="74"/>
      <c r="F193" s="95">
        <f>'Calibration Data'!$N$6</f>
        <v>34244112</v>
      </c>
      <c r="G193" s="83">
        <f t="shared" si="28"/>
        <v>0</v>
      </c>
      <c r="H193" s="74"/>
      <c r="I193" s="83">
        <f t="shared" si="29"/>
        <v>0</v>
      </c>
      <c r="J193" s="84">
        <f t="shared" si="26"/>
        <v>0</v>
      </c>
      <c r="K193" s="83">
        <f t="shared" si="27"/>
        <v>0</v>
      </c>
      <c r="L193" s="74"/>
    </row>
    <row r="194" spans="1:12" s="69" customFormat="1" ht="15" x14ac:dyDescent="0.25">
      <c r="A194" s="96"/>
      <c r="B194" s="97"/>
      <c r="C194" s="93">
        <v>0</v>
      </c>
      <c r="D194" s="97"/>
      <c r="E194" s="74"/>
      <c r="F194" s="95">
        <f>'Calibration Data'!$N$6</f>
        <v>34244112</v>
      </c>
      <c r="G194" s="83">
        <f t="shared" si="28"/>
        <v>0</v>
      </c>
      <c r="H194" s="74"/>
      <c r="I194" s="83">
        <f t="shared" si="29"/>
        <v>0</v>
      </c>
      <c r="J194" s="84">
        <f t="shared" si="26"/>
        <v>0</v>
      </c>
      <c r="K194" s="83">
        <f t="shared" si="27"/>
        <v>0</v>
      </c>
      <c r="L194" s="74"/>
    </row>
    <row r="195" spans="1:12" s="69" customFormat="1" ht="15" x14ac:dyDescent="0.25">
      <c r="A195" s="96"/>
      <c r="B195" s="97"/>
      <c r="C195" s="93">
        <v>0</v>
      </c>
      <c r="D195" s="97"/>
      <c r="E195" s="74"/>
      <c r="F195" s="95">
        <f>'Calibration Data'!$N$6</f>
        <v>34244112</v>
      </c>
      <c r="G195" s="83">
        <f t="shared" si="28"/>
        <v>0</v>
      </c>
      <c r="H195" s="74"/>
      <c r="I195" s="83">
        <f t="shared" si="29"/>
        <v>0</v>
      </c>
      <c r="J195" s="84">
        <f t="shared" si="26"/>
        <v>0</v>
      </c>
      <c r="K195" s="83">
        <f t="shared" si="27"/>
        <v>0</v>
      </c>
      <c r="L195" s="74"/>
    </row>
    <row r="196" spans="1:12" s="69" customFormat="1" ht="15" x14ac:dyDescent="0.25">
      <c r="A196" s="96"/>
      <c r="B196" s="97"/>
      <c r="C196" s="93">
        <v>0</v>
      </c>
      <c r="D196" s="97"/>
      <c r="E196" s="74"/>
      <c r="F196" s="95">
        <f>'Calibration Data'!$N$6</f>
        <v>34244112</v>
      </c>
      <c r="G196" s="83">
        <f t="shared" si="28"/>
        <v>0</v>
      </c>
      <c r="H196" s="74"/>
      <c r="I196" s="83">
        <f t="shared" si="29"/>
        <v>0</v>
      </c>
      <c r="J196" s="84">
        <f t="shared" si="26"/>
        <v>0</v>
      </c>
      <c r="K196" s="83">
        <f t="shared" si="27"/>
        <v>0</v>
      </c>
      <c r="L196" s="74"/>
    </row>
    <row r="197" spans="1:12" s="69" customFormat="1" ht="15" x14ac:dyDescent="0.25">
      <c r="A197" s="78" t="s">
        <v>108</v>
      </c>
      <c r="B197" s="92">
        <v>6.1740000000000004</v>
      </c>
      <c r="C197" s="93">
        <v>0</v>
      </c>
      <c r="D197" s="98"/>
      <c r="E197" s="74"/>
      <c r="F197" s="89">
        <f>'Calibration Data'!$N$7</f>
        <v>71799521</v>
      </c>
      <c r="G197" s="90">
        <f t="shared" si="28"/>
        <v>0</v>
      </c>
      <c r="H197" s="74"/>
      <c r="I197" s="90">
        <f t="shared" si="29"/>
        <v>0</v>
      </c>
      <c r="J197" s="72">
        <f t="shared" si="26"/>
        <v>0</v>
      </c>
      <c r="K197" s="90">
        <f t="shared" ref="K197:K206" si="30">J197*2</f>
        <v>0</v>
      </c>
      <c r="L197" s="74"/>
    </row>
    <row r="198" spans="1:12" s="69" customFormat="1" ht="15" x14ac:dyDescent="0.25">
      <c r="A198" s="99"/>
      <c r="B198" s="97"/>
      <c r="C198" s="93">
        <v>0</v>
      </c>
      <c r="D198" s="97"/>
      <c r="E198" s="74"/>
      <c r="F198" s="89">
        <f>'Calibration Data'!$N$7</f>
        <v>71799521</v>
      </c>
      <c r="G198" s="90">
        <f t="shared" si="28"/>
        <v>0</v>
      </c>
      <c r="H198" s="74"/>
      <c r="I198" s="90">
        <f t="shared" si="29"/>
        <v>0</v>
      </c>
      <c r="J198" s="72">
        <f t="shared" si="26"/>
        <v>0</v>
      </c>
      <c r="K198" s="90">
        <f t="shared" si="30"/>
        <v>0</v>
      </c>
      <c r="L198" s="74"/>
    </row>
    <row r="199" spans="1:12" s="69" customFormat="1" ht="15" x14ac:dyDescent="0.25">
      <c r="A199" s="100"/>
      <c r="B199" s="97"/>
      <c r="C199" s="93">
        <v>0</v>
      </c>
      <c r="D199" s="97"/>
      <c r="E199" s="74"/>
      <c r="F199" s="89">
        <f>'Calibration Data'!$N$7</f>
        <v>71799521</v>
      </c>
      <c r="G199" s="90">
        <f t="shared" si="28"/>
        <v>0</v>
      </c>
      <c r="H199" s="74"/>
      <c r="I199" s="90">
        <f t="shared" si="29"/>
        <v>0</v>
      </c>
      <c r="J199" s="72">
        <f t="shared" si="26"/>
        <v>0</v>
      </c>
      <c r="K199" s="90">
        <f t="shared" si="30"/>
        <v>0</v>
      </c>
      <c r="L199" s="74"/>
    </row>
    <row r="200" spans="1:12" s="69" customFormat="1" ht="15" x14ac:dyDescent="0.25">
      <c r="A200" s="100"/>
      <c r="B200" s="97"/>
      <c r="C200" s="93">
        <v>0</v>
      </c>
      <c r="D200" s="97"/>
      <c r="E200" s="74"/>
      <c r="F200" s="89">
        <f>'Calibration Data'!$N$7</f>
        <v>71799521</v>
      </c>
      <c r="G200" s="90">
        <f t="shared" si="28"/>
        <v>0</v>
      </c>
      <c r="H200" s="74"/>
      <c r="I200" s="90">
        <f t="shared" si="29"/>
        <v>0</v>
      </c>
      <c r="J200" s="72">
        <f t="shared" si="26"/>
        <v>0</v>
      </c>
      <c r="K200" s="90">
        <f t="shared" si="30"/>
        <v>0</v>
      </c>
      <c r="L200" s="74"/>
    </row>
    <row r="201" spans="1:12" s="69" customFormat="1" ht="15" x14ac:dyDescent="0.25">
      <c r="A201" s="100"/>
      <c r="B201" s="97"/>
      <c r="C201" s="93">
        <v>0</v>
      </c>
      <c r="D201" s="97"/>
      <c r="E201" s="74"/>
      <c r="F201" s="89">
        <f>'Calibration Data'!$N$7</f>
        <v>71799521</v>
      </c>
      <c r="G201" s="90">
        <f t="shared" si="28"/>
        <v>0</v>
      </c>
      <c r="H201" s="74"/>
      <c r="I201" s="90">
        <f t="shared" si="29"/>
        <v>0</v>
      </c>
      <c r="J201" s="72">
        <f t="shared" si="26"/>
        <v>0</v>
      </c>
      <c r="K201" s="90">
        <f t="shared" si="30"/>
        <v>0</v>
      </c>
      <c r="L201" s="74"/>
    </row>
    <row r="202" spans="1:12" s="69" customFormat="1" ht="15" x14ac:dyDescent="0.25">
      <c r="A202" s="101" t="s">
        <v>109</v>
      </c>
      <c r="B202" s="92">
        <f>'[1]Calibration Data'!$C$8</f>
        <v>7.7910000000000004</v>
      </c>
      <c r="C202" s="93">
        <v>0</v>
      </c>
      <c r="D202" s="98"/>
      <c r="E202" s="74"/>
      <c r="F202" s="95">
        <f>'Calibration Data'!$N$7</f>
        <v>71799521</v>
      </c>
      <c r="G202" s="83">
        <f t="shared" si="28"/>
        <v>0</v>
      </c>
      <c r="H202" s="74"/>
      <c r="I202" s="83">
        <f t="shared" si="29"/>
        <v>0</v>
      </c>
      <c r="J202" s="84">
        <f t="shared" si="26"/>
        <v>0</v>
      </c>
      <c r="K202" s="83">
        <f t="shared" si="30"/>
        <v>0</v>
      </c>
      <c r="L202" s="74"/>
    </row>
    <row r="203" spans="1:12" s="69" customFormat="1" ht="15" x14ac:dyDescent="0.25">
      <c r="A203" s="100"/>
      <c r="B203" s="97"/>
      <c r="C203" s="93">
        <v>0</v>
      </c>
      <c r="D203" s="97"/>
      <c r="E203" s="74"/>
      <c r="F203" s="95">
        <f>'Calibration Data'!$N$7</f>
        <v>71799521</v>
      </c>
      <c r="G203" s="83">
        <f t="shared" si="28"/>
        <v>0</v>
      </c>
      <c r="H203" s="74"/>
      <c r="I203" s="83">
        <f t="shared" si="29"/>
        <v>0</v>
      </c>
      <c r="J203" s="84">
        <f t="shared" si="26"/>
        <v>0</v>
      </c>
      <c r="K203" s="83">
        <f t="shared" si="30"/>
        <v>0</v>
      </c>
      <c r="L203" s="74"/>
    </row>
    <row r="204" spans="1:12" s="69" customFormat="1" ht="15" x14ac:dyDescent="0.25">
      <c r="A204" s="100"/>
      <c r="B204" s="97"/>
      <c r="C204" s="93">
        <v>0</v>
      </c>
      <c r="D204" s="97"/>
      <c r="E204" s="74"/>
      <c r="F204" s="95">
        <f>'Calibration Data'!$N$7</f>
        <v>71799521</v>
      </c>
      <c r="G204" s="83">
        <f t="shared" si="28"/>
        <v>0</v>
      </c>
      <c r="H204" s="74"/>
      <c r="I204" s="83">
        <f t="shared" si="29"/>
        <v>0</v>
      </c>
      <c r="J204" s="84">
        <f t="shared" si="26"/>
        <v>0</v>
      </c>
      <c r="K204" s="83">
        <f t="shared" si="30"/>
        <v>0</v>
      </c>
      <c r="L204" s="74"/>
    </row>
    <row r="205" spans="1:12" s="69" customFormat="1" ht="15" x14ac:dyDescent="0.25">
      <c r="A205" s="100"/>
      <c r="B205" s="97"/>
      <c r="C205" s="93">
        <v>0</v>
      </c>
      <c r="D205" s="97"/>
      <c r="E205" s="74"/>
      <c r="F205" s="95">
        <f>'Calibration Data'!$N$7</f>
        <v>71799521</v>
      </c>
      <c r="G205" s="83">
        <f t="shared" si="28"/>
        <v>0</v>
      </c>
      <c r="H205" s="74"/>
      <c r="I205" s="83">
        <f t="shared" si="29"/>
        <v>0</v>
      </c>
      <c r="J205" s="84">
        <f t="shared" si="26"/>
        <v>0</v>
      </c>
      <c r="K205" s="83">
        <f t="shared" si="30"/>
        <v>0</v>
      </c>
      <c r="L205" s="74"/>
    </row>
    <row r="206" spans="1:12" s="69" customFormat="1" ht="15" x14ac:dyDescent="0.25">
      <c r="A206" s="100"/>
      <c r="B206" s="97"/>
      <c r="C206" s="93">
        <v>0</v>
      </c>
      <c r="D206" s="97"/>
      <c r="E206" s="74"/>
      <c r="F206" s="95">
        <f>'Calibration Data'!$N$7</f>
        <v>71799521</v>
      </c>
      <c r="G206" s="83">
        <f t="shared" si="28"/>
        <v>0</v>
      </c>
      <c r="H206" s="74"/>
      <c r="I206" s="83">
        <f t="shared" si="29"/>
        <v>0</v>
      </c>
      <c r="J206" s="84">
        <f t="shared" si="26"/>
        <v>0</v>
      </c>
      <c r="K206" s="83">
        <f t="shared" si="30"/>
        <v>0</v>
      </c>
      <c r="L206" s="74"/>
    </row>
    <row r="207" spans="1:12" s="69" customFormat="1" ht="15" x14ac:dyDescent="0.25">
      <c r="A207" s="102" t="s">
        <v>110</v>
      </c>
      <c r="B207" s="92">
        <f>'[1]Calibration Data'!$C$9</f>
        <v>12.536</v>
      </c>
      <c r="C207" s="93">
        <v>0</v>
      </c>
      <c r="D207" s="94"/>
      <c r="E207" s="74"/>
      <c r="F207" s="89">
        <f>'Calibration Data'!$N$8</f>
        <v>132037148</v>
      </c>
      <c r="G207" s="90">
        <f t="shared" si="28"/>
        <v>0</v>
      </c>
      <c r="H207" s="74"/>
      <c r="I207" s="90">
        <f t="shared" si="29"/>
        <v>0</v>
      </c>
      <c r="J207" s="72">
        <f t="shared" si="26"/>
        <v>0</v>
      </c>
      <c r="K207" s="90">
        <f t="shared" ref="K207:K216" si="31">J207*3</f>
        <v>0</v>
      </c>
      <c r="L207" s="74"/>
    </row>
    <row r="208" spans="1:12" s="69" customFormat="1" ht="15" x14ac:dyDescent="0.25">
      <c r="A208" s="100"/>
      <c r="B208" s="97"/>
      <c r="C208" s="93">
        <v>0</v>
      </c>
      <c r="D208" s="97"/>
      <c r="E208" s="74"/>
      <c r="F208" s="89">
        <f>'Calibration Data'!$N$8</f>
        <v>132037148</v>
      </c>
      <c r="G208" s="90">
        <f t="shared" si="28"/>
        <v>0</v>
      </c>
      <c r="H208" s="74"/>
      <c r="I208" s="90">
        <f t="shared" si="29"/>
        <v>0</v>
      </c>
      <c r="J208" s="72">
        <f t="shared" si="26"/>
        <v>0</v>
      </c>
      <c r="K208" s="90">
        <f t="shared" si="31"/>
        <v>0</v>
      </c>
      <c r="L208" s="74"/>
    </row>
    <row r="209" spans="1:12" s="69" customFormat="1" ht="15" x14ac:dyDescent="0.25">
      <c r="A209" s="100"/>
      <c r="B209" s="97"/>
      <c r="C209" s="93">
        <v>0</v>
      </c>
      <c r="D209" s="97"/>
      <c r="E209" s="74"/>
      <c r="F209" s="89">
        <f>'Calibration Data'!$N$8</f>
        <v>132037148</v>
      </c>
      <c r="G209" s="90">
        <f t="shared" si="28"/>
        <v>0</v>
      </c>
      <c r="H209" s="74"/>
      <c r="I209" s="90">
        <f t="shared" si="29"/>
        <v>0</v>
      </c>
      <c r="J209" s="72">
        <f t="shared" si="26"/>
        <v>0</v>
      </c>
      <c r="K209" s="90">
        <f t="shared" si="31"/>
        <v>0</v>
      </c>
      <c r="L209" s="74"/>
    </row>
    <row r="210" spans="1:12" s="69" customFormat="1" ht="15" x14ac:dyDescent="0.25">
      <c r="A210" s="100"/>
      <c r="B210" s="97"/>
      <c r="C210" s="93">
        <v>0</v>
      </c>
      <c r="D210" s="97"/>
      <c r="E210" s="74"/>
      <c r="F210" s="89">
        <f>'Calibration Data'!$N$8</f>
        <v>132037148</v>
      </c>
      <c r="G210" s="90">
        <f t="shared" si="28"/>
        <v>0</v>
      </c>
      <c r="H210" s="74"/>
      <c r="I210" s="90">
        <f t="shared" si="29"/>
        <v>0</v>
      </c>
      <c r="J210" s="72">
        <f t="shared" si="26"/>
        <v>0</v>
      </c>
      <c r="K210" s="90">
        <f t="shared" si="31"/>
        <v>0</v>
      </c>
      <c r="L210" s="74"/>
    </row>
    <row r="211" spans="1:12" s="69" customFormat="1" ht="15" x14ac:dyDescent="0.25">
      <c r="A211" s="100"/>
      <c r="B211" s="97"/>
      <c r="C211" s="93">
        <v>0</v>
      </c>
      <c r="D211" s="97"/>
      <c r="E211" s="74"/>
      <c r="F211" s="89">
        <f>'Calibration Data'!$N$8</f>
        <v>132037148</v>
      </c>
      <c r="G211" s="90">
        <f t="shared" si="28"/>
        <v>0</v>
      </c>
      <c r="H211" s="74"/>
      <c r="I211" s="90">
        <f t="shared" si="29"/>
        <v>0</v>
      </c>
      <c r="J211" s="72">
        <f t="shared" si="26"/>
        <v>0</v>
      </c>
      <c r="K211" s="90">
        <f t="shared" si="31"/>
        <v>0</v>
      </c>
      <c r="L211" s="74"/>
    </row>
    <row r="212" spans="1:12" s="69" customFormat="1" ht="15" x14ac:dyDescent="0.25">
      <c r="A212" s="91" t="s">
        <v>111</v>
      </c>
      <c r="B212" s="92">
        <f>'[1]Calibration Data'!$C$10</f>
        <v>12.875999999999999</v>
      </c>
      <c r="C212" s="93">
        <v>0</v>
      </c>
      <c r="D212" s="94"/>
      <c r="E212" s="74"/>
      <c r="F212" s="95">
        <f>'Calibration Data'!$N$9</f>
        <v>132744357</v>
      </c>
      <c r="G212" s="83">
        <f t="shared" si="28"/>
        <v>0</v>
      </c>
      <c r="H212" s="74"/>
      <c r="I212" s="83">
        <f t="shared" si="29"/>
        <v>0</v>
      </c>
      <c r="J212" s="84">
        <f t="shared" si="26"/>
        <v>0</v>
      </c>
      <c r="K212" s="83">
        <f t="shared" si="31"/>
        <v>0</v>
      </c>
      <c r="L212" s="74"/>
    </row>
    <row r="213" spans="1:12" s="69" customFormat="1" ht="15" x14ac:dyDescent="0.25">
      <c r="A213" s="100"/>
      <c r="B213" s="97"/>
      <c r="C213" s="93">
        <v>0</v>
      </c>
      <c r="D213" s="97"/>
      <c r="E213" s="74"/>
      <c r="F213" s="95">
        <f>'Calibration Data'!$N$9</f>
        <v>132744357</v>
      </c>
      <c r="G213" s="83">
        <f t="shared" si="28"/>
        <v>0</v>
      </c>
      <c r="H213" s="74"/>
      <c r="I213" s="83">
        <f t="shared" si="29"/>
        <v>0</v>
      </c>
      <c r="J213" s="84">
        <f t="shared" si="26"/>
        <v>0</v>
      </c>
      <c r="K213" s="83">
        <f t="shared" si="31"/>
        <v>0</v>
      </c>
      <c r="L213" s="74"/>
    </row>
    <row r="214" spans="1:12" s="69" customFormat="1" ht="15" x14ac:dyDescent="0.25">
      <c r="A214" s="100"/>
      <c r="B214" s="97"/>
      <c r="C214" s="93">
        <v>0</v>
      </c>
      <c r="D214" s="97"/>
      <c r="E214" s="74"/>
      <c r="F214" s="95">
        <f>'Calibration Data'!$N$9</f>
        <v>132744357</v>
      </c>
      <c r="G214" s="83">
        <f t="shared" si="28"/>
        <v>0</v>
      </c>
      <c r="H214" s="74"/>
      <c r="I214" s="83">
        <f t="shared" si="29"/>
        <v>0</v>
      </c>
      <c r="J214" s="84">
        <f t="shared" si="26"/>
        <v>0</v>
      </c>
      <c r="K214" s="83">
        <f t="shared" si="31"/>
        <v>0</v>
      </c>
      <c r="L214" s="74"/>
    </row>
    <row r="215" spans="1:12" s="69" customFormat="1" ht="15" x14ac:dyDescent="0.25">
      <c r="A215" s="100"/>
      <c r="B215" s="97"/>
      <c r="C215" s="93">
        <v>0</v>
      </c>
      <c r="D215" s="97"/>
      <c r="E215" s="74"/>
      <c r="F215" s="95">
        <f>'Calibration Data'!$N$9</f>
        <v>132744357</v>
      </c>
      <c r="G215" s="83">
        <f t="shared" si="28"/>
        <v>0</v>
      </c>
      <c r="H215" s="74"/>
      <c r="I215" s="83">
        <f t="shared" si="29"/>
        <v>0</v>
      </c>
      <c r="J215" s="84">
        <f t="shared" si="26"/>
        <v>0</v>
      </c>
      <c r="K215" s="83">
        <f t="shared" si="31"/>
        <v>0</v>
      </c>
      <c r="L215" s="74"/>
    </row>
    <row r="216" spans="1:12" s="69" customFormat="1" ht="15" x14ac:dyDescent="0.25">
      <c r="A216" s="100"/>
      <c r="B216" s="97"/>
      <c r="C216" s="93">
        <v>0</v>
      </c>
      <c r="D216" s="97"/>
      <c r="E216" s="74"/>
      <c r="F216" s="95">
        <f>'Calibration Data'!$N$9</f>
        <v>132744357</v>
      </c>
      <c r="G216" s="83">
        <f t="shared" si="28"/>
        <v>0</v>
      </c>
      <c r="H216" s="74"/>
      <c r="I216" s="83">
        <f t="shared" si="29"/>
        <v>0</v>
      </c>
      <c r="J216" s="84">
        <f t="shared" si="26"/>
        <v>0</v>
      </c>
      <c r="K216" s="83">
        <f t="shared" si="31"/>
        <v>0</v>
      </c>
      <c r="L216" s="74"/>
    </row>
    <row r="217" spans="1:12" s="69" customFormat="1" ht="15" x14ac:dyDescent="0.25">
      <c r="A217" s="78" t="s">
        <v>112</v>
      </c>
      <c r="B217" s="98">
        <v>15.324</v>
      </c>
      <c r="C217" s="93">
        <v>0</v>
      </c>
      <c r="D217" s="98"/>
      <c r="E217" s="74"/>
      <c r="F217" s="89">
        <f>'Calibration Data'!$N$10</f>
        <v>178668655</v>
      </c>
      <c r="G217" s="90">
        <f t="shared" si="28"/>
        <v>0</v>
      </c>
      <c r="H217" s="74"/>
      <c r="I217" s="90">
        <f t="shared" si="29"/>
        <v>0</v>
      </c>
      <c r="J217" s="72">
        <f t="shared" si="26"/>
        <v>0</v>
      </c>
      <c r="K217" s="90">
        <f t="shared" ref="K217:K226" si="32">J217*4</f>
        <v>0</v>
      </c>
      <c r="L217" s="74"/>
    </row>
    <row r="218" spans="1:12" s="69" customFormat="1" ht="15" x14ac:dyDescent="0.25">
      <c r="A218" s="100"/>
      <c r="B218" s="103"/>
      <c r="C218" s="93">
        <v>0</v>
      </c>
      <c r="D218" s="97"/>
      <c r="E218" s="74"/>
      <c r="F218" s="89">
        <f>'Calibration Data'!$N$10</f>
        <v>178668655</v>
      </c>
      <c r="G218" s="90">
        <f t="shared" si="28"/>
        <v>0</v>
      </c>
      <c r="H218" s="74"/>
      <c r="I218" s="90">
        <f t="shared" si="29"/>
        <v>0</v>
      </c>
      <c r="J218" s="72">
        <f t="shared" si="26"/>
        <v>0</v>
      </c>
      <c r="K218" s="90">
        <f t="shared" si="32"/>
        <v>0</v>
      </c>
      <c r="L218" s="74"/>
    </row>
    <row r="219" spans="1:12" s="69" customFormat="1" ht="15" x14ac:dyDescent="0.25">
      <c r="A219" s="100"/>
      <c r="B219" s="103"/>
      <c r="C219" s="93">
        <v>0</v>
      </c>
      <c r="D219" s="97"/>
      <c r="E219" s="74"/>
      <c r="F219" s="89">
        <f>'Calibration Data'!$N$10</f>
        <v>178668655</v>
      </c>
      <c r="G219" s="90">
        <f t="shared" si="28"/>
        <v>0</v>
      </c>
      <c r="H219" s="74"/>
      <c r="I219" s="90">
        <f t="shared" si="29"/>
        <v>0</v>
      </c>
      <c r="J219" s="72">
        <f t="shared" si="26"/>
        <v>0</v>
      </c>
      <c r="K219" s="90">
        <f t="shared" si="32"/>
        <v>0</v>
      </c>
      <c r="L219" s="74"/>
    </row>
    <row r="220" spans="1:12" s="69" customFormat="1" ht="15" x14ac:dyDescent="0.25">
      <c r="A220" s="100"/>
      <c r="B220" s="97"/>
      <c r="C220" s="93">
        <v>0</v>
      </c>
      <c r="D220" s="97"/>
      <c r="E220" s="74"/>
      <c r="F220" s="89">
        <f>'Calibration Data'!$N$10</f>
        <v>178668655</v>
      </c>
      <c r="G220" s="90">
        <f t="shared" si="28"/>
        <v>0</v>
      </c>
      <c r="H220" s="74"/>
      <c r="I220" s="90">
        <f t="shared" si="29"/>
        <v>0</v>
      </c>
      <c r="J220" s="72">
        <f t="shared" si="26"/>
        <v>0</v>
      </c>
      <c r="K220" s="90">
        <f t="shared" si="32"/>
        <v>0</v>
      </c>
      <c r="L220" s="74"/>
    </row>
    <row r="221" spans="1:12" s="69" customFormat="1" ht="15" x14ac:dyDescent="0.25">
      <c r="A221" s="100"/>
      <c r="B221" s="97"/>
      <c r="C221" s="93">
        <v>0</v>
      </c>
      <c r="D221" s="97"/>
      <c r="E221" s="74"/>
      <c r="F221" s="89">
        <f>'Calibration Data'!$N$10</f>
        <v>178668655</v>
      </c>
      <c r="G221" s="90">
        <f t="shared" si="28"/>
        <v>0</v>
      </c>
      <c r="H221" s="74"/>
      <c r="I221" s="90">
        <f t="shared" si="29"/>
        <v>0</v>
      </c>
      <c r="J221" s="72">
        <f t="shared" si="26"/>
        <v>0</v>
      </c>
      <c r="K221" s="90">
        <f t="shared" si="32"/>
        <v>0</v>
      </c>
      <c r="L221" s="74"/>
    </row>
    <row r="222" spans="1:12" s="69" customFormat="1" ht="15" x14ac:dyDescent="0.25">
      <c r="A222" s="101" t="s">
        <v>113</v>
      </c>
      <c r="B222" s="92">
        <f>'[1]Calibration Data'!$C$11</f>
        <v>15.557</v>
      </c>
      <c r="C222" s="93">
        <v>0</v>
      </c>
      <c r="D222" s="98"/>
      <c r="E222" s="74"/>
      <c r="F222" s="95">
        <f>'Calibration Data'!$N$11</f>
        <v>178668655</v>
      </c>
      <c r="G222" s="83">
        <f t="shared" si="28"/>
        <v>0</v>
      </c>
      <c r="H222" s="74"/>
      <c r="I222" s="83">
        <f t="shared" si="29"/>
        <v>0</v>
      </c>
      <c r="J222" s="84">
        <f t="shared" si="26"/>
        <v>0</v>
      </c>
      <c r="K222" s="83">
        <f t="shared" si="32"/>
        <v>0</v>
      </c>
      <c r="L222" s="74"/>
    </row>
    <row r="223" spans="1:12" s="69" customFormat="1" ht="15" x14ac:dyDescent="0.25">
      <c r="A223" s="100"/>
      <c r="B223" s="97"/>
      <c r="C223" s="93">
        <v>0</v>
      </c>
      <c r="D223" s="97"/>
      <c r="E223" s="74"/>
      <c r="F223" s="95">
        <f>'Calibration Data'!$N$11</f>
        <v>178668655</v>
      </c>
      <c r="G223" s="83">
        <f t="shared" si="28"/>
        <v>0</v>
      </c>
      <c r="H223" s="74"/>
      <c r="I223" s="83">
        <f t="shared" si="29"/>
        <v>0</v>
      </c>
      <c r="J223" s="84">
        <f t="shared" si="26"/>
        <v>0</v>
      </c>
      <c r="K223" s="83">
        <f t="shared" si="32"/>
        <v>0</v>
      </c>
      <c r="L223" s="74"/>
    </row>
    <row r="224" spans="1:12" s="69" customFormat="1" ht="15" x14ac:dyDescent="0.25">
      <c r="A224" s="100"/>
      <c r="B224" s="97"/>
      <c r="C224" s="93">
        <v>0</v>
      </c>
      <c r="D224" s="97"/>
      <c r="E224" s="74"/>
      <c r="F224" s="95">
        <f>'Calibration Data'!$N$11</f>
        <v>178668655</v>
      </c>
      <c r="G224" s="83">
        <f t="shared" si="28"/>
        <v>0</v>
      </c>
      <c r="H224" s="74"/>
      <c r="I224" s="83">
        <f t="shared" si="29"/>
        <v>0</v>
      </c>
      <c r="J224" s="84">
        <f t="shared" si="26"/>
        <v>0</v>
      </c>
      <c r="K224" s="83">
        <f t="shared" si="32"/>
        <v>0</v>
      </c>
      <c r="L224" s="74"/>
    </row>
    <row r="225" spans="1:12" s="69" customFormat="1" ht="15" x14ac:dyDescent="0.25">
      <c r="A225" s="100"/>
      <c r="B225" s="97"/>
      <c r="C225" s="93">
        <v>0</v>
      </c>
      <c r="D225" s="97"/>
      <c r="E225" s="74"/>
      <c r="F225" s="95">
        <f>'Calibration Data'!$N$11</f>
        <v>178668655</v>
      </c>
      <c r="G225" s="83">
        <f t="shared" si="28"/>
        <v>0</v>
      </c>
      <c r="H225" s="74"/>
      <c r="I225" s="83">
        <f t="shared" si="29"/>
        <v>0</v>
      </c>
      <c r="J225" s="84">
        <f t="shared" si="26"/>
        <v>0</v>
      </c>
      <c r="K225" s="83">
        <f t="shared" si="32"/>
        <v>0</v>
      </c>
      <c r="L225" s="74"/>
    </row>
    <row r="226" spans="1:12" s="69" customFormat="1" ht="15" x14ac:dyDescent="0.25">
      <c r="A226" s="100"/>
      <c r="B226" s="97"/>
      <c r="C226" s="93">
        <v>0</v>
      </c>
      <c r="D226" s="97"/>
      <c r="E226" s="74"/>
      <c r="F226" s="95">
        <f>'Calibration Data'!$N$11</f>
        <v>178668655</v>
      </c>
      <c r="G226" s="83">
        <f t="shared" si="28"/>
        <v>0</v>
      </c>
      <c r="H226" s="74"/>
      <c r="I226" s="83">
        <f t="shared" si="29"/>
        <v>0</v>
      </c>
      <c r="J226" s="84">
        <f t="shared" si="26"/>
        <v>0</v>
      </c>
      <c r="K226" s="83">
        <f t="shared" si="32"/>
        <v>0</v>
      </c>
      <c r="L226" s="74"/>
    </row>
    <row r="227" spans="1:12" s="69" customFormat="1" ht="15" x14ac:dyDescent="0.25">
      <c r="A227" s="102" t="s">
        <v>114</v>
      </c>
      <c r="B227" s="92">
        <v>17.768999999999998</v>
      </c>
      <c r="C227" s="93">
        <v>0</v>
      </c>
      <c r="D227" s="94"/>
      <c r="E227" s="74"/>
      <c r="F227" s="89">
        <f>'Calibration Data'!$N$12</f>
        <v>230000000</v>
      </c>
      <c r="G227" s="90">
        <f t="shared" si="28"/>
        <v>0</v>
      </c>
      <c r="H227" s="74"/>
      <c r="I227" s="90">
        <f t="shared" si="29"/>
        <v>0</v>
      </c>
      <c r="J227" s="72">
        <f t="shared" si="26"/>
        <v>0</v>
      </c>
      <c r="K227" s="90">
        <f>J227*5</f>
        <v>0</v>
      </c>
      <c r="L227" s="74"/>
    </row>
    <row r="228" spans="1:12" s="69" customFormat="1" ht="15" x14ac:dyDescent="0.25">
      <c r="A228" s="100"/>
      <c r="B228" s="97"/>
      <c r="C228" s="93">
        <v>0</v>
      </c>
      <c r="D228" s="97"/>
      <c r="E228" s="74"/>
      <c r="F228" s="89">
        <f>'Calibration Data'!$N$12</f>
        <v>230000000</v>
      </c>
      <c r="G228" s="90">
        <f t="shared" si="28"/>
        <v>0</v>
      </c>
      <c r="H228" s="74"/>
      <c r="I228" s="90">
        <f t="shared" si="29"/>
        <v>0</v>
      </c>
      <c r="J228" s="72">
        <f t="shared" si="26"/>
        <v>0</v>
      </c>
      <c r="K228" s="90">
        <f t="shared" ref="K228:K234" si="33">J228*5</f>
        <v>0</v>
      </c>
      <c r="L228" s="74"/>
    </row>
    <row r="229" spans="1:12" s="69" customFormat="1" ht="15" x14ac:dyDescent="0.25">
      <c r="A229" s="100"/>
      <c r="B229" s="97"/>
      <c r="C229" s="93">
        <v>0</v>
      </c>
      <c r="D229" s="97"/>
      <c r="E229" s="74"/>
      <c r="F229" s="89">
        <f>'Calibration Data'!$N$12</f>
        <v>230000000</v>
      </c>
      <c r="G229" s="90">
        <f t="shared" si="28"/>
        <v>0</v>
      </c>
      <c r="H229" s="74"/>
      <c r="I229" s="90">
        <f t="shared" si="29"/>
        <v>0</v>
      </c>
      <c r="J229" s="72">
        <f t="shared" si="26"/>
        <v>0</v>
      </c>
      <c r="K229" s="90">
        <f t="shared" si="33"/>
        <v>0</v>
      </c>
      <c r="L229" s="74"/>
    </row>
    <row r="230" spans="1:12" s="69" customFormat="1" ht="15" x14ac:dyDescent="0.25">
      <c r="A230" s="100"/>
      <c r="B230" s="97"/>
      <c r="C230" s="93">
        <v>0</v>
      </c>
      <c r="D230" s="97"/>
      <c r="E230" s="74"/>
      <c r="F230" s="89">
        <f>'Calibration Data'!$N$12</f>
        <v>230000000</v>
      </c>
      <c r="G230" s="90">
        <f t="shared" si="28"/>
        <v>0</v>
      </c>
      <c r="H230" s="74"/>
      <c r="I230" s="90">
        <f t="shared" si="29"/>
        <v>0</v>
      </c>
      <c r="J230" s="72">
        <f t="shared" si="26"/>
        <v>0</v>
      </c>
      <c r="K230" s="90">
        <f t="shared" si="33"/>
        <v>0</v>
      </c>
      <c r="L230" s="74"/>
    </row>
    <row r="231" spans="1:12" s="69" customFormat="1" ht="15" x14ac:dyDescent="0.25">
      <c r="A231" s="100"/>
      <c r="B231" s="97"/>
      <c r="C231" s="93">
        <v>0</v>
      </c>
      <c r="D231" s="97"/>
      <c r="E231" s="74"/>
      <c r="F231" s="89">
        <f>'Calibration Data'!$N$12</f>
        <v>230000000</v>
      </c>
      <c r="G231" s="90">
        <f t="shared" si="28"/>
        <v>0</v>
      </c>
      <c r="H231" s="74"/>
      <c r="I231" s="90">
        <f t="shared" si="29"/>
        <v>0</v>
      </c>
      <c r="J231" s="72">
        <f t="shared" si="26"/>
        <v>0</v>
      </c>
      <c r="K231" s="90">
        <f t="shared" si="33"/>
        <v>0</v>
      </c>
      <c r="L231" s="74"/>
    </row>
    <row r="232" spans="1:12" s="69" customFormat="1" ht="15" x14ac:dyDescent="0.25">
      <c r="A232" s="99"/>
      <c r="B232" s="103"/>
      <c r="C232" s="93">
        <v>0</v>
      </c>
      <c r="D232" s="103"/>
      <c r="E232" s="74"/>
      <c r="F232" s="89">
        <f>'Calibration Data'!$N$12</f>
        <v>230000000</v>
      </c>
      <c r="G232" s="90">
        <f t="shared" si="28"/>
        <v>0</v>
      </c>
      <c r="H232" s="74"/>
      <c r="I232" s="90">
        <f t="shared" si="29"/>
        <v>0</v>
      </c>
      <c r="J232" s="72">
        <f t="shared" si="26"/>
        <v>0</v>
      </c>
      <c r="K232" s="90">
        <f t="shared" si="33"/>
        <v>0</v>
      </c>
      <c r="L232" s="74"/>
    </row>
    <row r="233" spans="1:12" s="69" customFormat="1" ht="15" x14ac:dyDescent="0.25">
      <c r="A233" s="99"/>
      <c r="B233" s="103"/>
      <c r="C233" s="93">
        <v>0</v>
      </c>
      <c r="D233" s="103"/>
      <c r="E233" s="74"/>
      <c r="F233" s="89">
        <f>'Calibration Data'!$N$12</f>
        <v>230000000</v>
      </c>
      <c r="G233" s="90">
        <f t="shared" si="28"/>
        <v>0</v>
      </c>
      <c r="H233" s="74"/>
      <c r="I233" s="90">
        <f t="shared" si="29"/>
        <v>0</v>
      </c>
      <c r="J233" s="72">
        <f t="shared" si="26"/>
        <v>0</v>
      </c>
      <c r="K233" s="90">
        <f t="shared" si="33"/>
        <v>0</v>
      </c>
      <c r="L233" s="74"/>
    </row>
    <row r="234" spans="1:12" s="69" customFormat="1" ht="15" x14ac:dyDescent="0.25">
      <c r="A234" s="99"/>
      <c r="B234" s="103"/>
      <c r="C234" s="93">
        <v>0</v>
      </c>
      <c r="D234" s="103"/>
      <c r="E234" s="74"/>
      <c r="F234" s="89">
        <f>'Calibration Data'!$N$12</f>
        <v>230000000</v>
      </c>
      <c r="G234" s="90">
        <f t="shared" si="28"/>
        <v>0</v>
      </c>
      <c r="H234" s="74"/>
      <c r="I234" s="90">
        <f t="shared" si="29"/>
        <v>0</v>
      </c>
      <c r="J234" s="72">
        <f t="shared" si="26"/>
        <v>0</v>
      </c>
      <c r="K234" s="90">
        <f t="shared" si="33"/>
        <v>0</v>
      </c>
      <c r="L234" s="74"/>
    </row>
    <row r="235" spans="1:12" s="69" customFormat="1" ht="15" x14ac:dyDescent="0.25">
      <c r="A235" s="101" t="s">
        <v>115</v>
      </c>
      <c r="B235" s="92">
        <v>19.364999999999998</v>
      </c>
      <c r="C235" s="93">
        <v>0</v>
      </c>
      <c r="D235" s="98"/>
      <c r="E235" s="74"/>
      <c r="F235" s="95">
        <f>'Calibration Data'!$N$13</f>
        <v>280000000</v>
      </c>
      <c r="G235" s="83">
        <f t="shared" si="28"/>
        <v>0</v>
      </c>
      <c r="H235" s="74"/>
      <c r="I235" s="83">
        <f t="shared" si="29"/>
        <v>0</v>
      </c>
      <c r="J235" s="84">
        <f t="shared" si="26"/>
        <v>0</v>
      </c>
      <c r="K235" s="83">
        <f>J235*6</f>
        <v>0</v>
      </c>
      <c r="L235" s="74"/>
    </row>
    <row r="236" spans="1:12" s="69" customFormat="1" ht="15" x14ac:dyDescent="0.25">
      <c r="A236" s="100"/>
      <c r="B236" s="97"/>
      <c r="C236" s="93">
        <v>0</v>
      </c>
      <c r="D236" s="97"/>
      <c r="E236" s="74"/>
      <c r="F236" s="95">
        <f>'Calibration Data'!$N$13</f>
        <v>280000000</v>
      </c>
      <c r="G236" s="83">
        <f t="shared" si="28"/>
        <v>0</v>
      </c>
      <c r="H236" s="74"/>
      <c r="I236" s="83">
        <f t="shared" si="29"/>
        <v>0</v>
      </c>
      <c r="J236" s="84">
        <f t="shared" si="26"/>
        <v>0</v>
      </c>
      <c r="K236" s="83">
        <f t="shared" ref="K236:K243" si="34">J236*6</f>
        <v>0</v>
      </c>
      <c r="L236" s="74"/>
    </row>
    <row r="237" spans="1:12" s="69" customFormat="1" ht="15" x14ac:dyDescent="0.25">
      <c r="A237" s="100"/>
      <c r="B237" s="97"/>
      <c r="C237" s="93">
        <v>0</v>
      </c>
      <c r="D237" s="97"/>
      <c r="E237" s="74"/>
      <c r="F237" s="95">
        <f>'Calibration Data'!$N$13</f>
        <v>280000000</v>
      </c>
      <c r="G237" s="83">
        <f t="shared" si="28"/>
        <v>0</v>
      </c>
      <c r="H237" s="74"/>
      <c r="I237" s="83">
        <f t="shared" si="29"/>
        <v>0</v>
      </c>
      <c r="J237" s="84">
        <f t="shared" si="26"/>
        <v>0</v>
      </c>
      <c r="K237" s="83">
        <f t="shared" si="34"/>
        <v>0</v>
      </c>
      <c r="L237" s="74"/>
    </row>
    <row r="238" spans="1:12" s="69" customFormat="1" ht="15" x14ac:dyDescent="0.25">
      <c r="A238" s="100"/>
      <c r="B238" s="97"/>
      <c r="C238" s="93">
        <v>0</v>
      </c>
      <c r="D238" s="97"/>
      <c r="E238" s="74"/>
      <c r="F238" s="95">
        <f>'Calibration Data'!$N$13</f>
        <v>280000000</v>
      </c>
      <c r="G238" s="83">
        <f t="shared" si="28"/>
        <v>0</v>
      </c>
      <c r="H238" s="74"/>
      <c r="I238" s="83">
        <f t="shared" si="29"/>
        <v>0</v>
      </c>
      <c r="J238" s="84">
        <f t="shared" si="26"/>
        <v>0</v>
      </c>
      <c r="K238" s="83">
        <f t="shared" si="34"/>
        <v>0</v>
      </c>
      <c r="L238" s="74"/>
    </row>
    <row r="239" spans="1:12" s="69" customFormat="1" ht="15" x14ac:dyDescent="0.25">
      <c r="A239" s="100"/>
      <c r="B239" s="97"/>
      <c r="C239" s="93">
        <v>0</v>
      </c>
      <c r="D239" s="97"/>
      <c r="E239" s="74"/>
      <c r="F239" s="95">
        <f>'Calibration Data'!$N$13</f>
        <v>280000000</v>
      </c>
      <c r="G239" s="83">
        <f t="shared" si="28"/>
        <v>0</v>
      </c>
      <c r="H239" s="74"/>
      <c r="I239" s="83">
        <f t="shared" si="29"/>
        <v>0</v>
      </c>
      <c r="J239" s="84">
        <f t="shared" si="26"/>
        <v>0</v>
      </c>
      <c r="K239" s="83">
        <f t="shared" si="34"/>
        <v>0</v>
      </c>
      <c r="L239" s="74"/>
    </row>
    <row r="240" spans="1:12" s="69" customFormat="1" ht="15" x14ac:dyDescent="0.25">
      <c r="A240" s="99"/>
      <c r="B240" s="103"/>
      <c r="C240" s="93">
        <v>0</v>
      </c>
      <c r="D240" s="103"/>
      <c r="E240" s="74"/>
      <c r="F240" s="95">
        <f>'Calibration Data'!$N$13</f>
        <v>280000000</v>
      </c>
      <c r="G240" s="83">
        <f t="shared" si="28"/>
        <v>0</v>
      </c>
      <c r="H240" s="74"/>
      <c r="I240" s="83">
        <f t="shared" si="29"/>
        <v>0</v>
      </c>
      <c r="J240" s="84">
        <f t="shared" si="26"/>
        <v>0</v>
      </c>
      <c r="K240" s="83">
        <f t="shared" si="34"/>
        <v>0</v>
      </c>
      <c r="L240" s="74"/>
    </row>
    <row r="241" spans="1:12" s="69" customFormat="1" ht="15" x14ac:dyDescent="0.25">
      <c r="A241" s="99"/>
      <c r="B241" s="103"/>
      <c r="C241" s="93">
        <v>0</v>
      </c>
      <c r="D241" s="103"/>
      <c r="E241" s="74"/>
      <c r="F241" s="95">
        <f>'Calibration Data'!$N$13</f>
        <v>280000000</v>
      </c>
      <c r="G241" s="83">
        <f t="shared" si="28"/>
        <v>0</v>
      </c>
      <c r="H241" s="74"/>
      <c r="I241" s="83">
        <f t="shared" si="29"/>
        <v>0</v>
      </c>
      <c r="J241" s="84">
        <f t="shared" si="26"/>
        <v>0</v>
      </c>
      <c r="K241" s="83">
        <f t="shared" si="34"/>
        <v>0</v>
      </c>
      <c r="L241" s="74"/>
    </row>
    <row r="242" spans="1:12" s="69" customFormat="1" ht="15" x14ac:dyDescent="0.25">
      <c r="A242" s="99"/>
      <c r="B242" s="103"/>
      <c r="C242" s="93">
        <v>0</v>
      </c>
      <c r="D242" s="103"/>
      <c r="E242" s="74"/>
      <c r="F242" s="95">
        <f>'Calibration Data'!$N$13</f>
        <v>280000000</v>
      </c>
      <c r="G242" s="83">
        <f t="shared" si="28"/>
        <v>0</v>
      </c>
      <c r="H242" s="74"/>
      <c r="I242" s="83">
        <f t="shared" si="29"/>
        <v>0</v>
      </c>
      <c r="J242" s="84">
        <f t="shared" si="26"/>
        <v>0</v>
      </c>
      <c r="K242" s="83">
        <f t="shared" si="34"/>
        <v>0</v>
      </c>
      <c r="L242" s="74"/>
    </row>
    <row r="243" spans="1:12" s="69" customFormat="1" ht="15" x14ac:dyDescent="0.25">
      <c r="A243" s="99"/>
      <c r="B243" s="103"/>
      <c r="C243" s="93">
        <v>0</v>
      </c>
      <c r="D243" s="103"/>
      <c r="E243" s="74"/>
      <c r="F243" s="95">
        <f>'Calibration Data'!$N$13</f>
        <v>280000000</v>
      </c>
      <c r="G243" s="83">
        <f t="shared" si="28"/>
        <v>0</v>
      </c>
      <c r="H243" s="74"/>
      <c r="I243" s="83">
        <f t="shared" si="29"/>
        <v>0</v>
      </c>
      <c r="J243" s="84">
        <f t="shared" si="26"/>
        <v>0</v>
      </c>
      <c r="K243" s="83">
        <f t="shared" si="34"/>
        <v>0</v>
      </c>
      <c r="L243" s="74"/>
    </row>
    <row r="244" spans="1:12" s="69" customFormat="1" ht="15" x14ac:dyDescent="0.25">
      <c r="A244" s="102" t="s">
        <v>116</v>
      </c>
      <c r="B244" s="104">
        <v>21.76</v>
      </c>
      <c r="C244" s="93">
        <v>0</v>
      </c>
      <c r="D244" s="94"/>
      <c r="E244" s="74"/>
      <c r="F244" s="89">
        <f>'Calibration Data'!$N$14</f>
        <v>330000000</v>
      </c>
      <c r="G244" s="90">
        <f t="shared" si="28"/>
        <v>0</v>
      </c>
      <c r="H244" s="74"/>
      <c r="I244" s="90">
        <f t="shared" si="29"/>
        <v>0</v>
      </c>
      <c r="J244" s="72">
        <f t="shared" si="26"/>
        <v>0</v>
      </c>
      <c r="K244" s="90">
        <f>J244*7</f>
        <v>0</v>
      </c>
      <c r="L244" s="74"/>
    </row>
    <row r="245" spans="1:12" s="69" customFormat="1" ht="15" x14ac:dyDescent="0.25">
      <c r="A245" s="100"/>
      <c r="B245" s="97"/>
      <c r="C245" s="93">
        <v>0</v>
      </c>
      <c r="D245" s="97"/>
      <c r="E245" s="74"/>
      <c r="F245" s="89">
        <f>'Calibration Data'!$N$14</f>
        <v>330000000</v>
      </c>
      <c r="G245" s="90">
        <f t="shared" si="28"/>
        <v>0</v>
      </c>
      <c r="H245" s="74"/>
      <c r="I245" s="90">
        <f t="shared" si="29"/>
        <v>0</v>
      </c>
      <c r="J245" s="72">
        <f t="shared" si="26"/>
        <v>0</v>
      </c>
      <c r="K245" s="90">
        <f t="shared" ref="K245:K250" si="35">J245*7</f>
        <v>0</v>
      </c>
      <c r="L245" s="74"/>
    </row>
    <row r="246" spans="1:12" s="69" customFormat="1" ht="15" x14ac:dyDescent="0.25">
      <c r="A246" s="100"/>
      <c r="B246" s="97"/>
      <c r="C246" s="93">
        <v>0</v>
      </c>
      <c r="D246" s="97"/>
      <c r="E246" s="74"/>
      <c r="F246" s="89">
        <f>'Calibration Data'!$N$14</f>
        <v>330000000</v>
      </c>
      <c r="G246" s="90">
        <f t="shared" si="28"/>
        <v>0</v>
      </c>
      <c r="H246" s="74"/>
      <c r="I246" s="90">
        <f t="shared" si="29"/>
        <v>0</v>
      </c>
      <c r="J246" s="72">
        <f t="shared" si="26"/>
        <v>0</v>
      </c>
      <c r="K246" s="90">
        <f t="shared" si="35"/>
        <v>0</v>
      </c>
      <c r="L246" s="74"/>
    </row>
    <row r="247" spans="1:12" s="69" customFormat="1" ht="15" x14ac:dyDescent="0.25">
      <c r="A247" s="100"/>
      <c r="B247" s="97"/>
      <c r="C247" s="93">
        <v>0</v>
      </c>
      <c r="D247" s="97"/>
      <c r="E247" s="74"/>
      <c r="F247" s="89">
        <f>'Calibration Data'!$N$14</f>
        <v>330000000</v>
      </c>
      <c r="G247" s="90">
        <f t="shared" si="28"/>
        <v>0</v>
      </c>
      <c r="H247" s="74"/>
      <c r="I247" s="90">
        <f t="shared" si="29"/>
        <v>0</v>
      </c>
      <c r="J247" s="72">
        <f t="shared" si="26"/>
        <v>0</v>
      </c>
      <c r="K247" s="90">
        <f t="shared" si="35"/>
        <v>0</v>
      </c>
      <c r="L247" s="74"/>
    </row>
    <row r="248" spans="1:12" s="69" customFormat="1" ht="15" x14ac:dyDescent="0.25">
      <c r="A248" s="100"/>
      <c r="B248" s="97"/>
      <c r="C248" s="93">
        <v>0</v>
      </c>
      <c r="D248" s="97"/>
      <c r="E248" s="74"/>
      <c r="F248" s="89">
        <f>'Calibration Data'!$N$14</f>
        <v>330000000</v>
      </c>
      <c r="G248" s="90">
        <f t="shared" si="28"/>
        <v>0</v>
      </c>
      <c r="H248" s="74"/>
      <c r="I248" s="90">
        <f t="shared" si="29"/>
        <v>0</v>
      </c>
      <c r="J248" s="72">
        <f t="shared" ref="J248:J258" si="36">(101325.01*(I248/1000000))/(8.314472*298)</f>
        <v>0</v>
      </c>
      <c r="K248" s="90">
        <f t="shared" si="35"/>
        <v>0</v>
      </c>
      <c r="L248" s="74"/>
    </row>
    <row r="249" spans="1:12" s="69" customFormat="1" ht="15" x14ac:dyDescent="0.25">
      <c r="A249" s="99"/>
      <c r="B249" s="103"/>
      <c r="C249" s="93">
        <v>0</v>
      </c>
      <c r="D249" s="103"/>
      <c r="E249" s="74"/>
      <c r="F249" s="89">
        <f>'Calibration Data'!$N$14</f>
        <v>330000000</v>
      </c>
      <c r="G249" s="90">
        <f t="shared" ref="G249:G254" si="37">C249/F249</f>
        <v>0</v>
      </c>
      <c r="H249" s="74"/>
      <c r="I249" s="90">
        <f>((G249/100)*$J$179)</f>
        <v>0</v>
      </c>
      <c r="J249" s="72">
        <f t="shared" si="36"/>
        <v>0</v>
      </c>
      <c r="K249" s="90">
        <f t="shared" si="35"/>
        <v>0</v>
      </c>
      <c r="L249" s="74"/>
    </row>
    <row r="250" spans="1:12" s="69" customFormat="1" ht="15" x14ac:dyDescent="0.25">
      <c r="A250" s="99"/>
      <c r="B250" s="103"/>
      <c r="C250" s="93">
        <v>0</v>
      </c>
      <c r="D250" s="103"/>
      <c r="E250" s="74"/>
      <c r="F250" s="89">
        <f>'Calibration Data'!$N$14</f>
        <v>330000000</v>
      </c>
      <c r="G250" s="90">
        <f t="shared" si="37"/>
        <v>0</v>
      </c>
      <c r="H250" s="74"/>
      <c r="I250" s="90">
        <f>((G250/100)*$J$179)</f>
        <v>0</v>
      </c>
      <c r="J250" s="72">
        <f t="shared" si="36"/>
        <v>0</v>
      </c>
      <c r="K250" s="90">
        <f t="shared" si="35"/>
        <v>0</v>
      </c>
      <c r="L250" s="74"/>
    </row>
    <row r="251" spans="1:12" s="69" customFormat="1" ht="15" x14ac:dyDescent="0.25">
      <c r="A251" s="101" t="s">
        <v>117</v>
      </c>
      <c r="B251" s="98"/>
      <c r="C251" s="93">
        <v>0</v>
      </c>
      <c r="D251" s="98"/>
      <c r="E251" s="74"/>
      <c r="F251" s="95">
        <f>'Calibration Data'!$N$15</f>
        <v>380000000</v>
      </c>
      <c r="G251" s="83">
        <f t="shared" si="37"/>
        <v>0</v>
      </c>
      <c r="H251" s="74"/>
      <c r="I251" s="83">
        <f t="shared" ref="I251:I258" si="38">((G251/100)*$J$7)</f>
        <v>0</v>
      </c>
      <c r="J251" s="84">
        <f t="shared" si="36"/>
        <v>0</v>
      </c>
      <c r="K251" s="83">
        <f>J251*8</f>
        <v>0</v>
      </c>
      <c r="L251" s="74"/>
    </row>
    <row r="252" spans="1:12" s="69" customFormat="1" ht="15" x14ac:dyDescent="0.25">
      <c r="A252" s="100"/>
      <c r="B252" s="97"/>
      <c r="C252" s="93">
        <v>0</v>
      </c>
      <c r="D252" s="97"/>
      <c r="E252" s="74"/>
      <c r="F252" s="95">
        <f>'Calibration Data'!$N$15</f>
        <v>380000000</v>
      </c>
      <c r="G252" s="83">
        <f t="shared" si="37"/>
        <v>0</v>
      </c>
      <c r="H252" s="74"/>
      <c r="I252" s="83">
        <f t="shared" si="38"/>
        <v>0</v>
      </c>
      <c r="J252" s="84">
        <f t="shared" si="36"/>
        <v>0</v>
      </c>
      <c r="K252" s="83">
        <f>J252*8</f>
        <v>0</v>
      </c>
      <c r="L252" s="74"/>
    </row>
    <row r="253" spans="1:12" s="69" customFormat="1" ht="15" x14ac:dyDescent="0.25">
      <c r="A253" s="100"/>
      <c r="B253" s="97"/>
      <c r="C253" s="93">
        <v>0</v>
      </c>
      <c r="D253" s="97"/>
      <c r="E253" s="74"/>
      <c r="F253" s="95">
        <f>'Calibration Data'!$N$15</f>
        <v>380000000</v>
      </c>
      <c r="G253" s="83">
        <f t="shared" si="37"/>
        <v>0</v>
      </c>
      <c r="H253" s="74"/>
      <c r="I253" s="83">
        <f t="shared" si="38"/>
        <v>0</v>
      </c>
      <c r="J253" s="84">
        <f t="shared" si="36"/>
        <v>0</v>
      </c>
      <c r="K253" s="83">
        <f>J253*8</f>
        <v>0</v>
      </c>
      <c r="L253" s="74"/>
    </row>
    <row r="254" spans="1:12" s="69" customFormat="1" ht="15" x14ac:dyDescent="0.25">
      <c r="A254" s="100"/>
      <c r="B254" s="97"/>
      <c r="C254" s="93">
        <v>0</v>
      </c>
      <c r="D254" s="97"/>
      <c r="E254" s="74"/>
      <c r="F254" s="95">
        <f>'Calibration Data'!$N$15</f>
        <v>380000000</v>
      </c>
      <c r="G254" s="83">
        <f t="shared" si="37"/>
        <v>0</v>
      </c>
      <c r="H254" s="74"/>
      <c r="I254" s="83">
        <f t="shared" si="38"/>
        <v>0</v>
      </c>
      <c r="J254" s="84">
        <f t="shared" si="36"/>
        <v>0</v>
      </c>
      <c r="K254" s="83">
        <f>J254*8</f>
        <v>0</v>
      </c>
      <c r="L254" s="74"/>
    </row>
    <row r="255" spans="1:12" s="69" customFormat="1" ht="15" x14ac:dyDescent="0.25">
      <c r="A255" s="101" t="s">
        <v>118</v>
      </c>
      <c r="B255" s="98"/>
      <c r="C255" s="93">
        <v>0</v>
      </c>
      <c r="D255" s="98"/>
      <c r="E255" s="74"/>
      <c r="F255" s="95">
        <f>'Calibration Data'!$N$15</f>
        <v>380000000</v>
      </c>
      <c r="G255" s="83">
        <f>C255/F255</f>
        <v>0</v>
      </c>
      <c r="H255" s="74"/>
      <c r="I255" s="83">
        <f t="shared" si="38"/>
        <v>0</v>
      </c>
      <c r="J255" s="84">
        <f t="shared" si="36"/>
        <v>0</v>
      </c>
      <c r="K255" s="83">
        <f>J255*9</f>
        <v>0</v>
      </c>
      <c r="L255" s="74"/>
    </row>
    <row r="256" spans="1:12" s="69" customFormat="1" ht="15" x14ac:dyDescent="0.25">
      <c r="A256" s="100"/>
      <c r="B256" s="97"/>
      <c r="C256" s="93">
        <v>0</v>
      </c>
      <c r="D256" s="97"/>
      <c r="E256" s="74"/>
      <c r="F256" s="95">
        <f>'Calibration Data'!$N$15</f>
        <v>380000000</v>
      </c>
      <c r="G256" s="83">
        <f>C256/F256</f>
        <v>0</v>
      </c>
      <c r="H256" s="74"/>
      <c r="I256" s="83">
        <f t="shared" si="38"/>
        <v>0</v>
      </c>
      <c r="J256" s="84">
        <f t="shared" si="36"/>
        <v>0</v>
      </c>
      <c r="K256" s="83">
        <f>J256*9</f>
        <v>0</v>
      </c>
      <c r="L256" s="74"/>
    </row>
    <row r="257" spans="1:13" s="69" customFormat="1" ht="15" x14ac:dyDescent="0.25">
      <c r="A257" s="99"/>
      <c r="B257" s="103"/>
      <c r="C257" s="93">
        <v>0</v>
      </c>
      <c r="D257" s="103"/>
      <c r="E257" s="74"/>
      <c r="F257" s="95">
        <f>'Calibration Data'!$N$15</f>
        <v>380000000</v>
      </c>
      <c r="G257" s="83">
        <f>C257/F257</f>
        <v>0</v>
      </c>
      <c r="H257" s="74"/>
      <c r="I257" s="83">
        <f t="shared" si="38"/>
        <v>0</v>
      </c>
      <c r="J257" s="84">
        <f t="shared" si="36"/>
        <v>0</v>
      </c>
      <c r="K257" s="83">
        <f>J257*9</f>
        <v>0</v>
      </c>
      <c r="L257" s="74"/>
    </row>
    <row r="258" spans="1:13" s="69" customFormat="1" ht="15" x14ac:dyDescent="0.25">
      <c r="A258" s="99"/>
      <c r="B258" s="103"/>
      <c r="C258" s="93">
        <v>0</v>
      </c>
      <c r="D258" s="103"/>
      <c r="E258" s="74"/>
      <c r="F258" s="95">
        <f>'Calibration Data'!$N$15</f>
        <v>380000000</v>
      </c>
      <c r="G258" s="83">
        <f>C258/F258</f>
        <v>0</v>
      </c>
      <c r="H258" s="74"/>
      <c r="I258" s="105">
        <f t="shared" si="38"/>
        <v>0</v>
      </c>
      <c r="J258" s="106">
        <f t="shared" si="36"/>
        <v>0</v>
      </c>
      <c r="K258" s="83">
        <f>J258*9</f>
        <v>0</v>
      </c>
      <c r="L258" s="74"/>
    </row>
    <row r="259" spans="1:13" s="69" customFormat="1" x14ac:dyDescent="0.2">
      <c r="A259" s="74"/>
      <c r="B259" s="74"/>
      <c r="C259" s="74"/>
      <c r="D259" s="74"/>
      <c r="E259" s="74"/>
      <c r="F259" s="74"/>
      <c r="G259" s="74"/>
      <c r="H259" s="74"/>
      <c r="I259" s="107" t="s">
        <v>119</v>
      </c>
      <c r="J259" s="108">
        <f>SUM(J184:J258)</f>
        <v>0</v>
      </c>
      <c r="K259" s="108">
        <f>SUM(K184:K258)</f>
        <v>0</v>
      </c>
      <c r="L259" s="74"/>
    </row>
    <row r="260" spans="1:13" s="69" customFormat="1" x14ac:dyDescent="0.2">
      <c r="A260" s="109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</row>
    <row r="261" spans="1:13" s="69" customFormat="1" x14ac:dyDescent="0.2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</row>
    <row r="262" spans="1:13" s="69" customFormat="1" x14ac:dyDescent="0.2">
      <c r="A262" s="70" t="s">
        <v>88</v>
      </c>
      <c r="B262" s="71">
        <v>4</v>
      </c>
      <c r="C262" s="72"/>
      <c r="D262" s="72"/>
      <c r="E262" s="74"/>
      <c r="F262" s="74"/>
      <c r="G262" s="74"/>
      <c r="H262" s="74"/>
      <c r="I262" s="73" t="s">
        <v>89</v>
      </c>
      <c r="J262" s="72">
        <f>B265*60</f>
        <v>0</v>
      </c>
      <c r="K262" s="74"/>
      <c r="L262" s="70" t="s">
        <v>90</v>
      </c>
      <c r="M262" s="72">
        <f>(((J263/1000000)*101325.01)/(8.314472*298))</f>
        <v>4.9073491918265443E-3</v>
      </c>
    </row>
    <row r="263" spans="1:13" s="69" customFormat="1" x14ac:dyDescent="0.2">
      <c r="A263" s="72"/>
      <c r="B263" s="72"/>
      <c r="C263" s="72"/>
      <c r="D263" s="72"/>
      <c r="E263" s="74"/>
      <c r="F263" s="74"/>
      <c r="G263" s="74"/>
      <c r="H263" s="74"/>
      <c r="I263" s="73" t="s">
        <v>92</v>
      </c>
      <c r="J263" s="72">
        <f>D265*60</f>
        <v>120</v>
      </c>
      <c r="K263" s="74"/>
      <c r="L263" s="74"/>
    </row>
    <row r="264" spans="1:13" s="69" customFormat="1" x14ac:dyDescent="0.2">
      <c r="A264" s="76" t="s">
        <v>93</v>
      </c>
      <c r="B264" s="76" t="s">
        <v>94</v>
      </c>
      <c r="C264" s="76" t="s">
        <v>95</v>
      </c>
      <c r="D264" s="76" t="s">
        <v>19</v>
      </c>
      <c r="E264" s="74"/>
      <c r="F264" s="74"/>
      <c r="G264" s="74"/>
      <c r="H264" s="74"/>
      <c r="I264" s="73" t="s">
        <v>96</v>
      </c>
      <c r="J264" s="72">
        <f>C265*60</f>
        <v>360</v>
      </c>
      <c r="K264" s="74"/>
      <c r="L264" s="74"/>
    </row>
    <row r="265" spans="1:13" s="69" customFormat="1" x14ac:dyDescent="0.2">
      <c r="A265" s="77">
        <v>4</v>
      </c>
      <c r="B265" s="77">
        <f>[1]Overview!B47</f>
        <v>0</v>
      </c>
      <c r="C265" s="77">
        <f>'GCMS Data TCD'!$A$17</f>
        <v>6</v>
      </c>
      <c r="D265" s="77">
        <f>'GCMS Data TCD'!$B$17</f>
        <v>2</v>
      </c>
      <c r="E265" s="74"/>
      <c r="F265" s="74"/>
      <c r="G265" s="74"/>
      <c r="H265" s="74"/>
      <c r="I265" s="73" t="s">
        <v>97</v>
      </c>
      <c r="J265" s="72">
        <f>J263+J264+J262</f>
        <v>480</v>
      </c>
      <c r="K265" s="74"/>
      <c r="L265" s="74"/>
    </row>
    <row r="266" spans="1:13" s="69" customFormat="1" x14ac:dyDescent="0.2">
      <c r="E266" s="74"/>
      <c r="F266" s="74"/>
      <c r="G266" s="74"/>
      <c r="H266" s="74"/>
      <c r="I266" s="74"/>
      <c r="J266" s="74"/>
      <c r="K266" s="74"/>
      <c r="L266" s="74"/>
    </row>
    <row r="267" spans="1:13" s="69" customFormat="1" x14ac:dyDescent="0.2">
      <c r="E267" s="74"/>
      <c r="F267" s="74"/>
      <c r="G267" s="74"/>
      <c r="H267" s="74"/>
      <c r="I267" s="74"/>
      <c r="J267" s="74"/>
      <c r="K267" s="74"/>
      <c r="L267" s="74"/>
    </row>
    <row r="268" spans="1:13" s="69" customFormat="1" x14ac:dyDescent="0.2">
      <c r="A268" s="78" t="s">
        <v>98</v>
      </c>
      <c r="B268" s="78" t="s">
        <v>99</v>
      </c>
      <c r="C268" s="78" t="s">
        <v>100</v>
      </c>
      <c r="D268" s="78" t="s">
        <v>101</v>
      </c>
      <c r="E268" s="74"/>
      <c r="F268" s="78" t="s">
        <v>102</v>
      </c>
      <c r="G268" s="78" t="s">
        <v>103</v>
      </c>
      <c r="H268" s="74"/>
      <c r="I268" s="79" t="s">
        <v>104</v>
      </c>
      <c r="J268" s="79" t="s">
        <v>105</v>
      </c>
      <c r="K268" s="79" t="s">
        <v>106</v>
      </c>
      <c r="L268" s="74"/>
    </row>
    <row r="269" spans="1:13" s="69" customFormat="1" x14ac:dyDescent="0.2">
      <c r="A269" s="80"/>
      <c r="B269" s="80"/>
      <c r="C269" s="80"/>
      <c r="D269" s="80"/>
      <c r="E269" s="74"/>
      <c r="F269" s="80"/>
      <c r="G269" s="80"/>
      <c r="H269" s="74"/>
      <c r="I269" s="72"/>
      <c r="J269" s="72"/>
      <c r="K269" s="72"/>
      <c r="L269" s="74"/>
    </row>
    <row r="270" spans="1:13" s="69" customFormat="1" x14ac:dyDescent="0.2">
      <c r="A270" s="81" t="s">
        <v>24</v>
      </c>
      <c r="B270" s="82"/>
      <c r="C270" s="82">
        <v>0</v>
      </c>
      <c r="D270" s="82"/>
      <c r="E270" s="74"/>
      <c r="F270" s="83">
        <f>'Calibration Data'!$N$4</f>
        <v>56145503.299999997</v>
      </c>
      <c r="G270" s="83">
        <f>C270/F270</f>
        <v>0</v>
      </c>
      <c r="H270" s="74"/>
      <c r="I270" s="83">
        <f>((G270/100)*$J$265)</f>
        <v>0</v>
      </c>
      <c r="J270" s="84">
        <f t="shared" ref="J270:J333" si="39">(101325.01*(I270/1000000))/(8.314472*298)</f>
        <v>0</v>
      </c>
      <c r="K270" s="83">
        <f t="shared" ref="K270:K282" si="40">J270*1</f>
        <v>0</v>
      </c>
      <c r="L270" s="74"/>
    </row>
    <row r="271" spans="1:13" s="69" customFormat="1" x14ac:dyDescent="0.2">
      <c r="A271" s="85"/>
      <c r="B271" s="86"/>
      <c r="C271" s="86">
        <v>0</v>
      </c>
      <c r="D271" s="86"/>
      <c r="E271" s="74"/>
      <c r="F271" s="83">
        <f>'Calibration Data'!$N$4</f>
        <v>56145503.299999997</v>
      </c>
      <c r="G271" s="83">
        <f t="shared" ref="G271:G334" si="41">C271/F271</f>
        <v>0</v>
      </c>
      <c r="H271" s="74"/>
      <c r="I271" s="83">
        <f t="shared" ref="I271:I334" si="42">((G271/100)*$J$265)</f>
        <v>0</v>
      </c>
      <c r="J271" s="84">
        <f t="shared" si="39"/>
        <v>0</v>
      </c>
      <c r="K271" s="83">
        <f t="shared" si="40"/>
        <v>0</v>
      </c>
      <c r="L271" s="74"/>
    </row>
    <row r="272" spans="1:13" s="69" customFormat="1" x14ac:dyDescent="0.2">
      <c r="A272" s="85"/>
      <c r="B272" s="86"/>
      <c r="C272" s="86">
        <v>0</v>
      </c>
      <c r="D272" s="86"/>
      <c r="E272" s="74"/>
      <c r="F272" s="83">
        <f>'Calibration Data'!$N$4</f>
        <v>56145503.299999997</v>
      </c>
      <c r="G272" s="83">
        <f t="shared" si="41"/>
        <v>0</v>
      </c>
      <c r="H272" s="74"/>
      <c r="I272" s="83">
        <f t="shared" si="42"/>
        <v>0</v>
      </c>
      <c r="J272" s="84">
        <f t="shared" si="39"/>
        <v>0</v>
      </c>
      <c r="K272" s="83">
        <f t="shared" si="40"/>
        <v>0</v>
      </c>
      <c r="L272" s="74"/>
    </row>
    <row r="273" spans="1:12" s="69" customFormat="1" x14ac:dyDescent="0.2">
      <c r="A273" s="85"/>
      <c r="B273" s="86"/>
      <c r="C273" s="86">
        <v>0</v>
      </c>
      <c r="D273" s="86"/>
      <c r="E273" s="74"/>
      <c r="F273" s="83">
        <f>'Calibration Data'!$N$4</f>
        <v>56145503.299999997</v>
      </c>
      <c r="G273" s="83">
        <f t="shared" si="41"/>
        <v>0</v>
      </c>
      <c r="H273" s="74"/>
      <c r="I273" s="83">
        <f t="shared" si="42"/>
        <v>0</v>
      </c>
      <c r="J273" s="84">
        <f t="shared" si="39"/>
        <v>0</v>
      </c>
      <c r="K273" s="83">
        <f t="shared" si="40"/>
        <v>0</v>
      </c>
      <c r="L273" s="74"/>
    </row>
    <row r="274" spans="1:12" s="69" customFormat="1" x14ac:dyDescent="0.2">
      <c r="A274" s="87" t="s">
        <v>19</v>
      </c>
      <c r="B274" s="88"/>
      <c r="C274" s="88">
        <v>0</v>
      </c>
      <c r="D274" s="88"/>
      <c r="E274" s="74"/>
      <c r="F274" s="89">
        <f>'Calibration Data'!$N$5</f>
        <v>56145503.299999997</v>
      </c>
      <c r="G274" s="90">
        <f t="shared" si="41"/>
        <v>0</v>
      </c>
      <c r="H274" s="74"/>
      <c r="I274" s="90">
        <f t="shared" si="42"/>
        <v>0</v>
      </c>
      <c r="J274" s="72">
        <f t="shared" si="39"/>
        <v>0</v>
      </c>
      <c r="K274" s="90">
        <f t="shared" si="40"/>
        <v>0</v>
      </c>
      <c r="L274" s="74"/>
    </row>
    <row r="275" spans="1:12" s="69" customFormat="1" x14ac:dyDescent="0.2">
      <c r="A275" s="85"/>
      <c r="B275" s="86"/>
      <c r="C275" s="86">
        <v>0</v>
      </c>
      <c r="D275" s="86"/>
      <c r="E275" s="74"/>
      <c r="F275" s="89">
        <f>'Calibration Data'!$N$5</f>
        <v>56145503.299999997</v>
      </c>
      <c r="G275" s="90">
        <f t="shared" si="41"/>
        <v>0</v>
      </c>
      <c r="H275" s="74"/>
      <c r="I275" s="90">
        <f t="shared" si="42"/>
        <v>0</v>
      </c>
      <c r="J275" s="72">
        <f t="shared" si="39"/>
        <v>0</v>
      </c>
      <c r="K275" s="90">
        <f t="shared" si="40"/>
        <v>0</v>
      </c>
      <c r="L275" s="74"/>
    </row>
    <row r="276" spans="1:12" s="69" customFormat="1" x14ac:dyDescent="0.2">
      <c r="A276" s="85"/>
      <c r="B276" s="86"/>
      <c r="C276" s="86">
        <v>0</v>
      </c>
      <c r="D276" s="86"/>
      <c r="E276" s="74"/>
      <c r="F276" s="89">
        <f>'Calibration Data'!$N$5</f>
        <v>56145503.299999997</v>
      </c>
      <c r="G276" s="90">
        <f t="shared" si="41"/>
        <v>0</v>
      </c>
      <c r="H276" s="74"/>
      <c r="I276" s="90">
        <f t="shared" si="42"/>
        <v>0</v>
      </c>
      <c r="J276" s="72">
        <f t="shared" si="39"/>
        <v>0</v>
      </c>
      <c r="K276" s="90">
        <f t="shared" si="40"/>
        <v>0</v>
      </c>
      <c r="L276" s="74"/>
    </row>
    <row r="277" spans="1:12" s="69" customFormat="1" x14ac:dyDescent="0.2">
      <c r="A277" s="85"/>
      <c r="B277" s="86"/>
      <c r="C277" s="86">
        <v>0</v>
      </c>
      <c r="D277" s="86"/>
      <c r="E277" s="74"/>
      <c r="F277" s="89">
        <f>'Calibration Data'!$N$5</f>
        <v>56145503.299999997</v>
      </c>
      <c r="G277" s="90">
        <f t="shared" si="41"/>
        <v>0</v>
      </c>
      <c r="H277" s="74"/>
      <c r="I277" s="90">
        <f t="shared" si="42"/>
        <v>0</v>
      </c>
      <c r="J277" s="72">
        <f t="shared" si="39"/>
        <v>0</v>
      </c>
      <c r="K277" s="90">
        <f t="shared" si="40"/>
        <v>0</v>
      </c>
      <c r="L277" s="74"/>
    </row>
    <row r="278" spans="1:12" s="69" customFormat="1" ht="15" x14ac:dyDescent="0.25">
      <c r="A278" s="91" t="s">
        <v>107</v>
      </c>
      <c r="B278" s="92">
        <f>'[1]Calibration Data'!$C$6</f>
        <v>3.0720000000000001</v>
      </c>
      <c r="C278" s="93">
        <v>0</v>
      </c>
      <c r="D278" s="94"/>
      <c r="E278" s="74"/>
      <c r="F278" s="95">
        <f>'Calibration Data'!$N$6</f>
        <v>34244112</v>
      </c>
      <c r="G278" s="83">
        <f t="shared" si="41"/>
        <v>0</v>
      </c>
      <c r="H278" s="74"/>
      <c r="I278" s="83">
        <f t="shared" si="42"/>
        <v>0</v>
      </c>
      <c r="J278" s="84">
        <f t="shared" si="39"/>
        <v>0</v>
      </c>
      <c r="K278" s="83">
        <f t="shared" si="40"/>
        <v>0</v>
      </c>
      <c r="L278" s="74"/>
    </row>
    <row r="279" spans="1:12" s="69" customFormat="1" ht="15" x14ac:dyDescent="0.25">
      <c r="A279" s="96"/>
      <c r="B279" s="97"/>
      <c r="C279" s="93">
        <v>0</v>
      </c>
      <c r="D279" s="97"/>
      <c r="E279" s="74"/>
      <c r="F279" s="95">
        <f>'Calibration Data'!$N$6</f>
        <v>34244112</v>
      </c>
      <c r="G279" s="83">
        <f t="shared" si="41"/>
        <v>0</v>
      </c>
      <c r="H279" s="74"/>
      <c r="I279" s="83">
        <f t="shared" si="42"/>
        <v>0</v>
      </c>
      <c r="J279" s="84">
        <f t="shared" si="39"/>
        <v>0</v>
      </c>
      <c r="K279" s="83">
        <f t="shared" si="40"/>
        <v>0</v>
      </c>
      <c r="L279" s="74"/>
    </row>
    <row r="280" spans="1:12" s="69" customFormat="1" ht="15" x14ac:dyDescent="0.25">
      <c r="A280" s="96"/>
      <c r="B280" s="97"/>
      <c r="C280" s="93">
        <v>0</v>
      </c>
      <c r="D280" s="97"/>
      <c r="E280" s="74"/>
      <c r="F280" s="95">
        <f>'Calibration Data'!$N$6</f>
        <v>34244112</v>
      </c>
      <c r="G280" s="83">
        <f t="shared" si="41"/>
        <v>0</v>
      </c>
      <c r="H280" s="74"/>
      <c r="I280" s="83">
        <f t="shared" si="42"/>
        <v>0</v>
      </c>
      <c r="J280" s="84">
        <f t="shared" si="39"/>
        <v>0</v>
      </c>
      <c r="K280" s="83">
        <f t="shared" si="40"/>
        <v>0</v>
      </c>
      <c r="L280" s="74"/>
    </row>
    <row r="281" spans="1:12" s="69" customFormat="1" ht="15" x14ac:dyDescent="0.25">
      <c r="A281" s="96"/>
      <c r="B281" s="97"/>
      <c r="C281" s="93">
        <v>0</v>
      </c>
      <c r="D281" s="97"/>
      <c r="E281" s="74"/>
      <c r="F281" s="95">
        <f>'Calibration Data'!$N$6</f>
        <v>34244112</v>
      </c>
      <c r="G281" s="83">
        <f t="shared" si="41"/>
        <v>0</v>
      </c>
      <c r="H281" s="74"/>
      <c r="I281" s="83">
        <f t="shared" si="42"/>
        <v>0</v>
      </c>
      <c r="J281" s="84">
        <f t="shared" si="39"/>
        <v>0</v>
      </c>
      <c r="K281" s="83">
        <f t="shared" si="40"/>
        <v>0</v>
      </c>
      <c r="L281" s="74"/>
    </row>
    <row r="282" spans="1:12" s="69" customFormat="1" ht="15" x14ac:dyDescent="0.25">
      <c r="A282" s="96"/>
      <c r="B282" s="97"/>
      <c r="C282" s="93">
        <v>0</v>
      </c>
      <c r="D282" s="97"/>
      <c r="E282" s="74"/>
      <c r="F282" s="95">
        <f>'Calibration Data'!$N$6</f>
        <v>34244112</v>
      </c>
      <c r="G282" s="83">
        <f t="shared" si="41"/>
        <v>0</v>
      </c>
      <c r="H282" s="74"/>
      <c r="I282" s="83">
        <f t="shared" si="42"/>
        <v>0</v>
      </c>
      <c r="J282" s="84">
        <f t="shared" si="39"/>
        <v>0</v>
      </c>
      <c r="K282" s="83">
        <f t="shared" si="40"/>
        <v>0</v>
      </c>
      <c r="L282" s="74"/>
    </row>
    <row r="283" spans="1:12" s="69" customFormat="1" ht="15" x14ac:dyDescent="0.25">
      <c r="A283" s="78" t="s">
        <v>108</v>
      </c>
      <c r="B283" s="92">
        <v>6.1740000000000004</v>
      </c>
      <c r="C283" s="93">
        <v>0</v>
      </c>
      <c r="D283" s="98"/>
      <c r="E283" s="74"/>
      <c r="F283" s="89">
        <f>'Calibration Data'!$N$7</f>
        <v>71799521</v>
      </c>
      <c r="G283" s="90">
        <f t="shared" si="41"/>
        <v>0</v>
      </c>
      <c r="H283" s="74"/>
      <c r="I283" s="90">
        <f t="shared" si="42"/>
        <v>0</v>
      </c>
      <c r="J283" s="72">
        <f t="shared" si="39"/>
        <v>0</v>
      </c>
      <c r="K283" s="90">
        <f t="shared" ref="K283:K292" si="43">J283*2</f>
        <v>0</v>
      </c>
      <c r="L283" s="74"/>
    </row>
    <row r="284" spans="1:12" s="69" customFormat="1" ht="15" x14ac:dyDescent="0.25">
      <c r="A284" s="99"/>
      <c r="B284" s="97"/>
      <c r="C284" s="93">
        <v>0</v>
      </c>
      <c r="D284" s="97"/>
      <c r="E284" s="74"/>
      <c r="F284" s="89">
        <f>'Calibration Data'!$N$7</f>
        <v>71799521</v>
      </c>
      <c r="G284" s="90">
        <f t="shared" si="41"/>
        <v>0</v>
      </c>
      <c r="H284" s="74"/>
      <c r="I284" s="90">
        <f t="shared" si="42"/>
        <v>0</v>
      </c>
      <c r="J284" s="72">
        <f t="shared" si="39"/>
        <v>0</v>
      </c>
      <c r="K284" s="90">
        <f t="shared" si="43"/>
        <v>0</v>
      </c>
      <c r="L284" s="74"/>
    </row>
    <row r="285" spans="1:12" s="69" customFormat="1" ht="15" x14ac:dyDescent="0.25">
      <c r="A285" s="100"/>
      <c r="B285" s="97"/>
      <c r="C285" s="93">
        <v>0</v>
      </c>
      <c r="D285" s="97"/>
      <c r="E285" s="74"/>
      <c r="F285" s="89">
        <f>'Calibration Data'!$N$7</f>
        <v>71799521</v>
      </c>
      <c r="G285" s="90">
        <f t="shared" si="41"/>
        <v>0</v>
      </c>
      <c r="H285" s="74"/>
      <c r="I285" s="90">
        <f t="shared" si="42"/>
        <v>0</v>
      </c>
      <c r="J285" s="72">
        <f t="shared" si="39"/>
        <v>0</v>
      </c>
      <c r="K285" s="90">
        <f t="shared" si="43"/>
        <v>0</v>
      </c>
      <c r="L285" s="74"/>
    </row>
    <row r="286" spans="1:12" s="69" customFormat="1" ht="15" x14ac:dyDescent="0.25">
      <c r="A286" s="100"/>
      <c r="B286" s="97"/>
      <c r="C286" s="93">
        <v>0</v>
      </c>
      <c r="D286" s="97"/>
      <c r="E286" s="74"/>
      <c r="F286" s="89">
        <f>'Calibration Data'!$N$7</f>
        <v>71799521</v>
      </c>
      <c r="G286" s="90">
        <f t="shared" si="41"/>
        <v>0</v>
      </c>
      <c r="H286" s="74"/>
      <c r="I286" s="90">
        <f t="shared" si="42"/>
        <v>0</v>
      </c>
      <c r="J286" s="72">
        <f t="shared" si="39"/>
        <v>0</v>
      </c>
      <c r="K286" s="90">
        <f t="shared" si="43"/>
        <v>0</v>
      </c>
      <c r="L286" s="74"/>
    </row>
    <row r="287" spans="1:12" s="69" customFormat="1" ht="15" x14ac:dyDescent="0.25">
      <c r="A287" s="100"/>
      <c r="B287" s="97"/>
      <c r="C287" s="93">
        <v>0</v>
      </c>
      <c r="D287" s="97"/>
      <c r="E287" s="74"/>
      <c r="F287" s="89">
        <f>'Calibration Data'!$N$7</f>
        <v>71799521</v>
      </c>
      <c r="G287" s="90">
        <f t="shared" si="41"/>
        <v>0</v>
      </c>
      <c r="H287" s="74"/>
      <c r="I287" s="90">
        <f t="shared" si="42"/>
        <v>0</v>
      </c>
      <c r="J287" s="72">
        <f t="shared" si="39"/>
        <v>0</v>
      </c>
      <c r="K287" s="90">
        <f t="shared" si="43"/>
        <v>0</v>
      </c>
      <c r="L287" s="74"/>
    </row>
    <row r="288" spans="1:12" s="69" customFormat="1" ht="15" x14ac:dyDescent="0.25">
      <c r="A288" s="101" t="s">
        <v>109</v>
      </c>
      <c r="B288" s="92">
        <f>'[1]Calibration Data'!$C$8</f>
        <v>7.7910000000000004</v>
      </c>
      <c r="C288" s="93">
        <v>0</v>
      </c>
      <c r="D288" s="98"/>
      <c r="E288" s="74"/>
      <c r="F288" s="95">
        <f>'Calibration Data'!$N$7</f>
        <v>71799521</v>
      </c>
      <c r="G288" s="83">
        <f t="shared" si="41"/>
        <v>0</v>
      </c>
      <c r="H288" s="74"/>
      <c r="I288" s="83">
        <f t="shared" si="42"/>
        <v>0</v>
      </c>
      <c r="J288" s="84">
        <f t="shared" si="39"/>
        <v>0</v>
      </c>
      <c r="K288" s="83">
        <f t="shared" si="43"/>
        <v>0</v>
      </c>
      <c r="L288" s="74"/>
    </row>
    <row r="289" spans="1:12" s="69" customFormat="1" ht="15" x14ac:dyDescent="0.25">
      <c r="A289" s="100"/>
      <c r="B289" s="97"/>
      <c r="C289" s="93">
        <v>0</v>
      </c>
      <c r="D289" s="97"/>
      <c r="E289" s="74"/>
      <c r="F289" s="95">
        <f>'Calibration Data'!$N$7</f>
        <v>71799521</v>
      </c>
      <c r="G289" s="83">
        <f t="shared" si="41"/>
        <v>0</v>
      </c>
      <c r="H289" s="74"/>
      <c r="I289" s="83">
        <f t="shared" si="42"/>
        <v>0</v>
      </c>
      <c r="J289" s="84">
        <f t="shared" si="39"/>
        <v>0</v>
      </c>
      <c r="K289" s="83">
        <f t="shared" si="43"/>
        <v>0</v>
      </c>
      <c r="L289" s="74"/>
    </row>
    <row r="290" spans="1:12" s="69" customFormat="1" ht="15" x14ac:dyDescent="0.25">
      <c r="A290" s="100"/>
      <c r="B290" s="97"/>
      <c r="C290" s="93">
        <v>0</v>
      </c>
      <c r="D290" s="97"/>
      <c r="E290" s="74"/>
      <c r="F290" s="95">
        <f>'Calibration Data'!$N$7</f>
        <v>71799521</v>
      </c>
      <c r="G290" s="83">
        <f t="shared" si="41"/>
        <v>0</v>
      </c>
      <c r="H290" s="74"/>
      <c r="I290" s="83">
        <f t="shared" si="42"/>
        <v>0</v>
      </c>
      <c r="J290" s="84">
        <f t="shared" si="39"/>
        <v>0</v>
      </c>
      <c r="K290" s="83">
        <f t="shared" si="43"/>
        <v>0</v>
      </c>
      <c r="L290" s="74"/>
    </row>
    <row r="291" spans="1:12" s="69" customFormat="1" ht="15" x14ac:dyDescent="0.25">
      <c r="A291" s="100"/>
      <c r="B291" s="97"/>
      <c r="C291" s="93">
        <v>0</v>
      </c>
      <c r="D291" s="97"/>
      <c r="E291" s="74"/>
      <c r="F291" s="95">
        <f>'Calibration Data'!$N$7</f>
        <v>71799521</v>
      </c>
      <c r="G291" s="83">
        <f t="shared" si="41"/>
        <v>0</v>
      </c>
      <c r="H291" s="74"/>
      <c r="I291" s="83">
        <f t="shared" si="42"/>
        <v>0</v>
      </c>
      <c r="J291" s="84">
        <f t="shared" si="39"/>
        <v>0</v>
      </c>
      <c r="K291" s="83">
        <f t="shared" si="43"/>
        <v>0</v>
      </c>
      <c r="L291" s="74"/>
    </row>
    <row r="292" spans="1:12" s="69" customFormat="1" ht="15" x14ac:dyDescent="0.25">
      <c r="A292" s="100"/>
      <c r="B292" s="97"/>
      <c r="C292" s="93">
        <v>0</v>
      </c>
      <c r="D292" s="97"/>
      <c r="E292" s="74"/>
      <c r="F292" s="95">
        <f>'Calibration Data'!$N$7</f>
        <v>71799521</v>
      </c>
      <c r="G292" s="83">
        <f t="shared" si="41"/>
        <v>0</v>
      </c>
      <c r="H292" s="74"/>
      <c r="I292" s="83">
        <f t="shared" si="42"/>
        <v>0</v>
      </c>
      <c r="J292" s="84">
        <f t="shared" si="39"/>
        <v>0</v>
      </c>
      <c r="K292" s="83">
        <f t="shared" si="43"/>
        <v>0</v>
      </c>
      <c r="L292" s="74"/>
    </row>
    <row r="293" spans="1:12" s="69" customFormat="1" ht="15" x14ac:dyDescent="0.25">
      <c r="A293" s="102" t="s">
        <v>110</v>
      </c>
      <c r="B293" s="92">
        <f>'[1]Calibration Data'!$C$9</f>
        <v>12.536</v>
      </c>
      <c r="C293" s="93">
        <v>0</v>
      </c>
      <c r="D293" s="94"/>
      <c r="E293" s="74"/>
      <c r="F293" s="89">
        <f>'Calibration Data'!$N$8</f>
        <v>132037148</v>
      </c>
      <c r="G293" s="90">
        <f t="shared" si="41"/>
        <v>0</v>
      </c>
      <c r="H293" s="74"/>
      <c r="I293" s="90">
        <f t="shared" si="42"/>
        <v>0</v>
      </c>
      <c r="J293" s="72">
        <f t="shared" si="39"/>
        <v>0</v>
      </c>
      <c r="K293" s="90">
        <f t="shared" ref="K293:K302" si="44">J293*3</f>
        <v>0</v>
      </c>
      <c r="L293" s="74"/>
    </row>
    <row r="294" spans="1:12" s="69" customFormat="1" ht="15" x14ac:dyDescent="0.25">
      <c r="A294" s="100"/>
      <c r="B294" s="97"/>
      <c r="C294" s="93">
        <v>0</v>
      </c>
      <c r="D294" s="97"/>
      <c r="E294" s="74"/>
      <c r="F294" s="89">
        <f>'Calibration Data'!$N$8</f>
        <v>132037148</v>
      </c>
      <c r="G294" s="90">
        <f t="shared" si="41"/>
        <v>0</v>
      </c>
      <c r="H294" s="74"/>
      <c r="I294" s="90">
        <f t="shared" si="42"/>
        <v>0</v>
      </c>
      <c r="J294" s="72">
        <f t="shared" si="39"/>
        <v>0</v>
      </c>
      <c r="K294" s="90">
        <f t="shared" si="44"/>
        <v>0</v>
      </c>
      <c r="L294" s="74"/>
    </row>
    <row r="295" spans="1:12" s="69" customFormat="1" ht="15" x14ac:dyDescent="0.25">
      <c r="A295" s="100"/>
      <c r="B295" s="97"/>
      <c r="C295" s="93">
        <v>0</v>
      </c>
      <c r="D295" s="97"/>
      <c r="E295" s="74"/>
      <c r="F295" s="89">
        <f>'Calibration Data'!$N$8</f>
        <v>132037148</v>
      </c>
      <c r="G295" s="90">
        <f t="shared" si="41"/>
        <v>0</v>
      </c>
      <c r="H295" s="74"/>
      <c r="I295" s="90">
        <f t="shared" si="42"/>
        <v>0</v>
      </c>
      <c r="J295" s="72">
        <f t="shared" si="39"/>
        <v>0</v>
      </c>
      <c r="K295" s="90">
        <f t="shared" si="44"/>
        <v>0</v>
      </c>
      <c r="L295" s="74"/>
    </row>
    <row r="296" spans="1:12" s="69" customFormat="1" ht="15" x14ac:dyDescent="0.25">
      <c r="A296" s="100"/>
      <c r="B296" s="97"/>
      <c r="C296" s="93">
        <v>0</v>
      </c>
      <c r="D296" s="97"/>
      <c r="E296" s="74"/>
      <c r="F296" s="89">
        <f>'Calibration Data'!$N$8</f>
        <v>132037148</v>
      </c>
      <c r="G296" s="90">
        <f t="shared" si="41"/>
        <v>0</v>
      </c>
      <c r="H296" s="74"/>
      <c r="I296" s="90">
        <f t="shared" si="42"/>
        <v>0</v>
      </c>
      <c r="J296" s="72">
        <f t="shared" si="39"/>
        <v>0</v>
      </c>
      <c r="K296" s="90">
        <f t="shared" si="44"/>
        <v>0</v>
      </c>
      <c r="L296" s="74"/>
    </row>
    <row r="297" spans="1:12" s="69" customFormat="1" ht="15" x14ac:dyDescent="0.25">
      <c r="A297" s="100"/>
      <c r="B297" s="97"/>
      <c r="C297" s="93">
        <v>0</v>
      </c>
      <c r="D297" s="97"/>
      <c r="E297" s="74"/>
      <c r="F297" s="89">
        <f>'Calibration Data'!$N$8</f>
        <v>132037148</v>
      </c>
      <c r="G297" s="90">
        <f t="shared" si="41"/>
        <v>0</v>
      </c>
      <c r="H297" s="74"/>
      <c r="I297" s="90">
        <f t="shared" si="42"/>
        <v>0</v>
      </c>
      <c r="J297" s="72">
        <f t="shared" si="39"/>
        <v>0</v>
      </c>
      <c r="K297" s="90">
        <f t="shared" si="44"/>
        <v>0</v>
      </c>
      <c r="L297" s="74"/>
    </row>
    <row r="298" spans="1:12" s="69" customFormat="1" ht="15" x14ac:dyDescent="0.25">
      <c r="A298" s="91" t="s">
        <v>111</v>
      </c>
      <c r="B298" s="92">
        <f>'[1]Calibration Data'!$C$10</f>
        <v>12.875999999999999</v>
      </c>
      <c r="C298" s="93">
        <v>0</v>
      </c>
      <c r="D298" s="94"/>
      <c r="E298" s="74"/>
      <c r="F298" s="95">
        <f>'Calibration Data'!$N$9</f>
        <v>132744357</v>
      </c>
      <c r="G298" s="83">
        <f t="shared" si="41"/>
        <v>0</v>
      </c>
      <c r="H298" s="74"/>
      <c r="I298" s="83">
        <f t="shared" si="42"/>
        <v>0</v>
      </c>
      <c r="J298" s="84">
        <f t="shared" si="39"/>
        <v>0</v>
      </c>
      <c r="K298" s="83">
        <f t="shared" si="44"/>
        <v>0</v>
      </c>
      <c r="L298" s="74"/>
    </row>
    <row r="299" spans="1:12" s="69" customFormat="1" ht="15" x14ac:dyDescent="0.25">
      <c r="A299" s="100"/>
      <c r="B299" s="97"/>
      <c r="C299" s="93">
        <v>0</v>
      </c>
      <c r="D299" s="97"/>
      <c r="E299" s="74"/>
      <c r="F299" s="95">
        <f>'Calibration Data'!$N$9</f>
        <v>132744357</v>
      </c>
      <c r="G299" s="83">
        <f t="shared" si="41"/>
        <v>0</v>
      </c>
      <c r="H299" s="74"/>
      <c r="I299" s="83">
        <f t="shared" si="42"/>
        <v>0</v>
      </c>
      <c r="J299" s="84">
        <f t="shared" si="39"/>
        <v>0</v>
      </c>
      <c r="K299" s="83">
        <f t="shared" si="44"/>
        <v>0</v>
      </c>
      <c r="L299" s="74"/>
    </row>
    <row r="300" spans="1:12" s="69" customFormat="1" ht="15" x14ac:dyDescent="0.25">
      <c r="A300" s="100"/>
      <c r="B300" s="97"/>
      <c r="C300" s="93">
        <v>0</v>
      </c>
      <c r="D300" s="97"/>
      <c r="E300" s="74"/>
      <c r="F300" s="95">
        <f>'Calibration Data'!$N$9</f>
        <v>132744357</v>
      </c>
      <c r="G300" s="83">
        <f t="shared" si="41"/>
        <v>0</v>
      </c>
      <c r="H300" s="74"/>
      <c r="I300" s="83">
        <f t="shared" si="42"/>
        <v>0</v>
      </c>
      <c r="J300" s="84">
        <f t="shared" si="39"/>
        <v>0</v>
      </c>
      <c r="K300" s="83">
        <f t="shared" si="44"/>
        <v>0</v>
      </c>
      <c r="L300" s="74"/>
    </row>
    <row r="301" spans="1:12" s="69" customFormat="1" ht="15" x14ac:dyDescent="0.25">
      <c r="A301" s="100"/>
      <c r="B301" s="97"/>
      <c r="C301" s="93">
        <v>0</v>
      </c>
      <c r="D301" s="97"/>
      <c r="E301" s="74"/>
      <c r="F301" s="95">
        <f>'Calibration Data'!$N$9</f>
        <v>132744357</v>
      </c>
      <c r="G301" s="83">
        <f t="shared" si="41"/>
        <v>0</v>
      </c>
      <c r="H301" s="74"/>
      <c r="I301" s="83">
        <f t="shared" si="42"/>
        <v>0</v>
      </c>
      <c r="J301" s="84">
        <f t="shared" si="39"/>
        <v>0</v>
      </c>
      <c r="K301" s="83">
        <f t="shared" si="44"/>
        <v>0</v>
      </c>
      <c r="L301" s="74"/>
    </row>
    <row r="302" spans="1:12" s="69" customFormat="1" ht="15" x14ac:dyDescent="0.25">
      <c r="A302" s="100"/>
      <c r="B302" s="97"/>
      <c r="C302" s="93">
        <v>0</v>
      </c>
      <c r="D302" s="97"/>
      <c r="E302" s="74"/>
      <c r="F302" s="95">
        <f>'Calibration Data'!$N$9</f>
        <v>132744357</v>
      </c>
      <c r="G302" s="83">
        <f t="shared" si="41"/>
        <v>0</v>
      </c>
      <c r="H302" s="74"/>
      <c r="I302" s="83">
        <f t="shared" si="42"/>
        <v>0</v>
      </c>
      <c r="J302" s="84">
        <f t="shared" si="39"/>
        <v>0</v>
      </c>
      <c r="K302" s="83">
        <f t="shared" si="44"/>
        <v>0</v>
      </c>
      <c r="L302" s="74"/>
    </row>
    <row r="303" spans="1:12" s="69" customFormat="1" ht="15" x14ac:dyDescent="0.25">
      <c r="A303" s="78" t="s">
        <v>112</v>
      </c>
      <c r="B303" s="98">
        <v>15.324</v>
      </c>
      <c r="C303" s="93">
        <v>0</v>
      </c>
      <c r="D303" s="98"/>
      <c r="E303" s="74"/>
      <c r="F303" s="89">
        <f>'Calibration Data'!$N$10</f>
        <v>178668655</v>
      </c>
      <c r="G303" s="90">
        <f t="shared" si="41"/>
        <v>0</v>
      </c>
      <c r="H303" s="74"/>
      <c r="I303" s="90">
        <f t="shared" si="42"/>
        <v>0</v>
      </c>
      <c r="J303" s="72">
        <f t="shared" si="39"/>
        <v>0</v>
      </c>
      <c r="K303" s="90">
        <f t="shared" ref="K303:K312" si="45">J303*4</f>
        <v>0</v>
      </c>
      <c r="L303" s="74"/>
    </row>
    <row r="304" spans="1:12" s="69" customFormat="1" ht="15" x14ac:dyDescent="0.25">
      <c r="A304" s="100"/>
      <c r="B304" s="103"/>
      <c r="C304" s="93">
        <v>0</v>
      </c>
      <c r="D304" s="97"/>
      <c r="E304" s="74"/>
      <c r="F304" s="89">
        <f>'Calibration Data'!$N$10</f>
        <v>178668655</v>
      </c>
      <c r="G304" s="90">
        <f t="shared" si="41"/>
        <v>0</v>
      </c>
      <c r="H304" s="74"/>
      <c r="I304" s="90">
        <f t="shared" si="42"/>
        <v>0</v>
      </c>
      <c r="J304" s="72">
        <f t="shared" si="39"/>
        <v>0</v>
      </c>
      <c r="K304" s="90">
        <f t="shared" si="45"/>
        <v>0</v>
      </c>
      <c r="L304" s="74"/>
    </row>
    <row r="305" spans="1:12" s="69" customFormat="1" ht="15" x14ac:dyDescent="0.25">
      <c r="A305" s="100"/>
      <c r="B305" s="103"/>
      <c r="C305" s="93">
        <v>0</v>
      </c>
      <c r="D305" s="97"/>
      <c r="E305" s="74"/>
      <c r="F305" s="89">
        <f>'Calibration Data'!$N$10</f>
        <v>178668655</v>
      </c>
      <c r="G305" s="90">
        <f t="shared" si="41"/>
        <v>0</v>
      </c>
      <c r="H305" s="74"/>
      <c r="I305" s="90">
        <f t="shared" si="42"/>
        <v>0</v>
      </c>
      <c r="J305" s="72">
        <f t="shared" si="39"/>
        <v>0</v>
      </c>
      <c r="K305" s="90">
        <f t="shared" si="45"/>
        <v>0</v>
      </c>
      <c r="L305" s="74"/>
    </row>
    <row r="306" spans="1:12" s="69" customFormat="1" ht="15" x14ac:dyDescent="0.25">
      <c r="A306" s="100"/>
      <c r="B306" s="97"/>
      <c r="C306" s="93">
        <v>0</v>
      </c>
      <c r="D306" s="97"/>
      <c r="E306" s="74"/>
      <c r="F306" s="89">
        <f>'Calibration Data'!$N$10</f>
        <v>178668655</v>
      </c>
      <c r="G306" s="90">
        <f t="shared" si="41"/>
        <v>0</v>
      </c>
      <c r="H306" s="74"/>
      <c r="I306" s="90">
        <f t="shared" si="42"/>
        <v>0</v>
      </c>
      <c r="J306" s="72">
        <f t="shared" si="39"/>
        <v>0</v>
      </c>
      <c r="K306" s="90">
        <f t="shared" si="45"/>
        <v>0</v>
      </c>
      <c r="L306" s="74"/>
    </row>
    <row r="307" spans="1:12" s="69" customFormat="1" ht="15" x14ac:dyDescent="0.25">
      <c r="A307" s="100"/>
      <c r="B307" s="97"/>
      <c r="C307" s="93">
        <v>0</v>
      </c>
      <c r="D307" s="97"/>
      <c r="E307" s="74"/>
      <c r="F307" s="89">
        <f>'Calibration Data'!$N$10</f>
        <v>178668655</v>
      </c>
      <c r="G307" s="90">
        <f t="shared" si="41"/>
        <v>0</v>
      </c>
      <c r="H307" s="74"/>
      <c r="I307" s="90">
        <f t="shared" si="42"/>
        <v>0</v>
      </c>
      <c r="J307" s="72">
        <f t="shared" si="39"/>
        <v>0</v>
      </c>
      <c r="K307" s="90">
        <f t="shared" si="45"/>
        <v>0</v>
      </c>
      <c r="L307" s="74"/>
    </row>
    <row r="308" spans="1:12" s="69" customFormat="1" ht="15" x14ac:dyDescent="0.25">
      <c r="A308" s="101" t="s">
        <v>113</v>
      </c>
      <c r="B308" s="92">
        <f>'[1]Calibration Data'!$C$11</f>
        <v>15.557</v>
      </c>
      <c r="C308" s="93">
        <v>0</v>
      </c>
      <c r="D308" s="98"/>
      <c r="E308" s="74"/>
      <c r="F308" s="95">
        <f>'Calibration Data'!$N$11</f>
        <v>178668655</v>
      </c>
      <c r="G308" s="83">
        <f t="shared" si="41"/>
        <v>0</v>
      </c>
      <c r="H308" s="74"/>
      <c r="I308" s="83">
        <f t="shared" si="42"/>
        <v>0</v>
      </c>
      <c r="J308" s="84">
        <f t="shared" si="39"/>
        <v>0</v>
      </c>
      <c r="K308" s="83">
        <f t="shared" si="45"/>
        <v>0</v>
      </c>
      <c r="L308" s="74"/>
    </row>
    <row r="309" spans="1:12" s="69" customFormat="1" ht="15" x14ac:dyDescent="0.25">
      <c r="A309" s="100"/>
      <c r="B309" s="97"/>
      <c r="C309" s="93">
        <v>0</v>
      </c>
      <c r="D309" s="97"/>
      <c r="E309" s="74"/>
      <c r="F309" s="95">
        <f>'Calibration Data'!$N$11</f>
        <v>178668655</v>
      </c>
      <c r="G309" s="83">
        <f t="shared" si="41"/>
        <v>0</v>
      </c>
      <c r="H309" s="74"/>
      <c r="I309" s="83">
        <f t="shared" si="42"/>
        <v>0</v>
      </c>
      <c r="J309" s="84">
        <f t="shared" si="39"/>
        <v>0</v>
      </c>
      <c r="K309" s="83">
        <f t="shared" si="45"/>
        <v>0</v>
      </c>
      <c r="L309" s="74"/>
    </row>
    <row r="310" spans="1:12" s="69" customFormat="1" ht="15" x14ac:dyDescent="0.25">
      <c r="A310" s="100"/>
      <c r="B310" s="97"/>
      <c r="C310" s="93">
        <v>0</v>
      </c>
      <c r="D310" s="97"/>
      <c r="E310" s="74"/>
      <c r="F310" s="95">
        <f>'Calibration Data'!$N$11</f>
        <v>178668655</v>
      </c>
      <c r="G310" s="83">
        <f t="shared" si="41"/>
        <v>0</v>
      </c>
      <c r="H310" s="74"/>
      <c r="I310" s="83">
        <f t="shared" si="42"/>
        <v>0</v>
      </c>
      <c r="J310" s="84">
        <f t="shared" si="39"/>
        <v>0</v>
      </c>
      <c r="K310" s="83">
        <f t="shared" si="45"/>
        <v>0</v>
      </c>
      <c r="L310" s="74"/>
    </row>
    <row r="311" spans="1:12" s="69" customFormat="1" ht="15" x14ac:dyDescent="0.25">
      <c r="A311" s="100"/>
      <c r="B311" s="97"/>
      <c r="C311" s="93">
        <v>0</v>
      </c>
      <c r="D311" s="97"/>
      <c r="E311" s="74"/>
      <c r="F311" s="95">
        <f>'Calibration Data'!$N$11</f>
        <v>178668655</v>
      </c>
      <c r="G311" s="83">
        <f t="shared" si="41"/>
        <v>0</v>
      </c>
      <c r="H311" s="74"/>
      <c r="I311" s="83">
        <f t="shared" si="42"/>
        <v>0</v>
      </c>
      <c r="J311" s="84">
        <f t="shared" si="39"/>
        <v>0</v>
      </c>
      <c r="K311" s="83">
        <f t="shared" si="45"/>
        <v>0</v>
      </c>
      <c r="L311" s="74"/>
    </row>
    <row r="312" spans="1:12" s="69" customFormat="1" ht="15" x14ac:dyDescent="0.25">
      <c r="A312" s="100"/>
      <c r="B312" s="97"/>
      <c r="C312" s="93">
        <v>0</v>
      </c>
      <c r="D312" s="97"/>
      <c r="E312" s="74"/>
      <c r="F312" s="95">
        <f>'Calibration Data'!$N$11</f>
        <v>178668655</v>
      </c>
      <c r="G312" s="83">
        <f t="shared" si="41"/>
        <v>0</v>
      </c>
      <c r="H312" s="74"/>
      <c r="I312" s="83">
        <f t="shared" si="42"/>
        <v>0</v>
      </c>
      <c r="J312" s="84">
        <f t="shared" si="39"/>
        <v>0</v>
      </c>
      <c r="K312" s="83">
        <f t="shared" si="45"/>
        <v>0</v>
      </c>
      <c r="L312" s="74"/>
    </row>
    <row r="313" spans="1:12" s="69" customFormat="1" ht="15" x14ac:dyDescent="0.25">
      <c r="A313" s="102" t="s">
        <v>114</v>
      </c>
      <c r="B313" s="92">
        <v>17.768999999999998</v>
      </c>
      <c r="C313" s="93">
        <v>0</v>
      </c>
      <c r="D313" s="94"/>
      <c r="E313" s="74"/>
      <c r="F313" s="89">
        <f>'Calibration Data'!$N$12</f>
        <v>230000000</v>
      </c>
      <c r="G313" s="90">
        <f t="shared" si="41"/>
        <v>0</v>
      </c>
      <c r="H313" s="74"/>
      <c r="I313" s="90">
        <f t="shared" si="42"/>
        <v>0</v>
      </c>
      <c r="J313" s="72">
        <f t="shared" si="39"/>
        <v>0</v>
      </c>
      <c r="K313" s="90">
        <f>J313*5</f>
        <v>0</v>
      </c>
      <c r="L313" s="74"/>
    </row>
    <row r="314" spans="1:12" s="69" customFormat="1" ht="15" x14ac:dyDescent="0.25">
      <c r="A314" s="100"/>
      <c r="B314" s="97"/>
      <c r="C314" s="93">
        <v>0</v>
      </c>
      <c r="D314" s="97"/>
      <c r="E314" s="74"/>
      <c r="F314" s="89">
        <f>'Calibration Data'!$N$12</f>
        <v>230000000</v>
      </c>
      <c r="G314" s="90">
        <f t="shared" si="41"/>
        <v>0</v>
      </c>
      <c r="H314" s="74"/>
      <c r="I314" s="90">
        <f t="shared" si="42"/>
        <v>0</v>
      </c>
      <c r="J314" s="72">
        <f t="shared" si="39"/>
        <v>0</v>
      </c>
      <c r="K314" s="90">
        <f t="shared" ref="K314:K320" si="46">J314*5</f>
        <v>0</v>
      </c>
      <c r="L314" s="74"/>
    </row>
    <row r="315" spans="1:12" s="69" customFormat="1" ht="15" x14ac:dyDescent="0.25">
      <c r="A315" s="100"/>
      <c r="B315" s="97"/>
      <c r="C315" s="93">
        <v>0</v>
      </c>
      <c r="D315" s="97"/>
      <c r="E315" s="74"/>
      <c r="F315" s="89">
        <f>'Calibration Data'!$N$12</f>
        <v>230000000</v>
      </c>
      <c r="G315" s="90">
        <f t="shared" si="41"/>
        <v>0</v>
      </c>
      <c r="H315" s="74"/>
      <c r="I315" s="90">
        <f t="shared" si="42"/>
        <v>0</v>
      </c>
      <c r="J315" s="72">
        <f t="shared" si="39"/>
        <v>0</v>
      </c>
      <c r="K315" s="90">
        <f t="shared" si="46"/>
        <v>0</v>
      </c>
      <c r="L315" s="74"/>
    </row>
    <row r="316" spans="1:12" s="69" customFormat="1" ht="15" x14ac:dyDescent="0.25">
      <c r="A316" s="100"/>
      <c r="B316" s="97"/>
      <c r="C316" s="93">
        <v>0</v>
      </c>
      <c r="D316" s="97"/>
      <c r="E316" s="74"/>
      <c r="F316" s="89">
        <f>'Calibration Data'!$N$12</f>
        <v>230000000</v>
      </c>
      <c r="G316" s="90">
        <f t="shared" si="41"/>
        <v>0</v>
      </c>
      <c r="H316" s="74"/>
      <c r="I316" s="90">
        <f t="shared" si="42"/>
        <v>0</v>
      </c>
      <c r="J316" s="72">
        <f t="shared" si="39"/>
        <v>0</v>
      </c>
      <c r="K316" s="90">
        <f t="shared" si="46"/>
        <v>0</v>
      </c>
      <c r="L316" s="74"/>
    </row>
    <row r="317" spans="1:12" s="69" customFormat="1" ht="15" x14ac:dyDescent="0.25">
      <c r="A317" s="100"/>
      <c r="B317" s="97"/>
      <c r="C317" s="93">
        <v>0</v>
      </c>
      <c r="D317" s="97"/>
      <c r="E317" s="74"/>
      <c r="F317" s="89">
        <f>'Calibration Data'!$N$12</f>
        <v>230000000</v>
      </c>
      <c r="G317" s="90">
        <f t="shared" si="41"/>
        <v>0</v>
      </c>
      <c r="H317" s="74"/>
      <c r="I317" s="90">
        <f t="shared" si="42"/>
        <v>0</v>
      </c>
      <c r="J317" s="72">
        <f t="shared" si="39"/>
        <v>0</v>
      </c>
      <c r="K317" s="90">
        <f t="shared" si="46"/>
        <v>0</v>
      </c>
      <c r="L317" s="74"/>
    </row>
    <row r="318" spans="1:12" s="69" customFormat="1" ht="15" x14ac:dyDescent="0.25">
      <c r="A318" s="99"/>
      <c r="B318" s="103"/>
      <c r="C318" s="93">
        <v>0</v>
      </c>
      <c r="D318" s="103"/>
      <c r="E318" s="74"/>
      <c r="F318" s="89">
        <f>'Calibration Data'!$N$12</f>
        <v>230000000</v>
      </c>
      <c r="G318" s="90">
        <f t="shared" si="41"/>
        <v>0</v>
      </c>
      <c r="H318" s="74"/>
      <c r="I318" s="90">
        <f t="shared" si="42"/>
        <v>0</v>
      </c>
      <c r="J318" s="72">
        <f t="shared" si="39"/>
        <v>0</v>
      </c>
      <c r="K318" s="90">
        <f t="shared" si="46"/>
        <v>0</v>
      </c>
      <c r="L318" s="74"/>
    </row>
    <row r="319" spans="1:12" s="69" customFormat="1" ht="15" x14ac:dyDescent="0.25">
      <c r="A319" s="99"/>
      <c r="B319" s="103"/>
      <c r="C319" s="93">
        <v>0</v>
      </c>
      <c r="D319" s="103"/>
      <c r="E319" s="74"/>
      <c r="F319" s="89">
        <f>'Calibration Data'!$N$12</f>
        <v>230000000</v>
      </c>
      <c r="G319" s="90">
        <f t="shared" si="41"/>
        <v>0</v>
      </c>
      <c r="H319" s="74"/>
      <c r="I319" s="90">
        <f t="shared" si="42"/>
        <v>0</v>
      </c>
      <c r="J319" s="72">
        <f t="shared" si="39"/>
        <v>0</v>
      </c>
      <c r="K319" s="90">
        <f t="shared" si="46"/>
        <v>0</v>
      </c>
      <c r="L319" s="74"/>
    </row>
    <row r="320" spans="1:12" s="69" customFormat="1" ht="15" x14ac:dyDescent="0.25">
      <c r="A320" s="99"/>
      <c r="B320" s="103"/>
      <c r="C320" s="93">
        <v>0</v>
      </c>
      <c r="D320" s="103"/>
      <c r="E320" s="74"/>
      <c r="F320" s="89">
        <f>'Calibration Data'!$N$12</f>
        <v>230000000</v>
      </c>
      <c r="G320" s="90">
        <f t="shared" si="41"/>
        <v>0</v>
      </c>
      <c r="H320" s="74"/>
      <c r="I320" s="90">
        <f t="shared" si="42"/>
        <v>0</v>
      </c>
      <c r="J320" s="72">
        <f t="shared" si="39"/>
        <v>0</v>
      </c>
      <c r="K320" s="90">
        <f t="shared" si="46"/>
        <v>0</v>
      </c>
      <c r="L320" s="74"/>
    </row>
    <row r="321" spans="1:12" s="69" customFormat="1" ht="15" x14ac:dyDescent="0.25">
      <c r="A321" s="101" t="s">
        <v>115</v>
      </c>
      <c r="B321" s="92">
        <v>19.364999999999998</v>
      </c>
      <c r="C321" s="93">
        <v>0</v>
      </c>
      <c r="D321" s="98"/>
      <c r="E321" s="74"/>
      <c r="F321" s="95">
        <f>'Calibration Data'!$N$13</f>
        <v>280000000</v>
      </c>
      <c r="G321" s="83">
        <f t="shared" si="41"/>
        <v>0</v>
      </c>
      <c r="H321" s="74"/>
      <c r="I321" s="83">
        <f t="shared" si="42"/>
        <v>0</v>
      </c>
      <c r="J321" s="84">
        <f t="shared" si="39"/>
        <v>0</v>
      </c>
      <c r="K321" s="83">
        <f>J321*6</f>
        <v>0</v>
      </c>
      <c r="L321" s="74"/>
    </row>
    <row r="322" spans="1:12" s="69" customFormat="1" ht="15" x14ac:dyDescent="0.25">
      <c r="A322" s="100"/>
      <c r="B322" s="97"/>
      <c r="C322" s="93">
        <v>0</v>
      </c>
      <c r="D322" s="97"/>
      <c r="E322" s="74"/>
      <c r="F322" s="95">
        <f>'Calibration Data'!$N$13</f>
        <v>280000000</v>
      </c>
      <c r="G322" s="83">
        <f t="shared" si="41"/>
        <v>0</v>
      </c>
      <c r="H322" s="74"/>
      <c r="I322" s="83">
        <f t="shared" si="42"/>
        <v>0</v>
      </c>
      <c r="J322" s="84">
        <f t="shared" si="39"/>
        <v>0</v>
      </c>
      <c r="K322" s="83">
        <f t="shared" ref="K322:K329" si="47">J322*6</f>
        <v>0</v>
      </c>
      <c r="L322" s="74"/>
    </row>
    <row r="323" spans="1:12" s="69" customFormat="1" ht="15" x14ac:dyDescent="0.25">
      <c r="A323" s="100"/>
      <c r="B323" s="97"/>
      <c r="C323" s="93">
        <v>0</v>
      </c>
      <c r="D323" s="97"/>
      <c r="E323" s="74"/>
      <c r="F323" s="95">
        <f>'Calibration Data'!$N$13</f>
        <v>280000000</v>
      </c>
      <c r="G323" s="83">
        <f t="shared" si="41"/>
        <v>0</v>
      </c>
      <c r="H323" s="74"/>
      <c r="I323" s="83">
        <f t="shared" si="42"/>
        <v>0</v>
      </c>
      <c r="J323" s="84">
        <f t="shared" si="39"/>
        <v>0</v>
      </c>
      <c r="K323" s="83">
        <f t="shared" si="47"/>
        <v>0</v>
      </c>
      <c r="L323" s="74"/>
    </row>
    <row r="324" spans="1:12" s="69" customFormat="1" ht="15" x14ac:dyDescent="0.25">
      <c r="A324" s="100"/>
      <c r="B324" s="97"/>
      <c r="C324" s="93">
        <v>0</v>
      </c>
      <c r="D324" s="97"/>
      <c r="E324" s="74"/>
      <c r="F324" s="95">
        <f>'Calibration Data'!$N$13</f>
        <v>280000000</v>
      </c>
      <c r="G324" s="83">
        <f t="shared" si="41"/>
        <v>0</v>
      </c>
      <c r="H324" s="74"/>
      <c r="I324" s="83">
        <f t="shared" si="42"/>
        <v>0</v>
      </c>
      <c r="J324" s="84">
        <f t="shared" si="39"/>
        <v>0</v>
      </c>
      <c r="K324" s="83">
        <f t="shared" si="47"/>
        <v>0</v>
      </c>
      <c r="L324" s="74"/>
    </row>
    <row r="325" spans="1:12" s="69" customFormat="1" ht="15" x14ac:dyDescent="0.25">
      <c r="A325" s="100"/>
      <c r="B325" s="97"/>
      <c r="C325" s="93">
        <v>0</v>
      </c>
      <c r="D325" s="97"/>
      <c r="E325" s="74"/>
      <c r="F325" s="95">
        <f>'Calibration Data'!$N$13</f>
        <v>280000000</v>
      </c>
      <c r="G325" s="83">
        <f t="shared" si="41"/>
        <v>0</v>
      </c>
      <c r="H325" s="74"/>
      <c r="I325" s="83">
        <f t="shared" si="42"/>
        <v>0</v>
      </c>
      <c r="J325" s="84">
        <f t="shared" si="39"/>
        <v>0</v>
      </c>
      <c r="K325" s="83">
        <f t="shared" si="47"/>
        <v>0</v>
      </c>
      <c r="L325" s="74"/>
    </row>
    <row r="326" spans="1:12" s="69" customFormat="1" ht="15" x14ac:dyDescent="0.25">
      <c r="A326" s="99"/>
      <c r="B326" s="103"/>
      <c r="C326" s="93">
        <v>0</v>
      </c>
      <c r="D326" s="103"/>
      <c r="E326" s="74"/>
      <c r="F326" s="95">
        <f>'Calibration Data'!$N$13</f>
        <v>280000000</v>
      </c>
      <c r="G326" s="83">
        <f t="shared" si="41"/>
        <v>0</v>
      </c>
      <c r="H326" s="74"/>
      <c r="I326" s="83">
        <f t="shared" si="42"/>
        <v>0</v>
      </c>
      <c r="J326" s="84">
        <f t="shared" si="39"/>
        <v>0</v>
      </c>
      <c r="K326" s="83">
        <f t="shared" si="47"/>
        <v>0</v>
      </c>
      <c r="L326" s="74"/>
    </row>
    <row r="327" spans="1:12" s="69" customFormat="1" ht="15" x14ac:dyDescent="0.25">
      <c r="A327" s="99"/>
      <c r="B327" s="103"/>
      <c r="C327" s="93">
        <v>0</v>
      </c>
      <c r="D327" s="103"/>
      <c r="E327" s="74"/>
      <c r="F327" s="95">
        <f>'Calibration Data'!$N$13</f>
        <v>280000000</v>
      </c>
      <c r="G327" s="83">
        <f t="shared" si="41"/>
        <v>0</v>
      </c>
      <c r="H327" s="74"/>
      <c r="I327" s="83">
        <f t="shared" si="42"/>
        <v>0</v>
      </c>
      <c r="J327" s="84">
        <f t="shared" si="39"/>
        <v>0</v>
      </c>
      <c r="K327" s="83">
        <f t="shared" si="47"/>
        <v>0</v>
      </c>
      <c r="L327" s="74"/>
    </row>
    <row r="328" spans="1:12" s="69" customFormat="1" ht="15" x14ac:dyDescent="0.25">
      <c r="A328" s="99"/>
      <c r="B328" s="103"/>
      <c r="C328" s="93">
        <v>0</v>
      </c>
      <c r="D328" s="103"/>
      <c r="E328" s="74"/>
      <c r="F328" s="95">
        <f>'Calibration Data'!$N$13</f>
        <v>280000000</v>
      </c>
      <c r="G328" s="83">
        <f t="shared" si="41"/>
        <v>0</v>
      </c>
      <c r="H328" s="74"/>
      <c r="I328" s="83">
        <f t="shared" si="42"/>
        <v>0</v>
      </c>
      <c r="J328" s="84">
        <f t="shared" si="39"/>
        <v>0</v>
      </c>
      <c r="K328" s="83">
        <f t="shared" si="47"/>
        <v>0</v>
      </c>
      <c r="L328" s="74"/>
    </row>
    <row r="329" spans="1:12" s="69" customFormat="1" ht="15" x14ac:dyDescent="0.25">
      <c r="A329" s="99"/>
      <c r="B329" s="103"/>
      <c r="C329" s="93">
        <v>0</v>
      </c>
      <c r="D329" s="103"/>
      <c r="E329" s="74"/>
      <c r="F329" s="95">
        <f>'Calibration Data'!$N$13</f>
        <v>280000000</v>
      </c>
      <c r="G329" s="83">
        <f t="shared" si="41"/>
        <v>0</v>
      </c>
      <c r="H329" s="74"/>
      <c r="I329" s="83">
        <f t="shared" si="42"/>
        <v>0</v>
      </c>
      <c r="J329" s="84">
        <f t="shared" si="39"/>
        <v>0</v>
      </c>
      <c r="K329" s="83">
        <f t="shared" si="47"/>
        <v>0</v>
      </c>
      <c r="L329" s="74"/>
    </row>
    <row r="330" spans="1:12" s="69" customFormat="1" ht="15" x14ac:dyDescent="0.25">
      <c r="A330" s="102" t="s">
        <v>116</v>
      </c>
      <c r="B330" s="104">
        <v>21.76</v>
      </c>
      <c r="C330" s="93">
        <v>0</v>
      </c>
      <c r="D330" s="94"/>
      <c r="E330" s="74"/>
      <c r="F330" s="89">
        <f>'Calibration Data'!$N$14</f>
        <v>330000000</v>
      </c>
      <c r="G330" s="90">
        <f t="shared" si="41"/>
        <v>0</v>
      </c>
      <c r="H330" s="74"/>
      <c r="I330" s="90">
        <f t="shared" si="42"/>
        <v>0</v>
      </c>
      <c r="J330" s="72">
        <f t="shared" si="39"/>
        <v>0</v>
      </c>
      <c r="K330" s="90">
        <f>J330*7</f>
        <v>0</v>
      </c>
      <c r="L330" s="74"/>
    </row>
    <row r="331" spans="1:12" s="69" customFormat="1" ht="15" x14ac:dyDescent="0.25">
      <c r="A331" s="100"/>
      <c r="B331" s="97"/>
      <c r="C331" s="93">
        <v>0</v>
      </c>
      <c r="D331" s="97"/>
      <c r="E331" s="74"/>
      <c r="F331" s="89">
        <f>'Calibration Data'!$N$14</f>
        <v>330000000</v>
      </c>
      <c r="G331" s="90">
        <f t="shared" si="41"/>
        <v>0</v>
      </c>
      <c r="H331" s="74"/>
      <c r="I331" s="90">
        <f t="shared" si="42"/>
        <v>0</v>
      </c>
      <c r="J331" s="72">
        <f t="shared" si="39"/>
        <v>0</v>
      </c>
      <c r="K331" s="90">
        <f t="shared" ref="K331:K336" si="48">J331*7</f>
        <v>0</v>
      </c>
      <c r="L331" s="74"/>
    </row>
    <row r="332" spans="1:12" s="69" customFormat="1" ht="15" x14ac:dyDescent="0.25">
      <c r="A332" s="100"/>
      <c r="B332" s="97"/>
      <c r="C332" s="93">
        <v>0</v>
      </c>
      <c r="D332" s="97"/>
      <c r="E332" s="74"/>
      <c r="F332" s="89">
        <f>'Calibration Data'!$N$14</f>
        <v>330000000</v>
      </c>
      <c r="G332" s="90">
        <f t="shared" si="41"/>
        <v>0</v>
      </c>
      <c r="H332" s="74"/>
      <c r="I332" s="90">
        <f t="shared" si="42"/>
        <v>0</v>
      </c>
      <c r="J332" s="72">
        <f t="shared" si="39"/>
        <v>0</v>
      </c>
      <c r="K332" s="90">
        <f t="shared" si="48"/>
        <v>0</v>
      </c>
      <c r="L332" s="74"/>
    </row>
    <row r="333" spans="1:12" s="69" customFormat="1" ht="15" x14ac:dyDescent="0.25">
      <c r="A333" s="100"/>
      <c r="B333" s="97"/>
      <c r="C333" s="93">
        <v>0</v>
      </c>
      <c r="D333" s="97"/>
      <c r="E333" s="74"/>
      <c r="F333" s="89">
        <f>'Calibration Data'!$N$14</f>
        <v>330000000</v>
      </c>
      <c r="G333" s="90">
        <f t="shared" si="41"/>
        <v>0</v>
      </c>
      <c r="H333" s="74"/>
      <c r="I333" s="90">
        <f t="shared" si="42"/>
        <v>0</v>
      </c>
      <c r="J333" s="72">
        <f t="shared" si="39"/>
        <v>0</v>
      </c>
      <c r="K333" s="90">
        <f t="shared" si="48"/>
        <v>0</v>
      </c>
      <c r="L333" s="74"/>
    </row>
    <row r="334" spans="1:12" s="69" customFormat="1" ht="15" x14ac:dyDescent="0.25">
      <c r="A334" s="100"/>
      <c r="B334" s="97"/>
      <c r="C334" s="93">
        <v>0</v>
      </c>
      <c r="D334" s="97"/>
      <c r="E334" s="74"/>
      <c r="F334" s="89">
        <f>'Calibration Data'!$N$14</f>
        <v>330000000</v>
      </c>
      <c r="G334" s="90">
        <f t="shared" si="41"/>
        <v>0</v>
      </c>
      <c r="H334" s="74"/>
      <c r="I334" s="90">
        <f t="shared" si="42"/>
        <v>0</v>
      </c>
      <c r="J334" s="72">
        <f t="shared" ref="J334:J344" si="49">(101325.01*(I334/1000000))/(8.314472*298)</f>
        <v>0</v>
      </c>
      <c r="K334" s="90">
        <f t="shared" si="48"/>
        <v>0</v>
      </c>
      <c r="L334" s="74"/>
    </row>
    <row r="335" spans="1:12" s="69" customFormat="1" ht="15" x14ac:dyDescent="0.25">
      <c r="A335" s="99"/>
      <c r="B335" s="103"/>
      <c r="C335" s="93">
        <v>0</v>
      </c>
      <c r="D335" s="103"/>
      <c r="E335" s="74"/>
      <c r="F335" s="89">
        <f>'Calibration Data'!$N$14</f>
        <v>330000000</v>
      </c>
      <c r="G335" s="90">
        <f t="shared" ref="G335:G340" si="50">C335/F335</f>
        <v>0</v>
      </c>
      <c r="H335" s="74"/>
      <c r="I335" s="90">
        <f>((G335/100)*$J$265)</f>
        <v>0</v>
      </c>
      <c r="J335" s="72">
        <f t="shared" si="49"/>
        <v>0</v>
      </c>
      <c r="K335" s="90">
        <f t="shared" si="48"/>
        <v>0</v>
      </c>
      <c r="L335" s="74"/>
    </row>
    <row r="336" spans="1:12" s="69" customFormat="1" ht="15" x14ac:dyDescent="0.25">
      <c r="A336" s="99"/>
      <c r="B336" s="103"/>
      <c r="C336" s="93">
        <v>0</v>
      </c>
      <c r="D336" s="103"/>
      <c r="E336" s="74"/>
      <c r="F336" s="89">
        <f>'Calibration Data'!$N$14</f>
        <v>330000000</v>
      </c>
      <c r="G336" s="90">
        <f t="shared" si="50"/>
        <v>0</v>
      </c>
      <c r="H336" s="74"/>
      <c r="I336" s="90">
        <f>((G336/100)*$J$265)</f>
        <v>0</v>
      </c>
      <c r="J336" s="72">
        <f t="shared" si="49"/>
        <v>0</v>
      </c>
      <c r="K336" s="90">
        <f t="shared" si="48"/>
        <v>0</v>
      </c>
      <c r="L336" s="74"/>
    </row>
    <row r="337" spans="1:13" s="69" customFormat="1" ht="15" x14ac:dyDescent="0.25">
      <c r="A337" s="101" t="s">
        <v>117</v>
      </c>
      <c r="B337" s="98"/>
      <c r="C337" s="93">
        <v>0</v>
      </c>
      <c r="D337" s="98"/>
      <c r="E337" s="74"/>
      <c r="F337" s="95">
        <f>'Calibration Data'!$N$15</f>
        <v>380000000</v>
      </c>
      <c r="G337" s="83">
        <f t="shared" si="50"/>
        <v>0</v>
      </c>
      <c r="H337" s="74"/>
      <c r="I337" s="83">
        <f t="shared" ref="I337:I344" si="51">((G337/100)*$J$7)</f>
        <v>0</v>
      </c>
      <c r="J337" s="84">
        <f t="shared" si="49"/>
        <v>0</v>
      </c>
      <c r="K337" s="83">
        <f>J337*8</f>
        <v>0</v>
      </c>
      <c r="L337" s="74"/>
    </row>
    <row r="338" spans="1:13" s="69" customFormat="1" ht="15" x14ac:dyDescent="0.25">
      <c r="A338" s="100"/>
      <c r="B338" s="97"/>
      <c r="C338" s="93">
        <v>0</v>
      </c>
      <c r="D338" s="97"/>
      <c r="E338" s="74"/>
      <c r="F338" s="95">
        <f>'Calibration Data'!$N$15</f>
        <v>380000000</v>
      </c>
      <c r="G338" s="83">
        <f t="shared" si="50"/>
        <v>0</v>
      </c>
      <c r="H338" s="74"/>
      <c r="I338" s="83">
        <f t="shared" si="51"/>
        <v>0</v>
      </c>
      <c r="J338" s="84">
        <f t="shared" si="49"/>
        <v>0</v>
      </c>
      <c r="K338" s="83">
        <f>J338*8</f>
        <v>0</v>
      </c>
      <c r="L338" s="74"/>
    </row>
    <row r="339" spans="1:13" s="69" customFormat="1" ht="15" x14ac:dyDescent="0.25">
      <c r="A339" s="100"/>
      <c r="B339" s="97"/>
      <c r="C339" s="93">
        <v>0</v>
      </c>
      <c r="D339" s="97"/>
      <c r="E339" s="74"/>
      <c r="F339" s="95">
        <f>'Calibration Data'!$N$15</f>
        <v>380000000</v>
      </c>
      <c r="G339" s="83">
        <f t="shared" si="50"/>
        <v>0</v>
      </c>
      <c r="H339" s="74"/>
      <c r="I339" s="83">
        <f t="shared" si="51"/>
        <v>0</v>
      </c>
      <c r="J339" s="84">
        <f t="shared" si="49"/>
        <v>0</v>
      </c>
      <c r="K339" s="83">
        <f>J339*8</f>
        <v>0</v>
      </c>
      <c r="L339" s="74"/>
    </row>
    <row r="340" spans="1:13" s="69" customFormat="1" ht="15" x14ac:dyDescent="0.25">
      <c r="A340" s="100"/>
      <c r="B340" s="97"/>
      <c r="C340" s="93">
        <v>0</v>
      </c>
      <c r="D340" s="97"/>
      <c r="E340" s="74"/>
      <c r="F340" s="95">
        <f>'Calibration Data'!$N$15</f>
        <v>380000000</v>
      </c>
      <c r="G340" s="83">
        <f t="shared" si="50"/>
        <v>0</v>
      </c>
      <c r="H340" s="74"/>
      <c r="I340" s="83">
        <f t="shared" si="51"/>
        <v>0</v>
      </c>
      <c r="J340" s="84">
        <f t="shared" si="49"/>
        <v>0</v>
      </c>
      <c r="K340" s="83">
        <f>J340*8</f>
        <v>0</v>
      </c>
      <c r="L340" s="74"/>
    </row>
    <row r="341" spans="1:13" s="69" customFormat="1" ht="15" x14ac:dyDescent="0.25">
      <c r="A341" s="101" t="s">
        <v>118</v>
      </c>
      <c r="B341" s="98"/>
      <c r="C341" s="93">
        <v>0</v>
      </c>
      <c r="D341" s="98"/>
      <c r="E341" s="74"/>
      <c r="F341" s="95">
        <f>'Calibration Data'!$N$15</f>
        <v>380000000</v>
      </c>
      <c r="G341" s="83">
        <f>C341/F341</f>
        <v>0</v>
      </c>
      <c r="H341" s="74"/>
      <c r="I341" s="83">
        <f t="shared" si="51"/>
        <v>0</v>
      </c>
      <c r="J341" s="84">
        <f t="shared" si="49"/>
        <v>0</v>
      </c>
      <c r="K341" s="83">
        <f>J341*9</f>
        <v>0</v>
      </c>
      <c r="L341" s="74"/>
    </row>
    <row r="342" spans="1:13" s="69" customFormat="1" ht="15" x14ac:dyDescent="0.25">
      <c r="A342" s="100"/>
      <c r="B342" s="97"/>
      <c r="C342" s="93">
        <v>0</v>
      </c>
      <c r="D342" s="97"/>
      <c r="E342" s="74"/>
      <c r="F342" s="95">
        <f>'Calibration Data'!$N$15</f>
        <v>380000000</v>
      </c>
      <c r="G342" s="83">
        <f>C342/F342</f>
        <v>0</v>
      </c>
      <c r="H342" s="74"/>
      <c r="I342" s="83">
        <f t="shared" si="51"/>
        <v>0</v>
      </c>
      <c r="J342" s="84">
        <f t="shared" si="49"/>
        <v>0</v>
      </c>
      <c r="K342" s="83">
        <f>J342*9</f>
        <v>0</v>
      </c>
      <c r="L342" s="74"/>
    </row>
    <row r="343" spans="1:13" s="69" customFormat="1" ht="15" x14ac:dyDescent="0.25">
      <c r="A343" s="99"/>
      <c r="B343" s="103"/>
      <c r="C343" s="93">
        <v>0</v>
      </c>
      <c r="D343" s="103"/>
      <c r="E343" s="74"/>
      <c r="F343" s="95">
        <f>'Calibration Data'!$N$15</f>
        <v>380000000</v>
      </c>
      <c r="G343" s="83">
        <f>C343/F343</f>
        <v>0</v>
      </c>
      <c r="H343" s="74"/>
      <c r="I343" s="83">
        <f t="shared" si="51"/>
        <v>0</v>
      </c>
      <c r="J343" s="84">
        <f t="shared" si="49"/>
        <v>0</v>
      </c>
      <c r="K343" s="83">
        <f>J343*9</f>
        <v>0</v>
      </c>
      <c r="L343" s="74"/>
    </row>
    <row r="344" spans="1:13" s="69" customFormat="1" ht="15" x14ac:dyDescent="0.25">
      <c r="A344" s="99"/>
      <c r="B344" s="103"/>
      <c r="C344" s="93">
        <v>0</v>
      </c>
      <c r="D344" s="103"/>
      <c r="E344" s="74"/>
      <c r="F344" s="95">
        <f>'Calibration Data'!$N$15</f>
        <v>380000000</v>
      </c>
      <c r="G344" s="83">
        <f>C344/F344</f>
        <v>0</v>
      </c>
      <c r="H344" s="74"/>
      <c r="I344" s="105">
        <f t="shared" si="51"/>
        <v>0</v>
      </c>
      <c r="J344" s="106">
        <f t="shared" si="49"/>
        <v>0</v>
      </c>
      <c r="K344" s="83">
        <f>J344*9</f>
        <v>0</v>
      </c>
      <c r="L344" s="74"/>
    </row>
    <row r="345" spans="1:13" s="69" customFormat="1" x14ac:dyDescent="0.2">
      <c r="A345" s="74"/>
      <c r="B345" s="74"/>
      <c r="C345" s="74"/>
      <c r="D345" s="74"/>
      <c r="E345" s="74"/>
      <c r="F345" s="74"/>
      <c r="G345" s="74"/>
      <c r="H345" s="74"/>
      <c r="I345" s="107" t="s">
        <v>119</v>
      </c>
      <c r="J345" s="108">
        <f>SUM(J270:J344)</f>
        <v>0</v>
      </c>
      <c r="K345" s="108">
        <f>SUM(K270:K344)</f>
        <v>0</v>
      </c>
      <c r="L345" s="74"/>
    </row>
    <row r="346" spans="1:13" s="69" customFormat="1" x14ac:dyDescent="0.2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</row>
    <row r="347" spans="1:13" s="69" customFormat="1" x14ac:dyDescent="0.2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</row>
    <row r="348" spans="1:13" s="69" customFormat="1" x14ac:dyDescent="0.2">
      <c r="A348" s="70" t="s">
        <v>88</v>
      </c>
      <c r="B348" s="71">
        <v>5</v>
      </c>
      <c r="C348" s="72"/>
      <c r="D348" s="72"/>
      <c r="E348" s="74"/>
      <c r="F348" s="74"/>
      <c r="G348" s="74"/>
      <c r="H348" s="74"/>
      <c r="I348" s="73" t="s">
        <v>89</v>
      </c>
      <c r="J348" s="72">
        <f>B351*60</f>
        <v>0</v>
      </c>
      <c r="K348" s="74"/>
      <c r="L348" s="70" t="s">
        <v>90</v>
      </c>
      <c r="M348" s="72">
        <f>(((J349/1000000)*101325.01)/(8.314472*298))</f>
        <v>4.9073491918265443E-3</v>
      </c>
    </row>
    <row r="349" spans="1:13" s="69" customFormat="1" x14ac:dyDescent="0.2">
      <c r="A349" s="72"/>
      <c r="B349" s="72"/>
      <c r="C349" s="72"/>
      <c r="D349" s="72"/>
      <c r="E349" s="74"/>
      <c r="F349" s="74"/>
      <c r="G349" s="74"/>
      <c r="H349" s="74"/>
      <c r="I349" s="73" t="s">
        <v>92</v>
      </c>
      <c r="J349" s="72">
        <f>D351*60</f>
        <v>120</v>
      </c>
      <c r="K349" s="74"/>
      <c r="L349" s="74"/>
    </row>
    <row r="350" spans="1:13" s="69" customFormat="1" x14ac:dyDescent="0.2">
      <c r="A350" s="76" t="s">
        <v>93</v>
      </c>
      <c r="B350" s="76" t="s">
        <v>94</v>
      </c>
      <c r="C350" s="76" t="s">
        <v>95</v>
      </c>
      <c r="D350" s="76" t="s">
        <v>19</v>
      </c>
      <c r="E350" s="74"/>
      <c r="F350" s="74"/>
      <c r="G350" s="74"/>
      <c r="H350" s="74"/>
      <c r="I350" s="73" t="s">
        <v>96</v>
      </c>
      <c r="J350" s="72">
        <f>C351*60</f>
        <v>360</v>
      </c>
      <c r="K350" s="74"/>
      <c r="L350" s="74"/>
    </row>
    <row r="351" spans="1:13" s="69" customFormat="1" x14ac:dyDescent="0.2">
      <c r="A351" s="77">
        <v>5</v>
      </c>
      <c r="B351" s="77">
        <f>[1]Overview!B56</f>
        <v>0</v>
      </c>
      <c r="C351" s="77">
        <f>'GCMS Data TCD'!$A$17</f>
        <v>6</v>
      </c>
      <c r="D351" s="77">
        <f>'GCMS Data TCD'!$B$17</f>
        <v>2</v>
      </c>
      <c r="E351" s="74"/>
      <c r="F351" s="74"/>
      <c r="G351" s="74"/>
      <c r="H351" s="74"/>
      <c r="I351" s="73" t="s">
        <v>97</v>
      </c>
      <c r="J351" s="72">
        <f>J349+J350+J348</f>
        <v>480</v>
      </c>
      <c r="K351" s="74"/>
      <c r="L351" s="74"/>
    </row>
    <row r="352" spans="1:13" s="69" customFormat="1" x14ac:dyDescent="0.2">
      <c r="E352" s="74"/>
      <c r="F352" s="74"/>
      <c r="G352" s="74"/>
      <c r="H352" s="74"/>
      <c r="I352" s="74"/>
      <c r="J352" s="74"/>
      <c r="K352" s="74"/>
      <c r="L352" s="74"/>
    </row>
    <row r="353" spans="1:12" s="69" customFormat="1" x14ac:dyDescent="0.2">
      <c r="E353" s="74"/>
      <c r="F353" s="74"/>
      <c r="G353" s="74"/>
      <c r="H353" s="74"/>
      <c r="I353" s="74"/>
      <c r="J353" s="74"/>
      <c r="K353" s="74"/>
      <c r="L353" s="74"/>
    </row>
    <row r="354" spans="1:12" s="69" customFormat="1" x14ac:dyDescent="0.2">
      <c r="A354" s="78" t="s">
        <v>98</v>
      </c>
      <c r="B354" s="78" t="s">
        <v>99</v>
      </c>
      <c r="C354" s="78" t="s">
        <v>100</v>
      </c>
      <c r="D354" s="78" t="s">
        <v>101</v>
      </c>
      <c r="E354" s="74"/>
      <c r="F354" s="78" t="s">
        <v>102</v>
      </c>
      <c r="G354" s="78" t="s">
        <v>103</v>
      </c>
      <c r="H354" s="74"/>
      <c r="I354" s="79" t="s">
        <v>104</v>
      </c>
      <c r="J354" s="79" t="s">
        <v>105</v>
      </c>
      <c r="K354" s="79" t="s">
        <v>106</v>
      </c>
      <c r="L354" s="74"/>
    </row>
    <row r="355" spans="1:12" s="69" customFormat="1" x14ac:dyDescent="0.2">
      <c r="A355" s="80"/>
      <c r="B355" s="80"/>
      <c r="C355" s="80"/>
      <c r="D355" s="80"/>
      <c r="E355" s="74"/>
      <c r="F355" s="80"/>
      <c r="G355" s="80"/>
      <c r="H355" s="74"/>
      <c r="I355" s="72"/>
      <c r="J355" s="72"/>
      <c r="K355" s="72"/>
      <c r="L355" s="74"/>
    </row>
    <row r="356" spans="1:12" s="69" customFormat="1" x14ac:dyDescent="0.2">
      <c r="A356" s="81" t="s">
        <v>24</v>
      </c>
      <c r="B356" s="82"/>
      <c r="C356" s="82">
        <v>0</v>
      </c>
      <c r="D356" s="82"/>
      <c r="E356" s="74"/>
      <c r="F356" s="83">
        <f>'Calibration Data'!$N$4</f>
        <v>56145503.299999997</v>
      </c>
      <c r="G356" s="83">
        <f>C356/F356</f>
        <v>0</v>
      </c>
      <c r="H356" s="74"/>
      <c r="I356" s="83">
        <f>((G356/100)*$J$351)</f>
        <v>0</v>
      </c>
      <c r="J356" s="84">
        <f t="shared" ref="J356:J419" si="52">(101325.01*(I356/1000000))/(8.314472*298)</f>
        <v>0</v>
      </c>
      <c r="K356" s="83">
        <f t="shared" ref="K356:K368" si="53">J356*1</f>
        <v>0</v>
      </c>
      <c r="L356" s="74"/>
    </row>
    <row r="357" spans="1:12" s="69" customFormat="1" x14ac:dyDescent="0.2">
      <c r="A357" s="85"/>
      <c r="B357" s="86"/>
      <c r="C357" s="86">
        <v>0</v>
      </c>
      <c r="D357" s="86"/>
      <c r="E357" s="74"/>
      <c r="F357" s="83">
        <f>'Calibration Data'!$N$4</f>
        <v>56145503.299999997</v>
      </c>
      <c r="G357" s="83">
        <f t="shared" ref="G357:G420" si="54">C357/F357</f>
        <v>0</v>
      </c>
      <c r="H357" s="74"/>
      <c r="I357" s="83">
        <f t="shared" ref="I357:I420" si="55">((G357/100)*$J$351)</f>
        <v>0</v>
      </c>
      <c r="J357" s="84">
        <f t="shared" si="52"/>
        <v>0</v>
      </c>
      <c r="K357" s="83">
        <f t="shared" si="53"/>
        <v>0</v>
      </c>
      <c r="L357" s="74"/>
    </row>
    <row r="358" spans="1:12" s="69" customFormat="1" x14ac:dyDescent="0.2">
      <c r="A358" s="85"/>
      <c r="B358" s="86"/>
      <c r="C358" s="86">
        <v>0</v>
      </c>
      <c r="D358" s="86"/>
      <c r="E358" s="74"/>
      <c r="F358" s="83">
        <f>'Calibration Data'!$N$4</f>
        <v>56145503.299999997</v>
      </c>
      <c r="G358" s="83">
        <f t="shared" si="54"/>
        <v>0</v>
      </c>
      <c r="H358" s="74"/>
      <c r="I358" s="83">
        <f t="shared" si="55"/>
        <v>0</v>
      </c>
      <c r="J358" s="84">
        <f t="shared" si="52"/>
        <v>0</v>
      </c>
      <c r="K358" s="83">
        <f t="shared" si="53"/>
        <v>0</v>
      </c>
      <c r="L358" s="74"/>
    </row>
    <row r="359" spans="1:12" s="69" customFormat="1" x14ac:dyDescent="0.2">
      <c r="A359" s="85"/>
      <c r="B359" s="86"/>
      <c r="C359" s="86">
        <v>0</v>
      </c>
      <c r="D359" s="86"/>
      <c r="E359" s="74"/>
      <c r="F359" s="83">
        <f>'Calibration Data'!$N$4</f>
        <v>56145503.299999997</v>
      </c>
      <c r="G359" s="83">
        <f t="shared" si="54"/>
        <v>0</v>
      </c>
      <c r="H359" s="74"/>
      <c r="I359" s="83">
        <f t="shared" si="55"/>
        <v>0</v>
      </c>
      <c r="J359" s="84">
        <f t="shared" si="52"/>
        <v>0</v>
      </c>
      <c r="K359" s="83">
        <f t="shared" si="53"/>
        <v>0</v>
      </c>
      <c r="L359" s="74"/>
    </row>
    <row r="360" spans="1:12" s="69" customFormat="1" x14ac:dyDescent="0.2">
      <c r="A360" s="87" t="s">
        <v>19</v>
      </c>
      <c r="B360" s="88"/>
      <c r="C360" s="88">
        <v>0</v>
      </c>
      <c r="D360" s="88"/>
      <c r="E360" s="74"/>
      <c r="F360" s="89">
        <f>'Calibration Data'!$N$5</f>
        <v>56145503.299999997</v>
      </c>
      <c r="G360" s="90">
        <f t="shared" si="54"/>
        <v>0</v>
      </c>
      <c r="H360" s="74"/>
      <c r="I360" s="90">
        <f t="shared" si="55"/>
        <v>0</v>
      </c>
      <c r="J360" s="72">
        <f t="shared" si="52"/>
        <v>0</v>
      </c>
      <c r="K360" s="90">
        <f t="shared" si="53"/>
        <v>0</v>
      </c>
      <c r="L360" s="74"/>
    </row>
    <row r="361" spans="1:12" s="69" customFormat="1" x14ac:dyDescent="0.2">
      <c r="A361" s="85"/>
      <c r="B361" s="86"/>
      <c r="C361" s="86">
        <v>0</v>
      </c>
      <c r="D361" s="86"/>
      <c r="E361" s="74"/>
      <c r="F361" s="89">
        <f>'Calibration Data'!$N$5</f>
        <v>56145503.299999997</v>
      </c>
      <c r="G361" s="90">
        <f t="shared" si="54"/>
        <v>0</v>
      </c>
      <c r="H361" s="74"/>
      <c r="I361" s="90">
        <f t="shared" si="55"/>
        <v>0</v>
      </c>
      <c r="J361" s="72">
        <f t="shared" si="52"/>
        <v>0</v>
      </c>
      <c r="K361" s="90">
        <f t="shared" si="53"/>
        <v>0</v>
      </c>
      <c r="L361" s="74"/>
    </row>
    <row r="362" spans="1:12" s="69" customFormat="1" x14ac:dyDescent="0.2">
      <c r="A362" s="85"/>
      <c r="B362" s="86"/>
      <c r="C362" s="86">
        <v>0</v>
      </c>
      <c r="D362" s="86"/>
      <c r="E362" s="74"/>
      <c r="F362" s="89">
        <f>'Calibration Data'!$N$5</f>
        <v>56145503.299999997</v>
      </c>
      <c r="G362" s="90">
        <f t="shared" si="54"/>
        <v>0</v>
      </c>
      <c r="H362" s="74"/>
      <c r="I362" s="90">
        <f t="shared" si="55"/>
        <v>0</v>
      </c>
      <c r="J362" s="72">
        <f t="shared" si="52"/>
        <v>0</v>
      </c>
      <c r="K362" s="90">
        <f t="shared" si="53"/>
        <v>0</v>
      </c>
      <c r="L362" s="74"/>
    </row>
    <row r="363" spans="1:12" s="69" customFormat="1" x14ac:dyDescent="0.2">
      <c r="A363" s="85"/>
      <c r="B363" s="86"/>
      <c r="C363" s="86">
        <v>0</v>
      </c>
      <c r="D363" s="86"/>
      <c r="E363" s="74"/>
      <c r="F363" s="89">
        <f>'Calibration Data'!$N$5</f>
        <v>56145503.299999997</v>
      </c>
      <c r="G363" s="90">
        <f t="shared" si="54"/>
        <v>0</v>
      </c>
      <c r="H363" s="74"/>
      <c r="I363" s="90">
        <f t="shared" si="55"/>
        <v>0</v>
      </c>
      <c r="J363" s="72">
        <f t="shared" si="52"/>
        <v>0</v>
      </c>
      <c r="K363" s="90">
        <f t="shared" si="53"/>
        <v>0</v>
      </c>
      <c r="L363" s="74"/>
    </row>
    <row r="364" spans="1:12" s="69" customFormat="1" ht="15" x14ac:dyDescent="0.25">
      <c r="A364" s="91" t="s">
        <v>107</v>
      </c>
      <c r="B364" s="92">
        <f>'[1]Calibration Data'!$C$6</f>
        <v>3.0720000000000001</v>
      </c>
      <c r="C364" s="93">
        <v>0</v>
      </c>
      <c r="D364" s="94"/>
      <c r="E364" s="74"/>
      <c r="F364" s="95">
        <f>'Calibration Data'!$N$6</f>
        <v>34244112</v>
      </c>
      <c r="G364" s="83">
        <f t="shared" si="54"/>
        <v>0</v>
      </c>
      <c r="H364" s="74"/>
      <c r="I364" s="83">
        <f t="shared" si="55"/>
        <v>0</v>
      </c>
      <c r="J364" s="84">
        <f t="shared" si="52"/>
        <v>0</v>
      </c>
      <c r="K364" s="83">
        <f t="shared" si="53"/>
        <v>0</v>
      </c>
      <c r="L364" s="74"/>
    </row>
    <row r="365" spans="1:12" s="69" customFormat="1" ht="15" x14ac:dyDescent="0.25">
      <c r="A365" s="96"/>
      <c r="B365" s="97"/>
      <c r="C365" s="93">
        <v>0</v>
      </c>
      <c r="D365" s="97"/>
      <c r="E365" s="74"/>
      <c r="F365" s="95">
        <f>'Calibration Data'!$N$6</f>
        <v>34244112</v>
      </c>
      <c r="G365" s="83">
        <f t="shared" si="54"/>
        <v>0</v>
      </c>
      <c r="H365" s="74"/>
      <c r="I365" s="83">
        <f t="shared" si="55"/>
        <v>0</v>
      </c>
      <c r="J365" s="84">
        <f t="shared" si="52"/>
        <v>0</v>
      </c>
      <c r="K365" s="83">
        <f t="shared" si="53"/>
        <v>0</v>
      </c>
      <c r="L365" s="74"/>
    </row>
    <row r="366" spans="1:12" s="69" customFormat="1" ht="15" x14ac:dyDescent="0.25">
      <c r="A366" s="96"/>
      <c r="B366" s="97"/>
      <c r="C366" s="93">
        <v>0</v>
      </c>
      <c r="D366" s="97"/>
      <c r="E366" s="74"/>
      <c r="F366" s="95">
        <f>'Calibration Data'!$N$6</f>
        <v>34244112</v>
      </c>
      <c r="G366" s="83">
        <f t="shared" si="54"/>
        <v>0</v>
      </c>
      <c r="H366" s="74"/>
      <c r="I366" s="83">
        <f t="shared" si="55"/>
        <v>0</v>
      </c>
      <c r="J366" s="84">
        <f t="shared" si="52"/>
        <v>0</v>
      </c>
      <c r="K366" s="83">
        <f t="shared" si="53"/>
        <v>0</v>
      </c>
      <c r="L366" s="74"/>
    </row>
    <row r="367" spans="1:12" s="69" customFormat="1" ht="15" x14ac:dyDescent="0.25">
      <c r="A367" s="96"/>
      <c r="B367" s="97"/>
      <c r="C367" s="93">
        <v>0</v>
      </c>
      <c r="D367" s="97"/>
      <c r="E367" s="74"/>
      <c r="F367" s="95">
        <f>'Calibration Data'!$N$6</f>
        <v>34244112</v>
      </c>
      <c r="G367" s="83">
        <f t="shared" si="54"/>
        <v>0</v>
      </c>
      <c r="H367" s="74"/>
      <c r="I367" s="83">
        <f t="shared" si="55"/>
        <v>0</v>
      </c>
      <c r="J367" s="84">
        <f t="shared" si="52"/>
        <v>0</v>
      </c>
      <c r="K367" s="83">
        <f t="shared" si="53"/>
        <v>0</v>
      </c>
      <c r="L367" s="74"/>
    </row>
    <row r="368" spans="1:12" s="69" customFormat="1" ht="15" x14ac:dyDescent="0.25">
      <c r="A368" s="96"/>
      <c r="B368" s="97"/>
      <c r="C368" s="93">
        <v>0</v>
      </c>
      <c r="D368" s="97"/>
      <c r="E368" s="74"/>
      <c r="F368" s="95">
        <f>'Calibration Data'!$N$6</f>
        <v>34244112</v>
      </c>
      <c r="G368" s="83">
        <f t="shared" si="54"/>
        <v>0</v>
      </c>
      <c r="H368" s="74"/>
      <c r="I368" s="83">
        <f t="shared" si="55"/>
        <v>0</v>
      </c>
      <c r="J368" s="84">
        <f t="shared" si="52"/>
        <v>0</v>
      </c>
      <c r="K368" s="83">
        <f t="shared" si="53"/>
        <v>0</v>
      </c>
      <c r="L368" s="74"/>
    </row>
    <row r="369" spans="1:12" s="69" customFormat="1" ht="15" x14ac:dyDescent="0.25">
      <c r="A369" s="78" t="s">
        <v>108</v>
      </c>
      <c r="B369" s="92">
        <v>6.1740000000000004</v>
      </c>
      <c r="C369" s="93">
        <v>0</v>
      </c>
      <c r="D369" s="98"/>
      <c r="E369" s="74"/>
      <c r="F369" s="89">
        <f>'Calibration Data'!$N$7</f>
        <v>71799521</v>
      </c>
      <c r="G369" s="90">
        <f t="shared" si="54"/>
        <v>0</v>
      </c>
      <c r="H369" s="74"/>
      <c r="I369" s="90">
        <f t="shared" si="55"/>
        <v>0</v>
      </c>
      <c r="J369" s="72">
        <f t="shared" si="52"/>
        <v>0</v>
      </c>
      <c r="K369" s="90">
        <f t="shared" ref="K369:K378" si="56">J369*2</f>
        <v>0</v>
      </c>
      <c r="L369" s="74"/>
    </row>
    <row r="370" spans="1:12" s="69" customFormat="1" ht="15" x14ac:dyDescent="0.25">
      <c r="A370" s="99"/>
      <c r="B370" s="97"/>
      <c r="C370" s="93">
        <v>0</v>
      </c>
      <c r="D370" s="97"/>
      <c r="E370" s="74"/>
      <c r="F370" s="89">
        <f>'Calibration Data'!$N$7</f>
        <v>71799521</v>
      </c>
      <c r="G370" s="90">
        <f t="shared" si="54"/>
        <v>0</v>
      </c>
      <c r="H370" s="74"/>
      <c r="I370" s="90">
        <f t="shared" si="55"/>
        <v>0</v>
      </c>
      <c r="J370" s="72">
        <f t="shared" si="52"/>
        <v>0</v>
      </c>
      <c r="K370" s="90">
        <f t="shared" si="56"/>
        <v>0</v>
      </c>
      <c r="L370" s="74"/>
    </row>
    <row r="371" spans="1:12" s="69" customFormat="1" ht="15" x14ac:dyDescent="0.25">
      <c r="A371" s="100"/>
      <c r="B371" s="97"/>
      <c r="C371" s="93">
        <v>0</v>
      </c>
      <c r="D371" s="97"/>
      <c r="E371" s="74"/>
      <c r="F371" s="89">
        <f>'Calibration Data'!$N$7</f>
        <v>71799521</v>
      </c>
      <c r="G371" s="90">
        <f t="shared" si="54"/>
        <v>0</v>
      </c>
      <c r="H371" s="74"/>
      <c r="I371" s="90">
        <f t="shared" si="55"/>
        <v>0</v>
      </c>
      <c r="J371" s="72">
        <f t="shared" si="52"/>
        <v>0</v>
      </c>
      <c r="K371" s="90">
        <f t="shared" si="56"/>
        <v>0</v>
      </c>
      <c r="L371" s="74"/>
    </row>
    <row r="372" spans="1:12" s="69" customFormat="1" ht="15" x14ac:dyDescent="0.25">
      <c r="A372" s="100"/>
      <c r="B372" s="97"/>
      <c r="C372" s="93">
        <v>0</v>
      </c>
      <c r="D372" s="97"/>
      <c r="E372" s="74"/>
      <c r="F372" s="89">
        <f>'Calibration Data'!$N$7</f>
        <v>71799521</v>
      </c>
      <c r="G372" s="90">
        <f t="shared" si="54"/>
        <v>0</v>
      </c>
      <c r="H372" s="74"/>
      <c r="I372" s="90">
        <f t="shared" si="55"/>
        <v>0</v>
      </c>
      <c r="J372" s="72">
        <f t="shared" si="52"/>
        <v>0</v>
      </c>
      <c r="K372" s="90">
        <f t="shared" si="56"/>
        <v>0</v>
      </c>
      <c r="L372" s="74"/>
    </row>
    <row r="373" spans="1:12" s="69" customFormat="1" ht="15" x14ac:dyDescent="0.25">
      <c r="A373" s="100"/>
      <c r="B373" s="97"/>
      <c r="C373" s="93">
        <v>0</v>
      </c>
      <c r="D373" s="97"/>
      <c r="E373" s="74"/>
      <c r="F373" s="89">
        <f>'Calibration Data'!$N$7</f>
        <v>71799521</v>
      </c>
      <c r="G373" s="90">
        <f t="shared" si="54"/>
        <v>0</v>
      </c>
      <c r="H373" s="74"/>
      <c r="I373" s="90">
        <f t="shared" si="55"/>
        <v>0</v>
      </c>
      <c r="J373" s="72">
        <f t="shared" si="52"/>
        <v>0</v>
      </c>
      <c r="K373" s="90">
        <f t="shared" si="56"/>
        <v>0</v>
      </c>
      <c r="L373" s="74"/>
    </row>
    <row r="374" spans="1:12" s="69" customFormat="1" ht="15" x14ac:dyDescent="0.25">
      <c r="A374" s="101" t="s">
        <v>109</v>
      </c>
      <c r="B374" s="92">
        <f>'[1]Calibration Data'!$C$8</f>
        <v>7.7910000000000004</v>
      </c>
      <c r="C374" s="93">
        <v>0</v>
      </c>
      <c r="D374" s="98"/>
      <c r="E374" s="74"/>
      <c r="F374" s="95">
        <f>'Calibration Data'!$N$7</f>
        <v>71799521</v>
      </c>
      <c r="G374" s="83">
        <f t="shared" si="54"/>
        <v>0</v>
      </c>
      <c r="H374" s="74"/>
      <c r="I374" s="83">
        <f t="shared" si="55"/>
        <v>0</v>
      </c>
      <c r="J374" s="84">
        <f t="shared" si="52"/>
        <v>0</v>
      </c>
      <c r="K374" s="83">
        <f t="shared" si="56"/>
        <v>0</v>
      </c>
      <c r="L374" s="74"/>
    </row>
    <row r="375" spans="1:12" s="69" customFormat="1" ht="15" x14ac:dyDescent="0.25">
      <c r="A375" s="100"/>
      <c r="B375" s="97"/>
      <c r="C375" s="93">
        <v>0</v>
      </c>
      <c r="D375" s="97"/>
      <c r="E375" s="74"/>
      <c r="F375" s="95">
        <f>'Calibration Data'!$N$7</f>
        <v>71799521</v>
      </c>
      <c r="G375" s="83">
        <f t="shared" si="54"/>
        <v>0</v>
      </c>
      <c r="H375" s="74"/>
      <c r="I375" s="83">
        <f t="shared" si="55"/>
        <v>0</v>
      </c>
      <c r="J375" s="84">
        <f t="shared" si="52"/>
        <v>0</v>
      </c>
      <c r="K375" s="83">
        <f t="shared" si="56"/>
        <v>0</v>
      </c>
      <c r="L375" s="74"/>
    </row>
    <row r="376" spans="1:12" s="69" customFormat="1" ht="15" x14ac:dyDescent="0.25">
      <c r="A376" s="100"/>
      <c r="B376" s="97"/>
      <c r="C376" s="93">
        <v>0</v>
      </c>
      <c r="D376" s="97"/>
      <c r="E376" s="74"/>
      <c r="F376" s="95">
        <f>'Calibration Data'!$N$7</f>
        <v>71799521</v>
      </c>
      <c r="G376" s="83">
        <f t="shared" si="54"/>
        <v>0</v>
      </c>
      <c r="H376" s="74"/>
      <c r="I376" s="83">
        <f t="shared" si="55"/>
        <v>0</v>
      </c>
      <c r="J376" s="84">
        <f t="shared" si="52"/>
        <v>0</v>
      </c>
      <c r="K376" s="83">
        <f t="shared" si="56"/>
        <v>0</v>
      </c>
      <c r="L376" s="74"/>
    </row>
    <row r="377" spans="1:12" s="69" customFormat="1" ht="15" x14ac:dyDescent="0.25">
      <c r="A377" s="100"/>
      <c r="B377" s="97"/>
      <c r="C377" s="93">
        <v>0</v>
      </c>
      <c r="D377" s="97"/>
      <c r="E377" s="74"/>
      <c r="F377" s="95">
        <f>'Calibration Data'!$N$7</f>
        <v>71799521</v>
      </c>
      <c r="G377" s="83">
        <f t="shared" si="54"/>
        <v>0</v>
      </c>
      <c r="H377" s="74"/>
      <c r="I377" s="83">
        <f t="shared" si="55"/>
        <v>0</v>
      </c>
      <c r="J377" s="84">
        <f t="shared" si="52"/>
        <v>0</v>
      </c>
      <c r="K377" s="83">
        <f t="shared" si="56"/>
        <v>0</v>
      </c>
      <c r="L377" s="74"/>
    </row>
    <row r="378" spans="1:12" s="69" customFormat="1" ht="15" x14ac:dyDescent="0.25">
      <c r="A378" s="100"/>
      <c r="B378" s="97"/>
      <c r="C378" s="93">
        <v>0</v>
      </c>
      <c r="D378" s="97"/>
      <c r="E378" s="74"/>
      <c r="F378" s="95">
        <f>'Calibration Data'!$N$7</f>
        <v>71799521</v>
      </c>
      <c r="G378" s="83">
        <f t="shared" si="54"/>
        <v>0</v>
      </c>
      <c r="H378" s="74"/>
      <c r="I378" s="83">
        <f t="shared" si="55"/>
        <v>0</v>
      </c>
      <c r="J378" s="84">
        <f t="shared" si="52"/>
        <v>0</v>
      </c>
      <c r="K378" s="83">
        <f t="shared" si="56"/>
        <v>0</v>
      </c>
      <c r="L378" s="74"/>
    </row>
    <row r="379" spans="1:12" s="69" customFormat="1" ht="15" x14ac:dyDescent="0.25">
      <c r="A379" s="102" t="s">
        <v>110</v>
      </c>
      <c r="B379" s="92">
        <f>'[1]Calibration Data'!$C$9</f>
        <v>12.536</v>
      </c>
      <c r="C379" s="93">
        <v>0</v>
      </c>
      <c r="D379" s="94"/>
      <c r="E379" s="74"/>
      <c r="F379" s="89">
        <f>'Calibration Data'!$N$8</f>
        <v>132037148</v>
      </c>
      <c r="G379" s="90">
        <f t="shared" si="54"/>
        <v>0</v>
      </c>
      <c r="H379" s="74"/>
      <c r="I379" s="90">
        <f t="shared" si="55"/>
        <v>0</v>
      </c>
      <c r="J379" s="72">
        <f t="shared" si="52"/>
        <v>0</v>
      </c>
      <c r="K379" s="90">
        <f t="shared" ref="K379:K388" si="57">J379*3</f>
        <v>0</v>
      </c>
      <c r="L379" s="74"/>
    </row>
    <row r="380" spans="1:12" s="69" customFormat="1" ht="15" x14ac:dyDescent="0.25">
      <c r="A380" s="100"/>
      <c r="B380" s="97"/>
      <c r="C380" s="93">
        <v>0</v>
      </c>
      <c r="D380" s="97"/>
      <c r="E380" s="74"/>
      <c r="F380" s="89">
        <f>'Calibration Data'!$N$8</f>
        <v>132037148</v>
      </c>
      <c r="G380" s="90">
        <f t="shared" si="54"/>
        <v>0</v>
      </c>
      <c r="H380" s="74"/>
      <c r="I380" s="90">
        <f t="shared" si="55"/>
        <v>0</v>
      </c>
      <c r="J380" s="72">
        <f t="shared" si="52"/>
        <v>0</v>
      </c>
      <c r="K380" s="90">
        <f t="shared" si="57"/>
        <v>0</v>
      </c>
      <c r="L380" s="74"/>
    </row>
    <row r="381" spans="1:12" s="69" customFormat="1" ht="15" x14ac:dyDescent="0.25">
      <c r="A381" s="100"/>
      <c r="B381" s="97"/>
      <c r="C381" s="93">
        <v>0</v>
      </c>
      <c r="D381" s="97"/>
      <c r="E381" s="74"/>
      <c r="F381" s="89">
        <f>'Calibration Data'!$N$8</f>
        <v>132037148</v>
      </c>
      <c r="G381" s="90">
        <f t="shared" si="54"/>
        <v>0</v>
      </c>
      <c r="H381" s="74"/>
      <c r="I381" s="90">
        <f t="shared" si="55"/>
        <v>0</v>
      </c>
      <c r="J381" s="72">
        <f t="shared" si="52"/>
        <v>0</v>
      </c>
      <c r="K381" s="90">
        <f t="shared" si="57"/>
        <v>0</v>
      </c>
      <c r="L381" s="74"/>
    </row>
    <row r="382" spans="1:12" s="69" customFormat="1" ht="15" x14ac:dyDescent="0.25">
      <c r="A382" s="100"/>
      <c r="B382" s="97"/>
      <c r="C382" s="93">
        <v>0</v>
      </c>
      <c r="D382" s="97"/>
      <c r="E382" s="74"/>
      <c r="F382" s="89">
        <f>'Calibration Data'!$N$8</f>
        <v>132037148</v>
      </c>
      <c r="G382" s="90">
        <f t="shared" si="54"/>
        <v>0</v>
      </c>
      <c r="H382" s="74"/>
      <c r="I382" s="90">
        <f t="shared" si="55"/>
        <v>0</v>
      </c>
      <c r="J382" s="72">
        <f t="shared" si="52"/>
        <v>0</v>
      </c>
      <c r="K382" s="90">
        <f t="shared" si="57"/>
        <v>0</v>
      </c>
      <c r="L382" s="74"/>
    </row>
    <row r="383" spans="1:12" s="69" customFormat="1" ht="15" x14ac:dyDescent="0.25">
      <c r="A383" s="100"/>
      <c r="B383" s="97"/>
      <c r="C383" s="93">
        <v>0</v>
      </c>
      <c r="D383" s="97"/>
      <c r="E383" s="74"/>
      <c r="F383" s="89">
        <f>'Calibration Data'!$N$8</f>
        <v>132037148</v>
      </c>
      <c r="G383" s="90">
        <f t="shared" si="54"/>
        <v>0</v>
      </c>
      <c r="H383" s="74"/>
      <c r="I383" s="90">
        <f t="shared" si="55"/>
        <v>0</v>
      </c>
      <c r="J383" s="72">
        <f t="shared" si="52"/>
        <v>0</v>
      </c>
      <c r="K383" s="90">
        <f t="shared" si="57"/>
        <v>0</v>
      </c>
      <c r="L383" s="74"/>
    </row>
    <row r="384" spans="1:12" s="69" customFormat="1" ht="15" x14ac:dyDescent="0.25">
      <c r="A384" s="91" t="s">
        <v>111</v>
      </c>
      <c r="B384" s="92">
        <f>'[1]Calibration Data'!$C$10</f>
        <v>12.875999999999999</v>
      </c>
      <c r="C384" s="93">
        <v>0</v>
      </c>
      <c r="D384" s="94"/>
      <c r="E384" s="74"/>
      <c r="F384" s="95">
        <f>'Calibration Data'!$N$9</f>
        <v>132744357</v>
      </c>
      <c r="G384" s="83">
        <f t="shared" si="54"/>
        <v>0</v>
      </c>
      <c r="H384" s="74"/>
      <c r="I384" s="83">
        <f t="shared" si="55"/>
        <v>0</v>
      </c>
      <c r="J384" s="84">
        <f t="shared" si="52"/>
        <v>0</v>
      </c>
      <c r="K384" s="83">
        <f t="shared" si="57"/>
        <v>0</v>
      </c>
      <c r="L384" s="74"/>
    </row>
    <row r="385" spans="1:12" s="69" customFormat="1" ht="15" x14ac:dyDescent="0.25">
      <c r="A385" s="100"/>
      <c r="B385" s="97"/>
      <c r="C385" s="93">
        <v>0</v>
      </c>
      <c r="D385" s="97"/>
      <c r="E385" s="74"/>
      <c r="F385" s="95">
        <f>'Calibration Data'!$N$9</f>
        <v>132744357</v>
      </c>
      <c r="G385" s="83">
        <f t="shared" si="54"/>
        <v>0</v>
      </c>
      <c r="H385" s="74"/>
      <c r="I385" s="83">
        <f t="shared" si="55"/>
        <v>0</v>
      </c>
      <c r="J385" s="84">
        <f t="shared" si="52"/>
        <v>0</v>
      </c>
      <c r="K385" s="83">
        <f t="shared" si="57"/>
        <v>0</v>
      </c>
      <c r="L385" s="74"/>
    </row>
    <row r="386" spans="1:12" s="69" customFormat="1" ht="15" x14ac:dyDescent="0.25">
      <c r="A386" s="100"/>
      <c r="B386" s="97"/>
      <c r="C386" s="93">
        <v>0</v>
      </c>
      <c r="D386" s="97"/>
      <c r="E386" s="74"/>
      <c r="F386" s="95">
        <f>'Calibration Data'!$N$9</f>
        <v>132744357</v>
      </c>
      <c r="G386" s="83">
        <f t="shared" si="54"/>
        <v>0</v>
      </c>
      <c r="H386" s="74"/>
      <c r="I386" s="83">
        <f t="shared" si="55"/>
        <v>0</v>
      </c>
      <c r="J386" s="84">
        <f t="shared" si="52"/>
        <v>0</v>
      </c>
      <c r="K386" s="83">
        <f t="shared" si="57"/>
        <v>0</v>
      </c>
      <c r="L386" s="74"/>
    </row>
    <row r="387" spans="1:12" s="69" customFormat="1" ht="15" x14ac:dyDescent="0.25">
      <c r="A387" s="100"/>
      <c r="B387" s="97"/>
      <c r="C387" s="93">
        <v>0</v>
      </c>
      <c r="D387" s="97"/>
      <c r="E387" s="74"/>
      <c r="F387" s="95">
        <f>'Calibration Data'!$N$9</f>
        <v>132744357</v>
      </c>
      <c r="G387" s="83">
        <f t="shared" si="54"/>
        <v>0</v>
      </c>
      <c r="H387" s="74"/>
      <c r="I387" s="83">
        <f t="shared" si="55"/>
        <v>0</v>
      </c>
      <c r="J387" s="84">
        <f t="shared" si="52"/>
        <v>0</v>
      </c>
      <c r="K387" s="83">
        <f t="shared" si="57"/>
        <v>0</v>
      </c>
      <c r="L387" s="74"/>
    </row>
    <row r="388" spans="1:12" s="69" customFormat="1" ht="15" x14ac:dyDescent="0.25">
      <c r="A388" s="100"/>
      <c r="B388" s="97"/>
      <c r="C388" s="93">
        <v>0</v>
      </c>
      <c r="D388" s="97"/>
      <c r="E388" s="74"/>
      <c r="F388" s="95">
        <f>'Calibration Data'!$N$9</f>
        <v>132744357</v>
      </c>
      <c r="G388" s="83">
        <f t="shared" si="54"/>
        <v>0</v>
      </c>
      <c r="H388" s="74"/>
      <c r="I388" s="83">
        <f t="shared" si="55"/>
        <v>0</v>
      </c>
      <c r="J388" s="84">
        <f t="shared" si="52"/>
        <v>0</v>
      </c>
      <c r="K388" s="83">
        <f t="shared" si="57"/>
        <v>0</v>
      </c>
      <c r="L388" s="74"/>
    </row>
    <row r="389" spans="1:12" s="69" customFormat="1" ht="15" x14ac:dyDescent="0.25">
      <c r="A389" s="78" t="s">
        <v>112</v>
      </c>
      <c r="B389" s="98">
        <v>15.324</v>
      </c>
      <c r="C389" s="93">
        <v>0</v>
      </c>
      <c r="D389" s="98"/>
      <c r="E389" s="74"/>
      <c r="F389" s="89">
        <f>'Calibration Data'!$N$10</f>
        <v>178668655</v>
      </c>
      <c r="G389" s="90">
        <f t="shared" si="54"/>
        <v>0</v>
      </c>
      <c r="H389" s="74"/>
      <c r="I389" s="90">
        <f t="shared" si="55"/>
        <v>0</v>
      </c>
      <c r="J389" s="72">
        <f t="shared" si="52"/>
        <v>0</v>
      </c>
      <c r="K389" s="90">
        <f t="shared" ref="K389:K398" si="58">J389*4</f>
        <v>0</v>
      </c>
      <c r="L389" s="74"/>
    </row>
    <row r="390" spans="1:12" s="69" customFormat="1" ht="15" x14ac:dyDescent="0.25">
      <c r="A390" s="100"/>
      <c r="B390" s="103"/>
      <c r="C390" s="93">
        <v>0</v>
      </c>
      <c r="D390" s="97"/>
      <c r="E390" s="74"/>
      <c r="F390" s="89">
        <f>'Calibration Data'!$N$10</f>
        <v>178668655</v>
      </c>
      <c r="G390" s="90">
        <f t="shared" si="54"/>
        <v>0</v>
      </c>
      <c r="H390" s="74"/>
      <c r="I390" s="90">
        <f t="shared" si="55"/>
        <v>0</v>
      </c>
      <c r="J390" s="72">
        <f t="shared" si="52"/>
        <v>0</v>
      </c>
      <c r="K390" s="90">
        <f t="shared" si="58"/>
        <v>0</v>
      </c>
      <c r="L390" s="74"/>
    </row>
    <row r="391" spans="1:12" s="69" customFormat="1" ht="15" x14ac:dyDescent="0.25">
      <c r="A391" s="100"/>
      <c r="B391" s="103"/>
      <c r="C391" s="93">
        <v>0</v>
      </c>
      <c r="D391" s="97"/>
      <c r="E391" s="74"/>
      <c r="F391" s="89">
        <f>'Calibration Data'!$N$10</f>
        <v>178668655</v>
      </c>
      <c r="G391" s="90">
        <f t="shared" si="54"/>
        <v>0</v>
      </c>
      <c r="H391" s="74"/>
      <c r="I391" s="90">
        <f t="shared" si="55"/>
        <v>0</v>
      </c>
      <c r="J391" s="72">
        <f t="shared" si="52"/>
        <v>0</v>
      </c>
      <c r="K391" s="90">
        <f t="shared" si="58"/>
        <v>0</v>
      </c>
      <c r="L391" s="74"/>
    </row>
    <row r="392" spans="1:12" s="69" customFormat="1" ht="15" x14ac:dyDescent="0.25">
      <c r="A392" s="100"/>
      <c r="B392" s="97"/>
      <c r="C392" s="93">
        <v>0</v>
      </c>
      <c r="D392" s="97"/>
      <c r="E392" s="74"/>
      <c r="F392" s="89">
        <f>'Calibration Data'!$N$10</f>
        <v>178668655</v>
      </c>
      <c r="G392" s="90">
        <f t="shared" si="54"/>
        <v>0</v>
      </c>
      <c r="H392" s="74"/>
      <c r="I392" s="90">
        <f t="shared" si="55"/>
        <v>0</v>
      </c>
      <c r="J392" s="72">
        <f t="shared" si="52"/>
        <v>0</v>
      </c>
      <c r="K392" s="90">
        <f t="shared" si="58"/>
        <v>0</v>
      </c>
      <c r="L392" s="74"/>
    </row>
    <row r="393" spans="1:12" s="69" customFormat="1" ht="15" x14ac:dyDescent="0.25">
      <c r="A393" s="100"/>
      <c r="B393" s="97"/>
      <c r="C393" s="93">
        <v>0</v>
      </c>
      <c r="D393" s="97"/>
      <c r="E393" s="74"/>
      <c r="F393" s="89">
        <f>'Calibration Data'!$N$10</f>
        <v>178668655</v>
      </c>
      <c r="G393" s="90">
        <f t="shared" si="54"/>
        <v>0</v>
      </c>
      <c r="H393" s="74"/>
      <c r="I393" s="90">
        <f t="shared" si="55"/>
        <v>0</v>
      </c>
      <c r="J393" s="72">
        <f t="shared" si="52"/>
        <v>0</v>
      </c>
      <c r="K393" s="90">
        <f t="shared" si="58"/>
        <v>0</v>
      </c>
      <c r="L393" s="74"/>
    </row>
    <row r="394" spans="1:12" s="69" customFormat="1" ht="15" x14ac:dyDescent="0.25">
      <c r="A394" s="101" t="s">
        <v>113</v>
      </c>
      <c r="B394" s="92">
        <f>'[1]Calibration Data'!$C$11</f>
        <v>15.557</v>
      </c>
      <c r="C394" s="93">
        <v>0</v>
      </c>
      <c r="D394" s="98"/>
      <c r="E394" s="74"/>
      <c r="F394" s="95">
        <f>'Calibration Data'!$N$11</f>
        <v>178668655</v>
      </c>
      <c r="G394" s="83">
        <f t="shared" si="54"/>
        <v>0</v>
      </c>
      <c r="H394" s="74"/>
      <c r="I394" s="83">
        <f t="shared" si="55"/>
        <v>0</v>
      </c>
      <c r="J394" s="84">
        <f t="shared" si="52"/>
        <v>0</v>
      </c>
      <c r="K394" s="83">
        <f t="shared" si="58"/>
        <v>0</v>
      </c>
      <c r="L394" s="74"/>
    </row>
    <row r="395" spans="1:12" s="69" customFormat="1" ht="15" x14ac:dyDescent="0.25">
      <c r="A395" s="100"/>
      <c r="B395" s="97"/>
      <c r="C395" s="93">
        <v>0</v>
      </c>
      <c r="D395" s="97"/>
      <c r="E395" s="74"/>
      <c r="F395" s="95">
        <f>'Calibration Data'!$N$11</f>
        <v>178668655</v>
      </c>
      <c r="G395" s="83">
        <f t="shared" si="54"/>
        <v>0</v>
      </c>
      <c r="H395" s="74"/>
      <c r="I395" s="83">
        <f t="shared" si="55"/>
        <v>0</v>
      </c>
      <c r="J395" s="84">
        <f t="shared" si="52"/>
        <v>0</v>
      </c>
      <c r="K395" s="83">
        <f t="shared" si="58"/>
        <v>0</v>
      </c>
      <c r="L395" s="74"/>
    </row>
    <row r="396" spans="1:12" s="69" customFormat="1" ht="15" x14ac:dyDescent="0.25">
      <c r="A396" s="100"/>
      <c r="B396" s="97"/>
      <c r="C396" s="93">
        <v>0</v>
      </c>
      <c r="D396" s="97"/>
      <c r="E396" s="74"/>
      <c r="F396" s="95">
        <f>'Calibration Data'!$N$11</f>
        <v>178668655</v>
      </c>
      <c r="G396" s="83">
        <f t="shared" si="54"/>
        <v>0</v>
      </c>
      <c r="H396" s="74"/>
      <c r="I396" s="83">
        <f t="shared" si="55"/>
        <v>0</v>
      </c>
      <c r="J396" s="84">
        <f t="shared" si="52"/>
        <v>0</v>
      </c>
      <c r="K396" s="83">
        <f t="shared" si="58"/>
        <v>0</v>
      </c>
      <c r="L396" s="74"/>
    </row>
    <row r="397" spans="1:12" s="69" customFormat="1" ht="15" x14ac:dyDescent="0.25">
      <c r="A397" s="100"/>
      <c r="B397" s="97"/>
      <c r="C397" s="93">
        <v>0</v>
      </c>
      <c r="D397" s="97"/>
      <c r="E397" s="74"/>
      <c r="F397" s="95">
        <f>'Calibration Data'!$N$11</f>
        <v>178668655</v>
      </c>
      <c r="G397" s="83">
        <f t="shared" si="54"/>
        <v>0</v>
      </c>
      <c r="H397" s="74"/>
      <c r="I397" s="83">
        <f t="shared" si="55"/>
        <v>0</v>
      </c>
      <c r="J397" s="84">
        <f t="shared" si="52"/>
        <v>0</v>
      </c>
      <c r="K397" s="83">
        <f t="shared" si="58"/>
        <v>0</v>
      </c>
      <c r="L397" s="74"/>
    </row>
    <row r="398" spans="1:12" s="69" customFormat="1" ht="15" x14ac:dyDescent="0.25">
      <c r="A398" s="100"/>
      <c r="B398" s="97"/>
      <c r="C398" s="93">
        <v>0</v>
      </c>
      <c r="D398" s="97"/>
      <c r="E398" s="74"/>
      <c r="F398" s="95">
        <f>'Calibration Data'!$N$11</f>
        <v>178668655</v>
      </c>
      <c r="G398" s="83">
        <f t="shared" si="54"/>
        <v>0</v>
      </c>
      <c r="H398" s="74"/>
      <c r="I398" s="83">
        <f t="shared" si="55"/>
        <v>0</v>
      </c>
      <c r="J398" s="84">
        <f t="shared" si="52"/>
        <v>0</v>
      </c>
      <c r="K398" s="83">
        <f t="shared" si="58"/>
        <v>0</v>
      </c>
      <c r="L398" s="74"/>
    </row>
    <row r="399" spans="1:12" s="69" customFormat="1" ht="15" x14ac:dyDescent="0.25">
      <c r="A399" s="102" t="s">
        <v>114</v>
      </c>
      <c r="B399" s="92">
        <v>17.768999999999998</v>
      </c>
      <c r="C399" s="93">
        <v>0</v>
      </c>
      <c r="D399" s="94"/>
      <c r="E399" s="74"/>
      <c r="F399" s="89">
        <f>'Calibration Data'!$N$12</f>
        <v>230000000</v>
      </c>
      <c r="G399" s="90">
        <f t="shared" si="54"/>
        <v>0</v>
      </c>
      <c r="H399" s="74"/>
      <c r="I399" s="90">
        <f t="shared" si="55"/>
        <v>0</v>
      </c>
      <c r="J399" s="72">
        <f t="shared" si="52"/>
        <v>0</v>
      </c>
      <c r="K399" s="90">
        <f>J399*5</f>
        <v>0</v>
      </c>
      <c r="L399" s="74"/>
    </row>
    <row r="400" spans="1:12" s="69" customFormat="1" ht="15" x14ac:dyDescent="0.25">
      <c r="A400" s="100"/>
      <c r="B400" s="97"/>
      <c r="C400" s="93">
        <v>0</v>
      </c>
      <c r="D400" s="97"/>
      <c r="E400" s="74"/>
      <c r="F400" s="89">
        <f>'Calibration Data'!$N$12</f>
        <v>230000000</v>
      </c>
      <c r="G400" s="90">
        <f t="shared" si="54"/>
        <v>0</v>
      </c>
      <c r="H400" s="74"/>
      <c r="I400" s="90">
        <f t="shared" si="55"/>
        <v>0</v>
      </c>
      <c r="J400" s="72">
        <f t="shared" si="52"/>
        <v>0</v>
      </c>
      <c r="K400" s="90">
        <f t="shared" ref="K400:K406" si="59">J400*5</f>
        <v>0</v>
      </c>
      <c r="L400" s="74"/>
    </row>
    <row r="401" spans="1:12" s="69" customFormat="1" ht="15" x14ac:dyDescent="0.25">
      <c r="A401" s="100"/>
      <c r="B401" s="97"/>
      <c r="C401" s="93">
        <v>0</v>
      </c>
      <c r="D401" s="97"/>
      <c r="E401" s="74"/>
      <c r="F401" s="89">
        <f>'Calibration Data'!$N$12</f>
        <v>230000000</v>
      </c>
      <c r="G401" s="90">
        <f t="shared" si="54"/>
        <v>0</v>
      </c>
      <c r="H401" s="74"/>
      <c r="I401" s="90">
        <f t="shared" si="55"/>
        <v>0</v>
      </c>
      <c r="J401" s="72">
        <f t="shared" si="52"/>
        <v>0</v>
      </c>
      <c r="K401" s="90">
        <f t="shared" si="59"/>
        <v>0</v>
      </c>
      <c r="L401" s="74"/>
    </row>
    <row r="402" spans="1:12" s="69" customFormat="1" ht="15" x14ac:dyDescent="0.25">
      <c r="A402" s="100"/>
      <c r="B402" s="97"/>
      <c r="C402" s="93">
        <v>0</v>
      </c>
      <c r="D402" s="97"/>
      <c r="E402" s="74"/>
      <c r="F402" s="89">
        <f>'Calibration Data'!$N$12</f>
        <v>230000000</v>
      </c>
      <c r="G402" s="90">
        <f t="shared" si="54"/>
        <v>0</v>
      </c>
      <c r="H402" s="74"/>
      <c r="I402" s="90">
        <f t="shared" si="55"/>
        <v>0</v>
      </c>
      <c r="J402" s="72">
        <f t="shared" si="52"/>
        <v>0</v>
      </c>
      <c r="K402" s="90">
        <f t="shared" si="59"/>
        <v>0</v>
      </c>
      <c r="L402" s="74"/>
    </row>
    <row r="403" spans="1:12" s="69" customFormat="1" ht="15" x14ac:dyDescent="0.25">
      <c r="A403" s="100"/>
      <c r="B403" s="97"/>
      <c r="C403" s="93">
        <v>0</v>
      </c>
      <c r="D403" s="97"/>
      <c r="E403" s="74"/>
      <c r="F403" s="89">
        <f>'Calibration Data'!$N$12</f>
        <v>230000000</v>
      </c>
      <c r="G403" s="90">
        <f t="shared" si="54"/>
        <v>0</v>
      </c>
      <c r="H403" s="74"/>
      <c r="I403" s="90">
        <f t="shared" si="55"/>
        <v>0</v>
      </c>
      <c r="J403" s="72">
        <f t="shared" si="52"/>
        <v>0</v>
      </c>
      <c r="K403" s="90">
        <f t="shared" si="59"/>
        <v>0</v>
      </c>
      <c r="L403" s="74"/>
    </row>
    <row r="404" spans="1:12" s="69" customFormat="1" ht="15" x14ac:dyDescent="0.25">
      <c r="A404" s="99"/>
      <c r="B404" s="103"/>
      <c r="C404" s="93">
        <v>0</v>
      </c>
      <c r="D404" s="103"/>
      <c r="E404" s="74"/>
      <c r="F404" s="89">
        <f>'Calibration Data'!$N$12</f>
        <v>230000000</v>
      </c>
      <c r="G404" s="90">
        <f t="shared" si="54"/>
        <v>0</v>
      </c>
      <c r="H404" s="74"/>
      <c r="I404" s="90">
        <f t="shared" si="55"/>
        <v>0</v>
      </c>
      <c r="J404" s="72">
        <f t="shared" si="52"/>
        <v>0</v>
      </c>
      <c r="K404" s="90">
        <f t="shared" si="59"/>
        <v>0</v>
      </c>
      <c r="L404" s="74"/>
    </row>
    <row r="405" spans="1:12" s="69" customFormat="1" ht="15" x14ac:dyDescent="0.25">
      <c r="A405" s="99"/>
      <c r="B405" s="103"/>
      <c r="C405" s="93">
        <v>0</v>
      </c>
      <c r="D405" s="103"/>
      <c r="E405" s="74"/>
      <c r="F405" s="89">
        <f>'Calibration Data'!$N$12</f>
        <v>230000000</v>
      </c>
      <c r="G405" s="90">
        <f t="shared" si="54"/>
        <v>0</v>
      </c>
      <c r="H405" s="74"/>
      <c r="I405" s="90">
        <f t="shared" si="55"/>
        <v>0</v>
      </c>
      <c r="J405" s="72">
        <f t="shared" si="52"/>
        <v>0</v>
      </c>
      <c r="K405" s="90">
        <f t="shared" si="59"/>
        <v>0</v>
      </c>
      <c r="L405" s="74"/>
    </row>
    <row r="406" spans="1:12" s="69" customFormat="1" ht="15" x14ac:dyDescent="0.25">
      <c r="A406" s="99"/>
      <c r="B406" s="103"/>
      <c r="C406" s="93">
        <v>0</v>
      </c>
      <c r="D406" s="103"/>
      <c r="E406" s="74"/>
      <c r="F406" s="89">
        <f>'Calibration Data'!$N$12</f>
        <v>230000000</v>
      </c>
      <c r="G406" s="90">
        <f t="shared" si="54"/>
        <v>0</v>
      </c>
      <c r="H406" s="74"/>
      <c r="I406" s="90">
        <f t="shared" si="55"/>
        <v>0</v>
      </c>
      <c r="J406" s="72">
        <f t="shared" si="52"/>
        <v>0</v>
      </c>
      <c r="K406" s="90">
        <f t="shared" si="59"/>
        <v>0</v>
      </c>
      <c r="L406" s="74"/>
    </row>
    <row r="407" spans="1:12" s="69" customFormat="1" ht="15" x14ac:dyDescent="0.25">
      <c r="A407" s="101" t="s">
        <v>115</v>
      </c>
      <c r="B407" s="92">
        <v>19.364999999999998</v>
      </c>
      <c r="C407" s="93">
        <v>0</v>
      </c>
      <c r="D407" s="98"/>
      <c r="E407" s="74"/>
      <c r="F407" s="95">
        <f>'Calibration Data'!$N$13</f>
        <v>280000000</v>
      </c>
      <c r="G407" s="83">
        <f t="shared" si="54"/>
        <v>0</v>
      </c>
      <c r="H407" s="74"/>
      <c r="I407" s="83">
        <f t="shared" si="55"/>
        <v>0</v>
      </c>
      <c r="J407" s="84">
        <f t="shared" si="52"/>
        <v>0</v>
      </c>
      <c r="K407" s="83">
        <f>J407*6</f>
        <v>0</v>
      </c>
      <c r="L407" s="74"/>
    </row>
    <row r="408" spans="1:12" s="69" customFormat="1" ht="15" x14ac:dyDescent="0.25">
      <c r="A408" s="100"/>
      <c r="B408" s="97"/>
      <c r="C408" s="93">
        <v>0</v>
      </c>
      <c r="D408" s="97"/>
      <c r="E408" s="74"/>
      <c r="F408" s="95">
        <f>'Calibration Data'!$N$13</f>
        <v>280000000</v>
      </c>
      <c r="G408" s="83">
        <f t="shared" si="54"/>
        <v>0</v>
      </c>
      <c r="H408" s="74"/>
      <c r="I408" s="83">
        <f t="shared" si="55"/>
        <v>0</v>
      </c>
      <c r="J408" s="84">
        <f t="shared" si="52"/>
        <v>0</v>
      </c>
      <c r="K408" s="83">
        <f t="shared" ref="K408:K415" si="60">J408*6</f>
        <v>0</v>
      </c>
      <c r="L408" s="74"/>
    </row>
    <row r="409" spans="1:12" s="69" customFormat="1" ht="15" x14ac:dyDescent="0.25">
      <c r="A409" s="100"/>
      <c r="B409" s="97"/>
      <c r="C409" s="93">
        <v>0</v>
      </c>
      <c r="D409" s="97"/>
      <c r="E409" s="74"/>
      <c r="F409" s="95">
        <f>'Calibration Data'!$N$13</f>
        <v>280000000</v>
      </c>
      <c r="G409" s="83">
        <f t="shared" si="54"/>
        <v>0</v>
      </c>
      <c r="H409" s="74"/>
      <c r="I409" s="83">
        <f t="shared" si="55"/>
        <v>0</v>
      </c>
      <c r="J409" s="84">
        <f t="shared" si="52"/>
        <v>0</v>
      </c>
      <c r="K409" s="83">
        <f t="shared" si="60"/>
        <v>0</v>
      </c>
      <c r="L409" s="74"/>
    </row>
    <row r="410" spans="1:12" s="69" customFormat="1" ht="15" x14ac:dyDescent="0.25">
      <c r="A410" s="100"/>
      <c r="B410" s="97"/>
      <c r="C410" s="93">
        <v>0</v>
      </c>
      <c r="D410" s="97"/>
      <c r="E410" s="74"/>
      <c r="F410" s="95">
        <f>'Calibration Data'!$N$13</f>
        <v>280000000</v>
      </c>
      <c r="G410" s="83">
        <f t="shared" si="54"/>
        <v>0</v>
      </c>
      <c r="H410" s="74"/>
      <c r="I410" s="83">
        <f t="shared" si="55"/>
        <v>0</v>
      </c>
      <c r="J410" s="84">
        <f t="shared" si="52"/>
        <v>0</v>
      </c>
      <c r="K410" s="83">
        <f t="shared" si="60"/>
        <v>0</v>
      </c>
      <c r="L410" s="74"/>
    </row>
    <row r="411" spans="1:12" s="69" customFormat="1" ht="15" x14ac:dyDescent="0.25">
      <c r="A411" s="100"/>
      <c r="B411" s="97"/>
      <c r="C411" s="93">
        <v>0</v>
      </c>
      <c r="D411" s="97"/>
      <c r="E411" s="74"/>
      <c r="F411" s="95">
        <f>'Calibration Data'!$N$13</f>
        <v>280000000</v>
      </c>
      <c r="G411" s="83">
        <f t="shared" si="54"/>
        <v>0</v>
      </c>
      <c r="H411" s="74"/>
      <c r="I411" s="83">
        <f t="shared" si="55"/>
        <v>0</v>
      </c>
      <c r="J411" s="84">
        <f t="shared" si="52"/>
        <v>0</v>
      </c>
      <c r="K411" s="83">
        <f t="shared" si="60"/>
        <v>0</v>
      </c>
      <c r="L411" s="74"/>
    </row>
    <row r="412" spans="1:12" s="69" customFormat="1" ht="15" x14ac:dyDescent="0.25">
      <c r="A412" s="99"/>
      <c r="B412" s="103"/>
      <c r="C412" s="93">
        <v>0</v>
      </c>
      <c r="D412" s="103"/>
      <c r="E412" s="74"/>
      <c r="F412" s="95">
        <f>'Calibration Data'!$N$13</f>
        <v>280000000</v>
      </c>
      <c r="G412" s="83">
        <f t="shared" si="54"/>
        <v>0</v>
      </c>
      <c r="H412" s="74"/>
      <c r="I412" s="83">
        <f t="shared" si="55"/>
        <v>0</v>
      </c>
      <c r="J412" s="84">
        <f t="shared" si="52"/>
        <v>0</v>
      </c>
      <c r="K412" s="83">
        <f t="shared" si="60"/>
        <v>0</v>
      </c>
      <c r="L412" s="74"/>
    </row>
    <row r="413" spans="1:12" s="69" customFormat="1" ht="15" x14ac:dyDescent="0.25">
      <c r="A413" s="99"/>
      <c r="B413" s="103"/>
      <c r="C413" s="93">
        <v>0</v>
      </c>
      <c r="D413" s="103"/>
      <c r="E413" s="74"/>
      <c r="F413" s="95">
        <f>'Calibration Data'!$N$13</f>
        <v>280000000</v>
      </c>
      <c r="G413" s="83">
        <f t="shared" si="54"/>
        <v>0</v>
      </c>
      <c r="H413" s="74"/>
      <c r="I413" s="83">
        <f t="shared" si="55"/>
        <v>0</v>
      </c>
      <c r="J413" s="84">
        <f t="shared" si="52"/>
        <v>0</v>
      </c>
      <c r="K413" s="83">
        <f t="shared" si="60"/>
        <v>0</v>
      </c>
      <c r="L413" s="74"/>
    </row>
    <row r="414" spans="1:12" s="69" customFormat="1" ht="15" x14ac:dyDescent="0.25">
      <c r="A414" s="99"/>
      <c r="B414" s="103"/>
      <c r="C414" s="93">
        <v>0</v>
      </c>
      <c r="D414" s="103"/>
      <c r="E414" s="74"/>
      <c r="F414" s="95">
        <f>'Calibration Data'!$N$13</f>
        <v>280000000</v>
      </c>
      <c r="G414" s="83">
        <f t="shared" si="54"/>
        <v>0</v>
      </c>
      <c r="H414" s="74"/>
      <c r="I414" s="83">
        <f t="shared" si="55"/>
        <v>0</v>
      </c>
      <c r="J414" s="84">
        <f t="shared" si="52"/>
        <v>0</v>
      </c>
      <c r="K414" s="83">
        <f t="shared" si="60"/>
        <v>0</v>
      </c>
      <c r="L414" s="74"/>
    </row>
    <row r="415" spans="1:12" s="69" customFormat="1" ht="15" x14ac:dyDescent="0.25">
      <c r="A415" s="99"/>
      <c r="B415" s="103"/>
      <c r="C415" s="93">
        <v>0</v>
      </c>
      <c r="D415" s="103"/>
      <c r="E415" s="74"/>
      <c r="F415" s="95">
        <f>'Calibration Data'!$N$13</f>
        <v>280000000</v>
      </c>
      <c r="G415" s="83">
        <f t="shared" si="54"/>
        <v>0</v>
      </c>
      <c r="H415" s="74"/>
      <c r="I415" s="83">
        <f t="shared" si="55"/>
        <v>0</v>
      </c>
      <c r="J415" s="84">
        <f t="shared" si="52"/>
        <v>0</v>
      </c>
      <c r="K415" s="83">
        <f t="shared" si="60"/>
        <v>0</v>
      </c>
      <c r="L415" s="74"/>
    </row>
    <row r="416" spans="1:12" s="69" customFormat="1" ht="15" x14ac:dyDescent="0.25">
      <c r="A416" s="102" t="s">
        <v>116</v>
      </c>
      <c r="B416" s="104">
        <v>21.76</v>
      </c>
      <c r="C416" s="93">
        <v>0</v>
      </c>
      <c r="D416" s="94"/>
      <c r="E416" s="74"/>
      <c r="F416" s="89">
        <f>'Calibration Data'!$N$14</f>
        <v>330000000</v>
      </c>
      <c r="G416" s="90">
        <f t="shared" si="54"/>
        <v>0</v>
      </c>
      <c r="H416" s="74"/>
      <c r="I416" s="90">
        <f t="shared" si="55"/>
        <v>0</v>
      </c>
      <c r="J416" s="72">
        <f t="shared" si="52"/>
        <v>0</v>
      </c>
      <c r="K416" s="90">
        <f>J416*7</f>
        <v>0</v>
      </c>
      <c r="L416" s="74"/>
    </row>
    <row r="417" spans="1:12" s="69" customFormat="1" ht="15" x14ac:dyDescent="0.25">
      <c r="A417" s="100"/>
      <c r="B417" s="97"/>
      <c r="C417" s="93">
        <v>0</v>
      </c>
      <c r="D417" s="97"/>
      <c r="E417" s="74"/>
      <c r="F417" s="89">
        <f>'Calibration Data'!$N$14</f>
        <v>330000000</v>
      </c>
      <c r="G417" s="90">
        <f t="shared" si="54"/>
        <v>0</v>
      </c>
      <c r="H417" s="74"/>
      <c r="I417" s="90">
        <f t="shared" si="55"/>
        <v>0</v>
      </c>
      <c r="J417" s="72">
        <f t="shared" si="52"/>
        <v>0</v>
      </c>
      <c r="K417" s="90">
        <f t="shared" ref="K417:K422" si="61">J417*7</f>
        <v>0</v>
      </c>
      <c r="L417" s="74"/>
    </row>
    <row r="418" spans="1:12" s="69" customFormat="1" ht="15" x14ac:dyDescent="0.25">
      <c r="A418" s="100"/>
      <c r="B418" s="97"/>
      <c r="C418" s="93">
        <v>0</v>
      </c>
      <c r="D418" s="97"/>
      <c r="E418" s="74"/>
      <c r="F418" s="89">
        <f>'Calibration Data'!$N$14</f>
        <v>330000000</v>
      </c>
      <c r="G418" s="90">
        <f t="shared" si="54"/>
        <v>0</v>
      </c>
      <c r="H418" s="74"/>
      <c r="I418" s="90">
        <f t="shared" si="55"/>
        <v>0</v>
      </c>
      <c r="J418" s="72">
        <f t="shared" si="52"/>
        <v>0</v>
      </c>
      <c r="K418" s="90">
        <f t="shared" si="61"/>
        <v>0</v>
      </c>
      <c r="L418" s="74"/>
    </row>
    <row r="419" spans="1:12" s="69" customFormat="1" ht="15" x14ac:dyDescent="0.25">
      <c r="A419" s="100"/>
      <c r="B419" s="97"/>
      <c r="C419" s="93">
        <v>0</v>
      </c>
      <c r="D419" s="97"/>
      <c r="E419" s="74"/>
      <c r="F419" s="89">
        <f>'Calibration Data'!$N$14</f>
        <v>330000000</v>
      </c>
      <c r="G419" s="90">
        <f t="shared" si="54"/>
        <v>0</v>
      </c>
      <c r="H419" s="74"/>
      <c r="I419" s="90">
        <f t="shared" si="55"/>
        <v>0</v>
      </c>
      <c r="J419" s="72">
        <f t="shared" si="52"/>
        <v>0</v>
      </c>
      <c r="K419" s="90">
        <f t="shared" si="61"/>
        <v>0</v>
      </c>
      <c r="L419" s="74"/>
    </row>
    <row r="420" spans="1:12" s="69" customFormat="1" ht="15" x14ac:dyDescent="0.25">
      <c r="A420" s="100"/>
      <c r="B420" s="97"/>
      <c r="C420" s="93">
        <v>0</v>
      </c>
      <c r="D420" s="97"/>
      <c r="E420" s="74"/>
      <c r="F420" s="89">
        <f>'Calibration Data'!$N$14</f>
        <v>330000000</v>
      </c>
      <c r="G420" s="90">
        <f t="shared" si="54"/>
        <v>0</v>
      </c>
      <c r="H420" s="74"/>
      <c r="I420" s="90">
        <f t="shared" si="55"/>
        <v>0</v>
      </c>
      <c r="J420" s="72">
        <f t="shared" ref="J420:J430" si="62">(101325.01*(I420/1000000))/(8.314472*298)</f>
        <v>0</v>
      </c>
      <c r="K420" s="90">
        <f t="shared" si="61"/>
        <v>0</v>
      </c>
      <c r="L420" s="74"/>
    </row>
    <row r="421" spans="1:12" s="69" customFormat="1" ht="15" x14ac:dyDescent="0.25">
      <c r="A421" s="99"/>
      <c r="B421" s="103"/>
      <c r="C421" s="93">
        <v>0</v>
      </c>
      <c r="D421" s="103"/>
      <c r="E421" s="74"/>
      <c r="F421" s="89">
        <f>'Calibration Data'!$N$14</f>
        <v>330000000</v>
      </c>
      <c r="G421" s="90">
        <f t="shared" ref="G421:G426" si="63">C421/F421</f>
        <v>0</v>
      </c>
      <c r="H421" s="74"/>
      <c r="I421" s="90">
        <f>((G421/100)*$J$351)</f>
        <v>0</v>
      </c>
      <c r="J421" s="72">
        <f t="shared" si="62"/>
        <v>0</v>
      </c>
      <c r="K421" s="90">
        <f t="shared" si="61"/>
        <v>0</v>
      </c>
      <c r="L421" s="74"/>
    </row>
    <row r="422" spans="1:12" s="69" customFormat="1" ht="15" x14ac:dyDescent="0.25">
      <c r="A422" s="99"/>
      <c r="B422" s="103"/>
      <c r="C422" s="93">
        <v>0</v>
      </c>
      <c r="D422" s="103"/>
      <c r="E422" s="74"/>
      <c r="F422" s="89">
        <f>'Calibration Data'!$N$14</f>
        <v>330000000</v>
      </c>
      <c r="G422" s="90">
        <f t="shared" si="63"/>
        <v>0</v>
      </c>
      <c r="H422" s="74"/>
      <c r="I422" s="90">
        <f>((G422/100)*$J$351)</f>
        <v>0</v>
      </c>
      <c r="J422" s="72">
        <f t="shared" si="62"/>
        <v>0</v>
      </c>
      <c r="K422" s="90">
        <f t="shared" si="61"/>
        <v>0</v>
      </c>
      <c r="L422" s="74"/>
    </row>
    <row r="423" spans="1:12" s="69" customFormat="1" ht="15" x14ac:dyDescent="0.25">
      <c r="A423" s="101" t="s">
        <v>117</v>
      </c>
      <c r="B423" s="98"/>
      <c r="C423" s="93">
        <v>0</v>
      </c>
      <c r="D423" s="98"/>
      <c r="E423" s="74"/>
      <c r="F423" s="95">
        <f>'Calibration Data'!$N$15</f>
        <v>380000000</v>
      </c>
      <c r="G423" s="83">
        <f t="shared" si="63"/>
        <v>0</v>
      </c>
      <c r="H423" s="74"/>
      <c r="I423" s="83">
        <f t="shared" ref="I423:I430" si="64">((G423/100)*$J$7)</f>
        <v>0</v>
      </c>
      <c r="J423" s="84">
        <f t="shared" si="62"/>
        <v>0</v>
      </c>
      <c r="K423" s="83">
        <f>J423*8</f>
        <v>0</v>
      </c>
      <c r="L423" s="74"/>
    </row>
    <row r="424" spans="1:12" s="69" customFormat="1" ht="15" x14ac:dyDescent="0.25">
      <c r="A424" s="100"/>
      <c r="B424" s="97"/>
      <c r="C424" s="93">
        <v>0</v>
      </c>
      <c r="D424" s="97"/>
      <c r="E424" s="74"/>
      <c r="F424" s="95">
        <f>'Calibration Data'!$N$15</f>
        <v>380000000</v>
      </c>
      <c r="G424" s="83">
        <f t="shared" si="63"/>
        <v>0</v>
      </c>
      <c r="H424" s="74"/>
      <c r="I424" s="83">
        <f t="shared" si="64"/>
        <v>0</v>
      </c>
      <c r="J424" s="84">
        <f t="shared" si="62"/>
        <v>0</v>
      </c>
      <c r="K424" s="83">
        <f>J424*8</f>
        <v>0</v>
      </c>
      <c r="L424" s="74"/>
    </row>
    <row r="425" spans="1:12" s="69" customFormat="1" ht="15" x14ac:dyDescent="0.25">
      <c r="A425" s="100"/>
      <c r="B425" s="97"/>
      <c r="C425" s="93">
        <v>0</v>
      </c>
      <c r="D425" s="97"/>
      <c r="E425" s="74"/>
      <c r="F425" s="95">
        <f>'Calibration Data'!$N$15</f>
        <v>380000000</v>
      </c>
      <c r="G425" s="83">
        <f t="shared" si="63"/>
        <v>0</v>
      </c>
      <c r="H425" s="74"/>
      <c r="I425" s="83">
        <f t="shared" si="64"/>
        <v>0</v>
      </c>
      <c r="J425" s="84">
        <f t="shared" si="62"/>
        <v>0</v>
      </c>
      <c r="K425" s="83">
        <f>J425*8</f>
        <v>0</v>
      </c>
      <c r="L425" s="74"/>
    </row>
    <row r="426" spans="1:12" s="69" customFormat="1" ht="15" x14ac:dyDescent="0.25">
      <c r="A426" s="100"/>
      <c r="B426" s="97"/>
      <c r="C426" s="93">
        <v>0</v>
      </c>
      <c r="D426" s="97"/>
      <c r="E426" s="74"/>
      <c r="F426" s="95">
        <f>'Calibration Data'!$N$15</f>
        <v>380000000</v>
      </c>
      <c r="G426" s="83">
        <f t="shared" si="63"/>
        <v>0</v>
      </c>
      <c r="H426" s="74"/>
      <c r="I426" s="83">
        <f t="shared" si="64"/>
        <v>0</v>
      </c>
      <c r="J426" s="84">
        <f t="shared" si="62"/>
        <v>0</v>
      </c>
      <c r="K426" s="83">
        <f>J426*8</f>
        <v>0</v>
      </c>
      <c r="L426" s="74"/>
    </row>
    <row r="427" spans="1:12" s="69" customFormat="1" ht="15" x14ac:dyDescent="0.25">
      <c r="A427" s="101" t="s">
        <v>118</v>
      </c>
      <c r="B427" s="98"/>
      <c r="C427" s="93">
        <v>0</v>
      </c>
      <c r="D427" s="98"/>
      <c r="E427" s="74"/>
      <c r="F427" s="95">
        <f>'Calibration Data'!$N$15</f>
        <v>380000000</v>
      </c>
      <c r="G427" s="83">
        <f>C427/F427</f>
        <v>0</v>
      </c>
      <c r="H427" s="74"/>
      <c r="I427" s="83">
        <f t="shared" si="64"/>
        <v>0</v>
      </c>
      <c r="J427" s="84">
        <f t="shared" si="62"/>
        <v>0</v>
      </c>
      <c r="K427" s="83">
        <f>J427*9</f>
        <v>0</v>
      </c>
      <c r="L427" s="74"/>
    </row>
    <row r="428" spans="1:12" s="69" customFormat="1" ht="15" x14ac:dyDescent="0.25">
      <c r="A428" s="100"/>
      <c r="B428" s="97"/>
      <c r="C428" s="93">
        <v>0</v>
      </c>
      <c r="D428" s="97"/>
      <c r="E428" s="74"/>
      <c r="F428" s="95">
        <f>'Calibration Data'!$N$15</f>
        <v>380000000</v>
      </c>
      <c r="G428" s="83">
        <f>C428/F428</f>
        <v>0</v>
      </c>
      <c r="H428" s="74"/>
      <c r="I428" s="83">
        <f t="shared" si="64"/>
        <v>0</v>
      </c>
      <c r="J428" s="84">
        <f t="shared" si="62"/>
        <v>0</v>
      </c>
      <c r="K428" s="83">
        <f>J428*9</f>
        <v>0</v>
      </c>
      <c r="L428" s="74"/>
    </row>
    <row r="429" spans="1:12" s="69" customFormat="1" ht="15" x14ac:dyDescent="0.25">
      <c r="A429" s="99"/>
      <c r="B429" s="103"/>
      <c r="C429" s="93">
        <v>0</v>
      </c>
      <c r="D429" s="103"/>
      <c r="E429" s="74"/>
      <c r="F429" s="95">
        <f>'Calibration Data'!$N$15</f>
        <v>380000000</v>
      </c>
      <c r="G429" s="83">
        <f>C429/F429</f>
        <v>0</v>
      </c>
      <c r="H429" s="74"/>
      <c r="I429" s="83">
        <f t="shared" si="64"/>
        <v>0</v>
      </c>
      <c r="J429" s="84">
        <f t="shared" si="62"/>
        <v>0</v>
      </c>
      <c r="K429" s="83">
        <f>J429*9</f>
        <v>0</v>
      </c>
      <c r="L429" s="74"/>
    </row>
    <row r="430" spans="1:12" s="69" customFormat="1" ht="15" x14ac:dyDescent="0.25">
      <c r="A430" s="99"/>
      <c r="B430" s="103"/>
      <c r="C430" s="93">
        <v>0</v>
      </c>
      <c r="D430" s="103"/>
      <c r="E430" s="74"/>
      <c r="F430" s="95">
        <f>'Calibration Data'!$N$15</f>
        <v>380000000</v>
      </c>
      <c r="G430" s="83">
        <f>C430/F430</f>
        <v>0</v>
      </c>
      <c r="H430" s="74"/>
      <c r="I430" s="105">
        <f t="shared" si="64"/>
        <v>0</v>
      </c>
      <c r="J430" s="106">
        <f t="shared" si="62"/>
        <v>0</v>
      </c>
      <c r="K430" s="83">
        <f>J430*9</f>
        <v>0</v>
      </c>
      <c r="L430" s="74"/>
    </row>
    <row r="431" spans="1:12" s="69" customFormat="1" x14ac:dyDescent="0.2">
      <c r="A431" s="74"/>
      <c r="B431" s="74"/>
      <c r="C431" s="74"/>
      <c r="D431" s="74"/>
      <c r="E431" s="74"/>
      <c r="F431" s="74"/>
      <c r="G431" s="74"/>
      <c r="H431" s="74"/>
      <c r="I431" s="107" t="s">
        <v>119</v>
      </c>
      <c r="J431" s="108">
        <f>SUM(J356:J430)</f>
        <v>0</v>
      </c>
      <c r="K431" s="108">
        <f>SUM(K356:K430)</f>
        <v>0</v>
      </c>
      <c r="L431" s="74"/>
    </row>
    <row r="432" spans="1:12" s="69" customFormat="1" x14ac:dyDescent="0.2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</row>
    <row r="433" spans="1:12" s="69" customFormat="1" x14ac:dyDescent="0.2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</row>
    <row r="434" spans="1:12" s="69" customFormat="1" x14ac:dyDescent="0.2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</row>
    <row r="435" spans="1:12" s="69" customFormat="1" x14ac:dyDescent="0.2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</row>
    <row r="436" spans="1:12" s="69" customFormat="1" x14ac:dyDescent="0.2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</row>
    <row r="437" spans="1:12" s="69" customFormat="1" x14ac:dyDescent="0.2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</row>
    <row r="438" spans="1:12" s="69" customFormat="1" x14ac:dyDescent="0.2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</row>
    <row r="439" spans="1:12" s="69" customFormat="1" x14ac:dyDescent="0.2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</row>
    <row r="440" spans="1:12" s="69" customFormat="1" x14ac:dyDescent="0.2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</row>
    <row r="441" spans="1:12" s="69" customFormat="1" x14ac:dyDescent="0.2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</row>
    <row r="442" spans="1:12" s="69" customFormat="1" x14ac:dyDescent="0.2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</row>
    <row r="443" spans="1:12" s="69" customFormat="1" x14ac:dyDescent="0.2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</row>
    <row r="444" spans="1:12" s="69" customFormat="1" x14ac:dyDescent="0.2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</row>
    <row r="445" spans="1:12" s="69" customFormat="1" x14ac:dyDescent="0.2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</row>
    <row r="446" spans="1:12" s="69" customFormat="1" x14ac:dyDescent="0.2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</row>
    <row r="447" spans="1:12" s="69" customFormat="1" x14ac:dyDescent="0.2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</row>
    <row r="448" spans="1:12" s="69" customFormat="1" x14ac:dyDescent="0.2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</row>
    <row r="449" spans="1:12" s="69" customFormat="1" x14ac:dyDescent="0.2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</row>
    <row r="450" spans="1:12" s="69" customFormat="1" x14ac:dyDescent="0.2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</row>
    <row r="451" spans="1:12" s="69" customFormat="1" x14ac:dyDescent="0.2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</row>
    <row r="452" spans="1:12" s="69" customFormat="1" x14ac:dyDescent="0.2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</row>
    <row r="453" spans="1:12" s="69" customFormat="1" x14ac:dyDescent="0.2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</row>
    <row r="454" spans="1:12" s="69" customFormat="1" x14ac:dyDescent="0.2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</row>
    <row r="455" spans="1:12" s="69" customFormat="1" x14ac:dyDescent="0.2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</row>
    <row r="456" spans="1:12" s="69" customFormat="1" x14ac:dyDescent="0.2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</row>
    <row r="457" spans="1:12" s="69" customFormat="1" x14ac:dyDescent="0.2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</row>
    <row r="458" spans="1:12" s="69" customFormat="1" x14ac:dyDescent="0.2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</row>
    <row r="459" spans="1:12" s="69" customFormat="1" x14ac:dyDescent="0.2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</row>
    <row r="460" spans="1:12" s="69" customFormat="1" x14ac:dyDescent="0.2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</row>
    <row r="461" spans="1:12" s="69" customFormat="1" x14ac:dyDescent="0.2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</row>
    <row r="462" spans="1:12" s="69" customFormat="1" x14ac:dyDescent="0.2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</row>
    <row r="463" spans="1:12" s="69" customFormat="1" x14ac:dyDescent="0.2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</row>
    <row r="464" spans="1:12" s="69" customFormat="1" x14ac:dyDescent="0.2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</row>
    <row r="465" spans="1:12" s="69" customFormat="1" x14ac:dyDescent="0.2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</row>
    <row r="466" spans="1:12" s="69" customFormat="1" x14ac:dyDescent="0.2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</row>
    <row r="467" spans="1:12" s="69" customFormat="1" x14ac:dyDescent="0.2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</row>
    <row r="468" spans="1:12" s="69" customFormat="1" x14ac:dyDescent="0.2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</row>
    <row r="469" spans="1:12" s="69" customFormat="1" x14ac:dyDescent="0.2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</row>
    <row r="470" spans="1:12" s="69" customFormat="1" x14ac:dyDescent="0.2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</row>
    <row r="471" spans="1:12" s="69" customFormat="1" x14ac:dyDescent="0.2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</row>
    <row r="472" spans="1:12" s="69" customFormat="1" x14ac:dyDescent="0.2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</row>
    <row r="473" spans="1:12" s="69" customFormat="1" x14ac:dyDescent="0.2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</row>
    <row r="474" spans="1:12" s="69" customFormat="1" x14ac:dyDescent="0.2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</row>
    <row r="475" spans="1:12" s="69" customFormat="1" x14ac:dyDescent="0.2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</row>
    <row r="476" spans="1:12" s="69" customFormat="1" x14ac:dyDescent="0.2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</row>
    <row r="477" spans="1:12" s="69" customFormat="1" x14ac:dyDescent="0.2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</row>
    <row r="478" spans="1:12" s="69" customFormat="1" x14ac:dyDescent="0.2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</row>
    <row r="479" spans="1:12" s="69" customFormat="1" x14ac:dyDescent="0.2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</row>
    <row r="480" spans="1:12" s="69" customFormat="1" x14ac:dyDescent="0.2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</row>
    <row r="481" spans="1:12" s="69" customFormat="1" x14ac:dyDescent="0.2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</row>
    <row r="482" spans="1:12" s="69" customFormat="1" x14ac:dyDescent="0.2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</row>
    <row r="483" spans="1:12" s="69" customFormat="1" x14ac:dyDescent="0.2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</row>
    <row r="484" spans="1:12" s="69" customFormat="1" x14ac:dyDescent="0.2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</row>
    <row r="485" spans="1:12" s="69" customFormat="1" x14ac:dyDescent="0.2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</row>
    <row r="486" spans="1:12" s="69" customFormat="1" x14ac:dyDescent="0.2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</row>
    <row r="487" spans="1:12" s="69" customFormat="1" x14ac:dyDescent="0.2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</row>
    <row r="488" spans="1:12" s="69" customFormat="1" x14ac:dyDescent="0.2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</row>
    <row r="489" spans="1:12" s="69" customFormat="1" x14ac:dyDescent="0.2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</row>
    <row r="490" spans="1:12" s="69" customFormat="1" x14ac:dyDescent="0.2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</row>
    <row r="491" spans="1:12" s="69" customFormat="1" x14ac:dyDescent="0.2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</row>
    <row r="492" spans="1:12" s="69" customFormat="1" x14ac:dyDescent="0.2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</row>
    <row r="493" spans="1:12" s="69" customFormat="1" x14ac:dyDescent="0.2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</row>
    <row r="494" spans="1:12" s="69" customFormat="1" x14ac:dyDescent="0.2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</row>
    <row r="495" spans="1:12" s="69" customFormat="1" x14ac:dyDescent="0.2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</row>
    <row r="496" spans="1:12" s="69" customFormat="1" x14ac:dyDescent="0.2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</row>
    <row r="497" spans="1:12" s="69" customFormat="1" x14ac:dyDescent="0.2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</row>
    <row r="498" spans="1:12" s="69" customFormat="1" x14ac:dyDescent="0.2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</row>
    <row r="499" spans="1:12" s="69" customFormat="1" x14ac:dyDescent="0.2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</row>
    <row r="500" spans="1:12" s="69" customFormat="1" x14ac:dyDescent="0.2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</row>
    <row r="501" spans="1:12" s="69" customFormat="1" x14ac:dyDescent="0.2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</row>
    <row r="502" spans="1:12" s="69" customFormat="1" x14ac:dyDescent="0.2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</row>
    <row r="503" spans="1:12" s="69" customFormat="1" x14ac:dyDescent="0.2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</row>
    <row r="504" spans="1:12" s="69" customFormat="1" x14ac:dyDescent="0.2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</row>
    <row r="505" spans="1:12" s="69" customFormat="1" x14ac:dyDescent="0.2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</row>
    <row r="506" spans="1:12" s="69" customFormat="1" x14ac:dyDescent="0.2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</row>
    <row r="507" spans="1:12" s="69" customFormat="1" x14ac:dyDescent="0.2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</row>
    <row r="508" spans="1:12" s="69" customFormat="1" x14ac:dyDescent="0.2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</row>
    <row r="509" spans="1:12" s="69" customFormat="1" x14ac:dyDescent="0.2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</row>
    <row r="510" spans="1:12" s="69" customFormat="1" x14ac:dyDescent="0.2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</row>
    <row r="511" spans="1:12" s="69" customFormat="1" x14ac:dyDescent="0.2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</row>
    <row r="512" spans="1:12" s="69" customFormat="1" x14ac:dyDescent="0.2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</row>
    <row r="513" spans="1:12" s="69" customFormat="1" x14ac:dyDescent="0.2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</row>
    <row r="514" spans="1:12" s="69" customFormat="1" x14ac:dyDescent="0.2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</row>
    <row r="515" spans="1:12" s="69" customFormat="1" x14ac:dyDescent="0.2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</row>
    <row r="516" spans="1:12" s="69" customFormat="1" x14ac:dyDescent="0.2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</row>
    <row r="517" spans="1:12" s="69" customFormat="1" x14ac:dyDescent="0.2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</row>
    <row r="518" spans="1:12" s="69" customFormat="1" x14ac:dyDescent="0.2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</row>
    <row r="519" spans="1:12" s="69" customFormat="1" x14ac:dyDescent="0.2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</row>
    <row r="520" spans="1:12" s="69" customFormat="1" x14ac:dyDescent="0.2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</row>
    <row r="521" spans="1:12" s="69" customFormat="1" x14ac:dyDescent="0.2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</row>
    <row r="522" spans="1:12" s="69" customFormat="1" x14ac:dyDescent="0.2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</row>
    <row r="523" spans="1:12" s="69" customFormat="1" x14ac:dyDescent="0.2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</row>
    <row r="524" spans="1:12" s="69" customFormat="1" x14ac:dyDescent="0.2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</row>
    <row r="525" spans="1:12" s="69" customFormat="1" x14ac:dyDescent="0.2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</row>
    <row r="526" spans="1:12" s="69" customFormat="1" x14ac:dyDescent="0.2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</row>
    <row r="527" spans="1:12" s="69" customFormat="1" x14ac:dyDescent="0.2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</row>
    <row r="528" spans="1:12" s="69" customFormat="1" x14ac:dyDescent="0.2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</row>
    <row r="529" spans="1:12" s="69" customFormat="1" x14ac:dyDescent="0.2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</row>
    <row r="530" spans="1:12" s="69" customFormat="1" x14ac:dyDescent="0.2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</row>
    <row r="531" spans="1:12" s="69" customFormat="1" x14ac:dyDescent="0.2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</row>
    <row r="532" spans="1:12" s="69" customFormat="1" x14ac:dyDescent="0.2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</row>
    <row r="533" spans="1:12" s="69" customFormat="1" x14ac:dyDescent="0.2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</row>
    <row r="534" spans="1:12" s="69" customFormat="1" x14ac:dyDescent="0.2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</row>
    <row r="535" spans="1:12" s="69" customFormat="1" x14ac:dyDescent="0.2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</row>
    <row r="536" spans="1:12" s="69" customFormat="1" x14ac:dyDescent="0.2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</row>
    <row r="537" spans="1:12" s="69" customFormat="1" x14ac:dyDescent="0.2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</row>
    <row r="538" spans="1:12" s="69" customFormat="1" x14ac:dyDescent="0.2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</row>
    <row r="539" spans="1:12" s="69" customFormat="1" x14ac:dyDescent="0.2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</row>
    <row r="540" spans="1:12" s="69" customFormat="1" x14ac:dyDescent="0.2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</row>
    <row r="541" spans="1:12" s="69" customFormat="1" x14ac:dyDescent="0.2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</row>
    <row r="542" spans="1:12" s="69" customFormat="1" x14ac:dyDescent="0.2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</row>
    <row r="543" spans="1:12" s="69" customFormat="1" x14ac:dyDescent="0.2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</row>
    <row r="544" spans="1:12" s="69" customFormat="1" x14ac:dyDescent="0.2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</row>
    <row r="545" spans="1:12" s="69" customFormat="1" x14ac:dyDescent="0.2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</row>
    <row r="546" spans="1:12" s="69" customFormat="1" x14ac:dyDescent="0.2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</row>
    <row r="547" spans="1:12" s="69" customFormat="1" x14ac:dyDescent="0.2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</row>
    <row r="548" spans="1:12" s="69" customFormat="1" x14ac:dyDescent="0.2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</row>
    <row r="549" spans="1:12" s="69" customFormat="1" x14ac:dyDescent="0.2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</row>
    <row r="550" spans="1:12" s="69" customFormat="1" x14ac:dyDescent="0.2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</row>
    <row r="551" spans="1:12" s="69" customFormat="1" x14ac:dyDescent="0.2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</row>
    <row r="552" spans="1:12" s="69" customFormat="1" x14ac:dyDescent="0.2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</row>
    <row r="553" spans="1:12" s="69" customFormat="1" x14ac:dyDescent="0.2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</row>
    <row r="554" spans="1:12" s="69" customFormat="1" x14ac:dyDescent="0.2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</row>
    <row r="555" spans="1:12" s="69" customFormat="1" x14ac:dyDescent="0.2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</row>
    <row r="556" spans="1:12" s="69" customFormat="1" x14ac:dyDescent="0.2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</row>
    <row r="557" spans="1:12" s="69" customFormat="1" x14ac:dyDescent="0.2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</row>
    <row r="558" spans="1:12" s="69" customFormat="1" x14ac:dyDescent="0.2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</row>
    <row r="559" spans="1:12" s="69" customFormat="1" x14ac:dyDescent="0.2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</row>
    <row r="560" spans="1:12" s="69" customFormat="1" x14ac:dyDescent="0.2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</row>
    <row r="561" spans="1:12" s="69" customFormat="1" x14ac:dyDescent="0.2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</row>
    <row r="562" spans="1:12" s="69" customFormat="1" x14ac:dyDescent="0.2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</row>
    <row r="563" spans="1:12" s="69" customFormat="1" x14ac:dyDescent="0.2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</row>
    <row r="564" spans="1:12" s="69" customFormat="1" x14ac:dyDescent="0.2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</row>
    <row r="565" spans="1:12" s="69" customFormat="1" x14ac:dyDescent="0.2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</row>
    <row r="566" spans="1:12" s="69" customFormat="1" x14ac:dyDescent="0.2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</row>
    <row r="567" spans="1:12" s="69" customFormat="1" x14ac:dyDescent="0.2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</row>
    <row r="568" spans="1:12" s="69" customFormat="1" x14ac:dyDescent="0.2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</row>
    <row r="569" spans="1:12" s="69" customFormat="1" x14ac:dyDescent="0.2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</row>
    <row r="570" spans="1:12" s="69" customFormat="1" x14ac:dyDescent="0.2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</row>
    <row r="571" spans="1:12" s="69" customFormat="1" x14ac:dyDescent="0.2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</row>
    <row r="572" spans="1:12" s="69" customFormat="1" x14ac:dyDescent="0.2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</row>
    <row r="573" spans="1:12" s="69" customFormat="1" x14ac:dyDescent="0.2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</row>
    <row r="574" spans="1:12" s="69" customFormat="1" x14ac:dyDescent="0.2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</row>
    <row r="575" spans="1:12" s="69" customFormat="1" x14ac:dyDescent="0.2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</row>
    <row r="576" spans="1:12" s="69" customFormat="1" x14ac:dyDescent="0.2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</row>
    <row r="577" spans="1:12" s="69" customFormat="1" x14ac:dyDescent="0.2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</row>
    <row r="578" spans="1:12" s="69" customFormat="1" x14ac:dyDescent="0.2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</row>
    <row r="579" spans="1:12" s="69" customFormat="1" x14ac:dyDescent="0.2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</row>
    <row r="580" spans="1:12" s="69" customFormat="1" x14ac:dyDescent="0.2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</row>
    <row r="581" spans="1:12" s="69" customFormat="1" x14ac:dyDescent="0.2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</row>
    <row r="582" spans="1:12" s="69" customFormat="1" x14ac:dyDescent="0.2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</row>
    <row r="583" spans="1:12" s="69" customFormat="1" x14ac:dyDescent="0.2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</row>
    <row r="584" spans="1:12" s="69" customFormat="1" x14ac:dyDescent="0.2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</row>
    <row r="585" spans="1:12" s="69" customFormat="1" x14ac:dyDescent="0.2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</row>
    <row r="586" spans="1:12" s="69" customFormat="1" x14ac:dyDescent="0.2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</row>
    <row r="587" spans="1:12" s="69" customFormat="1" x14ac:dyDescent="0.2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</row>
    <row r="588" spans="1:12" s="69" customFormat="1" x14ac:dyDescent="0.2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</row>
    <row r="589" spans="1:12" s="69" customFormat="1" x14ac:dyDescent="0.2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</row>
    <row r="590" spans="1:12" s="69" customFormat="1" x14ac:dyDescent="0.2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</row>
    <row r="591" spans="1:12" s="69" customFormat="1" x14ac:dyDescent="0.2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</row>
    <row r="592" spans="1:12" s="69" customFormat="1" x14ac:dyDescent="0.2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</row>
    <row r="593" spans="1:12" s="69" customFormat="1" x14ac:dyDescent="0.2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</row>
    <row r="594" spans="1:12" s="69" customFormat="1" x14ac:dyDescent="0.2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</row>
    <row r="595" spans="1:12" s="69" customFormat="1" x14ac:dyDescent="0.2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</row>
    <row r="596" spans="1:12" s="69" customFormat="1" x14ac:dyDescent="0.2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</row>
    <row r="597" spans="1:12" s="69" customFormat="1" x14ac:dyDescent="0.2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</row>
    <row r="598" spans="1:12" s="69" customFormat="1" x14ac:dyDescent="0.2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</row>
    <row r="599" spans="1:12" s="69" customFormat="1" x14ac:dyDescent="0.2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</row>
    <row r="600" spans="1:12" s="69" customFormat="1" x14ac:dyDescent="0.2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</row>
    <row r="601" spans="1:12" s="69" customFormat="1" x14ac:dyDescent="0.2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</row>
    <row r="602" spans="1:12" s="69" customFormat="1" x14ac:dyDescent="0.2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</row>
    <row r="603" spans="1:12" s="69" customFormat="1" x14ac:dyDescent="0.2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</row>
    <row r="604" spans="1:12" s="69" customFormat="1" x14ac:dyDescent="0.2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</row>
    <row r="605" spans="1:12" s="69" customFormat="1" x14ac:dyDescent="0.2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</row>
    <row r="606" spans="1:12" s="69" customFormat="1" x14ac:dyDescent="0.2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</row>
    <row r="607" spans="1:12" s="69" customFormat="1" x14ac:dyDescent="0.2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</row>
    <row r="608" spans="1:12" s="69" customFormat="1" x14ac:dyDescent="0.2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</row>
    <row r="609" spans="1:12" s="69" customFormat="1" x14ac:dyDescent="0.2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</row>
    <row r="610" spans="1:12" s="69" customFormat="1" x14ac:dyDescent="0.2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</row>
    <row r="611" spans="1:12" s="69" customFormat="1" x14ac:dyDescent="0.2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</row>
    <row r="612" spans="1:12" s="69" customFormat="1" x14ac:dyDescent="0.2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</row>
    <row r="613" spans="1:12" s="69" customFormat="1" x14ac:dyDescent="0.2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</row>
    <row r="614" spans="1:12" s="69" customFormat="1" x14ac:dyDescent="0.2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</row>
    <row r="615" spans="1:12" s="69" customFormat="1" x14ac:dyDescent="0.2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</row>
    <row r="616" spans="1:12" s="69" customFormat="1" x14ac:dyDescent="0.2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</row>
    <row r="617" spans="1:12" s="69" customFormat="1" x14ac:dyDescent="0.2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</row>
    <row r="618" spans="1:12" s="69" customFormat="1" x14ac:dyDescent="0.2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</row>
    <row r="619" spans="1:12" s="69" customFormat="1" x14ac:dyDescent="0.2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</row>
    <row r="620" spans="1:12" s="69" customFormat="1" x14ac:dyDescent="0.2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</row>
    <row r="621" spans="1:12" s="69" customFormat="1" x14ac:dyDescent="0.2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</row>
    <row r="622" spans="1:12" s="69" customFormat="1" x14ac:dyDescent="0.2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</row>
    <row r="623" spans="1:12" s="69" customFormat="1" x14ac:dyDescent="0.2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</row>
    <row r="624" spans="1:12" s="69" customFormat="1" x14ac:dyDescent="0.2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</row>
    <row r="625" spans="1:12" s="69" customFormat="1" x14ac:dyDescent="0.2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</row>
    <row r="626" spans="1:12" s="69" customFormat="1" x14ac:dyDescent="0.2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</row>
    <row r="627" spans="1:12" s="69" customFormat="1" x14ac:dyDescent="0.2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</row>
    <row r="628" spans="1:12" s="69" customFormat="1" x14ac:dyDescent="0.2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</row>
    <row r="629" spans="1:12" s="69" customFormat="1" x14ac:dyDescent="0.2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</row>
    <row r="630" spans="1:12" s="69" customFormat="1" x14ac:dyDescent="0.2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</row>
    <row r="631" spans="1:12" s="69" customFormat="1" x14ac:dyDescent="0.2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</row>
    <row r="632" spans="1:12" s="69" customFormat="1" x14ac:dyDescent="0.2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</row>
    <row r="633" spans="1:12" s="69" customFormat="1" x14ac:dyDescent="0.2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</row>
    <row r="634" spans="1:12" s="69" customFormat="1" x14ac:dyDescent="0.2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</row>
    <row r="635" spans="1:12" s="69" customFormat="1" x14ac:dyDescent="0.2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</row>
    <row r="636" spans="1:12" s="69" customFormat="1" x14ac:dyDescent="0.2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</row>
    <row r="637" spans="1:12" s="69" customFormat="1" x14ac:dyDescent="0.2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</row>
    <row r="638" spans="1:12" s="69" customFormat="1" x14ac:dyDescent="0.2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</row>
    <row r="639" spans="1:12" s="69" customFormat="1" x14ac:dyDescent="0.2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</row>
    <row r="640" spans="1:12" s="69" customFormat="1" x14ac:dyDescent="0.2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</row>
    <row r="641" spans="1:12" s="69" customFormat="1" x14ac:dyDescent="0.2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</row>
    <row r="642" spans="1:12" s="69" customFormat="1" x14ac:dyDescent="0.2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</row>
    <row r="643" spans="1:12" s="69" customFormat="1" x14ac:dyDescent="0.2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</row>
    <row r="644" spans="1:12" s="69" customFormat="1" x14ac:dyDescent="0.2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</row>
    <row r="645" spans="1:12" s="69" customFormat="1" x14ac:dyDescent="0.2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</row>
    <row r="646" spans="1:12" s="69" customFormat="1" x14ac:dyDescent="0.2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</row>
    <row r="647" spans="1:12" s="69" customFormat="1" x14ac:dyDescent="0.2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</row>
    <row r="648" spans="1:12" s="69" customFormat="1" x14ac:dyDescent="0.2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</row>
    <row r="649" spans="1:12" s="69" customFormat="1" x14ac:dyDescent="0.2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</row>
    <row r="650" spans="1:12" s="69" customFormat="1" x14ac:dyDescent="0.2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</row>
    <row r="651" spans="1:12" s="69" customFormat="1" x14ac:dyDescent="0.2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</row>
    <row r="652" spans="1:12" s="69" customFormat="1" x14ac:dyDescent="0.2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</row>
    <row r="653" spans="1:12" s="69" customFormat="1" x14ac:dyDescent="0.2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</row>
    <row r="654" spans="1:12" s="69" customFormat="1" x14ac:dyDescent="0.2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</row>
    <row r="655" spans="1:12" s="69" customFormat="1" x14ac:dyDescent="0.2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</row>
    <row r="656" spans="1:12" s="69" customFormat="1" x14ac:dyDescent="0.2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</row>
    <row r="657" spans="1:12" s="69" customFormat="1" x14ac:dyDescent="0.2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</row>
    <row r="658" spans="1:12" s="69" customFormat="1" x14ac:dyDescent="0.2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</row>
    <row r="659" spans="1:12" s="69" customFormat="1" x14ac:dyDescent="0.2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</row>
    <row r="660" spans="1:12" s="69" customFormat="1" x14ac:dyDescent="0.2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</row>
    <row r="661" spans="1:12" s="69" customFormat="1" x14ac:dyDescent="0.2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</row>
    <row r="662" spans="1:12" s="69" customFormat="1" x14ac:dyDescent="0.2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</row>
    <row r="663" spans="1:12" s="69" customFormat="1" x14ac:dyDescent="0.2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</row>
    <row r="664" spans="1:12" s="69" customFormat="1" x14ac:dyDescent="0.2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</row>
    <row r="665" spans="1:12" s="69" customFormat="1" x14ac:dyDescent="0.2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</row>
    <row r="666" spans="1:12" s="69" customFormat="1" x14ac:dyDescent="0.2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</row>
    <row r="667" spans="1:12" s="69" customFormat="1" x14ac:dyDescent="0.2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</row>
    <row r="668" spans="1:12" s="69" customFormat="1" x14ac:dyDescent="0.2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</row>
    <row r="669" spans="1:12" s="69" customFormat="1" x14ac:dyDescent="0.2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</row>
    <row r="670" spans="1:12" s="69" customFormat="1" x14ac:dyDescent="0.2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</row>
    <row r="671" spans="1:12" s="74" customFormat="1" x14ac:dyDescent="0.2"/>
    <row r="672" spans="1:12" s="74" customFormat="1" x14ac:dyDescent="0.2"/>
    <row r="673" s="74" customFormat="1" x14ac:dyDescent="0.2"/>
    <row r="674" s="74" customFormat="1" x14ac:dyDescent="0.2"/>
    <row r="675" s="74" customFormat="1" x14ac:dyDescent="0.2"/>
    <row r="676" s="74" customFormat="1" x14ac:dyDescent="0.2"/>
    <row r="677" s="74" customFormat="1" x14ac:dyDescent="0.2"/>
    <row r="678" s="74" customFormat="1" x14ac:dyDescent="0.2"/>
    <row r="679" s="74" customFormat="1" x14ac:dyDescent="0.2"/>
    <row r="680" s="74" customFormat="1" x14ac:dyDescent="0.2"/>
    <row r="681" s="74" customFormat="1" x14ac:dyDescent="0.2"/>
    <row r="682" s="74" customFormat="1" x14ac:dyDescent="0.2"/>
    <row r="683" s="74" customFormat="1" x14ac:dyDescent="0.2"/>
    <row r="684" s="74" customFormat="1" x14ac:dyDescent="0.2"/>
    <row r="685" s="74" customFormat="1" x14ac:dyDescent="0.2"/>
    <row r="686" s="74" customFormat="1" x14ac:dyDescent="0.2"/>
    <row r="687" s="74" customFormat="1" x14ac:dyDescent="0.2"/>
    <row r="688" s="74" customFormat="1" x14ac:dyDescent="0.2"/>
    <row r="689" s="74" customFormat="1" x14ac:dyDescent="0.2"/>
    <row r="690" s="74" customFormat="1" x14ac:dyDescent="0.2"/>
    <row r="691" s="74" customFormat="1" x14ac:dyDescent="0.2"/>
    <row r="692" s="74" customFormat="1" x14ac:dyDescent="0.2"/>
    <row r="693" s="74" customFormat="1" x14ac:dyDescent="0.2"/>
    <row r="694" s="74" customFormat="1" x14ac:dyDescent="0.2"/>
    <row r="695" s="74" customFormat="1" x14ac:dyDescent="0.2"/>
    <row r="696" s="74" customFormat="1" x14ac:dyDescent="0.2"/>
    <row r="697" s="74" customFormat="1" x14ac:dyDescent="0.2"/>
    <row r="698" s="74" customFormat="1" x14ac:dyDescent="0.2"/>
    <row r="699" s="74" customFormat="1" x14ac:dyDescent="0.2"/>
    <row r="700" s="74" customFormat="1" x14ac:dyDescent="0.2"/>
    <row r="701" s="74" customFormat="1" x14ac:dyDescent="0.2"/>
    <row r="702" s="74" customFormat="1" x14ac:dyDescent="0.2"/>
    <row r="703" s="74" customFormat="1" x14ac:dyDescent="0.2"/>
    <row r="704" s="74" customFormat="1" x14ac:dyDescent="0.2"/>
    <row r="705" s="74" customFormat="1" x14ac:dyDescent="0.2"/>
    <row r="706" s="74" customFormat="1" x14ac:dyDescent="0.2"/>
    <row r="707" s="74" customFormat="1" x14ac:dyDescent="0.2"/>
    <row r="708" s="74" customFormat="1" x14ac:dyDescent="0.2"/>
    <row r="709" s="74" customFormat="1" x14ac:dyDescent="0.2"/>
    <row r="710" s="74" customFormat="1" x14ac:dyDescent="0.2"/>
    <row r="711" s="74" customFormat="1" x14ac:dyDescent="0.2"/>
    <row r="712" s="74" customFormat="1" x14ac:dyDescent="0.2"/>
    <row r="713" s="74" customFormat="1" x14ac:dyDescent="0.2"/>
    <row r="714" s="74" customFormat="1" x14ac:dyDescent="0.2"/>
    <row r="715" s="74" customFormat="1" x14ac:dyDescent="0.2"/>
    <row r="716" s="74" customFormat="1" x14ac:dyDescent="0.2"/>
    <row r="717" s="74" customFormat="1" x14ac:dyDescent="0.2"/>
    <row r="718" s="74" customFormat="1" x14ac:dyDescent="0.2"/>
    <row r="719" s="74" customFormat="1" x14ac:dyDescent="0.2"/>
    <row r="720" s="74" customFormat="1" x14ac:dyDescent="0.2"/>
    <row r="721" s="74" customFormat="1" x14ac:dyDescent="0.2"/>
    <row r="722" s="74" customFormat="1" x14ac:dyDescent="0.2"/>
    <row r="723" s="74" customFormat="1" x14ac:dyDescent="0.2"/>
    <row r="724" s="74" customFormat="1" x14ac:dyDescent="0.2"/>
    <row r="725" s="74" customFormat="1" x14ac:dyDescent="0.2"/>
    <row r="726" s="74" customFormat="1" x14ac:dyDescent="0.2"/>
    <row r="727" s="74" customFormat="1" x14ac:dyDescent="0.2"/>
    <row r="728" s="74" customFormat="1" x14ac:dyDescent="0.2"/>
    <row r="729" s="74" customFormat="1" x14ac:dyDescent="0.2"/>
    <row r="730" s="74" customFormat="1" x14ac:dyDescent="0.2"/>
    <row r="731" s="74" customFormat="1" x14ac:dyDescent="0.2"/>
    <row r="732" s="74" customFormat="1" x14ac:dyDescent="0.2"/>
    <row r="733" s="74" customFormat="1" x14ac:dyDescent="0.2"/>
    <row r="734" s="74" customFormat="1" x14ac:dyDescent="0.2"/>
    <row r="735" s="74" customFormat="1" x14ac:dyDescent="0.2"/>
    <row r="736" s="74" customFormat="1" x14ac:dyDescent="0.2"/>
    <row r="737" s="74" customFormat="1" x14ac:dyDescent="0.2"/>
    <row r="738" s="74" customFormat="1" x14ac:dyDescent="0.2"/>
    <row r="739" s="74" customFormat="1" x14ac:dyDescent="0.2"/>
    <row r="740" s="74" customFormat="1" x14ac:dyDescent="0.2"/>
    <row r="741" s="74" customFormat="1" x14ac:dyDescent="0.2"/>
    <row r="742" s="74" customFormat="1" x14ac:dyDescent="0.2"/>
    <row r="743" s="74" customFormat="1" x14ac:dyDescent="0.2"/>
    <row r="744" s="74" customFormat="1" x14ac:dyDescent="0.2"/>
    <row r="745" s="74" customFormat="1" x14ac:dyDescent="0.2"/>
    <row r="746" s="74" customFormat="1" x14ac:dyDescent="0.2"/>
    <row r="747" s="74" customFormat="1" x14ac:dyDescent="0.2"/>
    <row r="748" s="74" customFormat="1" x14ac:dyDescent="0.2"/>
    <row r="749" s="74" customFormat="1" x14ac:dyDescent="0.2"/>
    <row r="750" s="74" customFormat="1" x14ac:dyDescent="0.2"/>
    <row r="751" s="74" customFormat="1" x14ac:dyDescent="0.2"/>
    <row r="752" s="74" customFormat="1" x14ac:dyDescent="0.2"/>
    <row r="753" s="74" customFormat="1" x14ac:dyDescent="0.2"/>
    <row r="754" s="74" customFormat="1" x14ac:dyDescent="0.2"/>
    <row r="755" s="74" customFormat="1" x14ac:dyDescent="0.2"/>
    <row r="756" s="74" customFormat="1" x14ac:dyDescent="0.2"/>
    <row r="757" s="74" customFormat="1" x14ac:dyDescent="0.2"/>
    <row r="758" s="74" customFormat="1" x14ac:dyDescent="0.2"/>
    <row r="759" s="74" customFormat="1" x14ac:dyDescent="0.2"/>
    <row r="760" s="74" customFormat="1" x14ac:dyDescent="0.2"/>
    <row r="761" s="74" customFormat="1" x14ac:dyDescent="0.2"/>
    <row r="762" s="74" customFormat="1" x14ac:dyDescent="0.2"/>
    <row r="763" s="74" customFormat="1" x14ac:dyDescent="0.2"/>
    <row r="764" s="74" customFormat="1" x14ac:dyDescent="0.2"/>
    <row r="765" s="74" customFormat="1" x14ac:dyDescent="0.2"/>
    <row r="766" s="74" customFormat="1" x14ac:dyDescent="0.2"/>
    <row r="767" s="74" customFormat="1" x14ac:dyDescent="0.2"/>
    <row r="768" s="74" customFormat="1" x14ac:dyDescent="0.2"/>
    <row r="769" s="74" customFormat="1" x14ac:dyDescent="0.2"/>
    <row r="770" s="74" customFormat="1" x14ac:dyDescent="0.2"/>
    <row r="771" s="74" customFormat="1" x14ac:dyDescent="0.2"/>
    <row r="772" s="74" customFormat="1" x14ac:dyDescent="0.2"/>
    <row r="773" s="74" customFormat="1" x14ac:dyDescent="0.2"/>
    <row r="774" s="74" customFormat="1" x14ac:dyDescent="0.2"/>
    <row r="775" s="74" customFormat="1" x14ac:dyDescent="0.2"/>
    <row r="776" s="74" customFormat="1" x14ac:dyDescent="0.2"/>
    <row r="777" s="74" customFormat="1" x14ac:dyDescent="0.2"/>
    <row r="778" s="74" customFormat="1" x14ac:dyDescent="0.2"/>
    <row r="779" s="74" customFormat="1" x14ac:dyDescent="0.2"/>
    <row r="780" s="74" customFormat="1" x14ac:dyDescent="0.2"/>
    <row r="781" s="74" customFormat="1" x14ac:dyDescent="0.2"/>
    <row r="782" s="74" customFormat="1" x14ac:dyDescent="0.2"/>
    <row r="783" s="74" customFormat="1" x14ac:dyDescent="0.2"/>
    <row r="784" s="74" customFormat="1" x14ac:dyDescent="0.2"/>
    <row r="785" s="74" customFormat="1" x14ac:dyDescent="0.2"/>
    <row r="786" s="74" customFormat="1" x14ac:dyDescent="0.2"/>
    <row r="787" s="74" customFormat="1" x14ac:dyDescent="0.2"/>
    <row r="788" s="74" customFormat="1" x14ac:dyDescent="0.2"/>
    <row r="789" s="74" customFormat="1" x14ac:dyDescent="0.2"/>
    <row r="790" s="74" customFormat="1" x14ac:dyDescent="0.2"/>
    <row r="791" s="74" customFormat="1" x14ac:dyDescent="0.2"/>
    <row r="792" s="74" customFormat="1" x14ac:dyDescent="0.2"/>
    <row r="793" s="74" customFormat="1" x14ac:dyDescent="0.2"/>
    <row r="794" s="74" customFormat="1" x14ac:dyDescent="0.2"/>
    <row r="795" s="74" customFormat="1" x14ac:dyDescent="0.2"/>
    <row r="796" s="74" customFormat="1" x14ac:dyDescent="0.2"/>
    <row r="797" s="74" customFormat="1" x14ac:dyDescent="0.2"/>
    <row r="798" s="74" customFormat="1" x14ac:dyDescent="0.2"/>
    <row r="799" s="74" customFormat="1" x14ac:dyDescent="0.2"/>
    <row r="800" s="74" customFormat="1" x14ac:dyDescent="0.2"/>
    <row r="801" s="74" customFormat="1" x14ac:dyDescent="0.2"/>
    <row r="802" s="74" customFormat="1" x14ac:dyDescent="0.2"/>
    <row r="803" s="74" customFormat="1" x14ac:dyDescent="0.2"/>
    <row r="804" s="74" customFormat="1" x14ac:dyDescent="0.2"/>
    <row r="805" s="74" customFormat="1" x14ac:dyDescent="0.2"/>
    <row r="806" s="74" customFormat="1" x14ac:dyDescent="0.2"/>
    <row r="807" s="74" customFormat="1" x14ac:dyDescent="0.2"/>
    <row r="808" s="74" customFormat="1" x14ac:dyDescent="0.2"/>
    <row r="809" s="74" customFormat="1" x14ac:dyDescent="0.2"/>
    <row r="810" s="74" customFormat="1" x14ac:dyDescent="0.2"/>
    <row r="811" s="74" customFormat="1" x14ac:dyDescent="0.2"/>
    <row r="812" s="74" customFormat="1" x14ac:dyDescent="0.2"/>
    <row r="813" s="74" customFormat="1" x14ac:dyDescent="0.2"/>
    <row r="814" s="74" customFormat="1" x14ac:dyDescent="0.2"/>
    <row r="815" s="74" customFormat="1" x14ac:dyDescent="0.2"/>
    <row r="816" s="74" customFormat="1" x14ac:dyDescent="0.2"/>
    <row r="817" s="74" customFormat="1" x14ac:dyDescent="0.2"/>
    <row r="818" s="74" customFormat="1" x14ac:dyDescent="0.2"/>
    <row r="819" s="74" customFormat="1" x14ac:dyDescent="0.2"/>
    <row r="820" s="74" customFormat="1" x14ac:dyDescent="0.2"/>
    <row r="821" s="74" customFormat="1" x14ac:dyDescent="0.2"/>
    <row r="822" s="74" customFormat="1" x14ac:dyDescent="0.2"/>
    <row r="823" s="74" customFormat="1" x14ac:dyDescent="0.2"/>
    <row r="824" s="74" customFormat="1" x14ac:dyDescent="0.2"/>
    <row r="825" s="74" customFormat="1" x14ac:dyDescent="0.2"/>
    <row r="826" s="74" customFormat="1" x14ac:dyDescent="0.2"/>
    <row r="827" s="74" customFormat="1" x14ac:dyDescent="0.2"/>
    <row r="828" s="74" customFormat="1" x14ac:dyDescent="0.2"/>
    <row r="829" s="74" customFormat="1" x14ac:dyDescent="0.2"/>
    <row r="830" s="74" customFormat="1" x14ac:dyDescent="0.2"/>
    <row r="831" s="74" customFormat="1" x14ac:dyDescent="0.2"/>
    <row r="832" s="74" customFormat="1" x14ac:dyDescent="0.2"/>
    <row r="833" s="74" customFormat="1" x14ac:dyDescent="0.2"/>
    <row r="834" s="74" customFormat="1" x14ac:dyDescent="0.2"/>
    <row r="835" s="74" customFormat="1" x14ac:dyDescent="0.2"/>
    <row r="836" s="74" customFormat="1" x14ac:dyDescent="0.2"/>
    <row r="837" s="74" customFormat="1" x14ac:dyDescent="0.2"/>
    <row r="838" s="74" customFormat="1" x14ac:dyDescent="0.2"/>
    <row r="839" s="74" customFormat="1" x14ac:dyDescent="0.2"/>
    <row r="840" s="74" customFormat="1" x14ac:dyDescent="0.2"/>
    <row r="841" s="74" customFormat="1" x14ac:dyDescent="0.2"/>
    <row r="842" s="74" customFormat="1" x14ac:dyDescent="0.2"/>
    <row r="843" s="74" customFormat="1" x14ac:dyDescent="0.2"/>
    <row r="844" s="74" customFormat="1" x14ac:dyDescent="0.2"/>
    <row r="845" s="74" customFormat="1" x14ac:dyDescent="0.2"/>
    <row r="846" s="74" customFormat="1" x14ac:dyDescent="0.2"/>
    <row r="847" s="74" customFormat="1" x14ac:dyDescent="0.2"/>
    <row r="848" s="74" customFormat="1" x14ac:dyDescent="0.2"/>
    <row r="849" s="74" customFormat="1" x14ac:dyDescent="0.2"/>
    <row r="850" s="74" customFormat="1" x14ac:dyDescent="0.2"/>
    <row r="851" s="74" customFormat="1" x14ac:dyDescent="0.2"/>
    <row r="852" s="74" customFormat="1" x14ac:dyDescent="0.2"/>
    <row r="853" s="74" customFormat="1" x14ac:dyDescent="0.2"/>
    <row r="854" s="74" customFormat="1" x14ac:dyDescent="0.2"/>
    <row r="855" s="74" customFormat="1" x14ac:dyDescent="0.2"/>
    <row r="856" s="74" customFormat="1" x14ac:dyDescent="0.2"/>
    <row r="857" s="74" customFormat="1" x14ac:dyDescent="0.2"/>
    <row r="858" s="74" customFormat="1" x14ac:dyDescent="0.2"/>
    <row r="859" s="74" customFormat="1" x14ac:dyDescent="0.2"/>
    <row r="860" s="74" customFormat="1" x14ac:dyDescent="0.2"/>
    <row r="861" s="74" customFormat="1" x14ac:dyDescent="0.2"/>
    <row r="862" s="74" customFormat="1" x14ac:dyDescent="0.2"/>
    <row r="863" s="74" customFormat="1" x14ac:dyDescent="0.2"/>
    <row r="864" s="74" customFormat="1" x14ac:dyDescent="0.2"/>
    <row r="865" s="74" customFormat="1" x14ac:dyDescent="0.2"/>
    <row r="866" s="74" customFormat="1" x14ac:dyDescent="0.2"/>
    <row r="867" s="74" customFormat="1" x14ac:dyDescent="0.2"/>
    <row r="868" s="74" customFormat="1" x14ac:dyDescent="0.2"/>
    <row r="869" s="74" customFormat="1" x14ac:dyDescent="0.2"/>
    <row r="870" s="74" customFormat="1" x14ac:dyDescent="0.2"/>
    <row r="871" s="74" customFormat="1" x14ac:dyDescent="0.2"/>
    <row r="872" s="74" customFormat="1" x14ac:dyDescent="0.2"/>
    <row r="873" s="74" customFormat="1" x14ac:dyDescent="0.2"/>
    <row r="874" s="74" customFormat="1" x14ac:dyDescent="0.2"/>
    <row r="875" s="74" customFormat="1" x14ac:dyDescent="0.2"/>
    <row r="876" s="74" customFormat="1" x14ac:dyDescent="0.2"/>
    <row r="877" s="74" customFormat="1" x14ac:dyDescent="0.2"/>
    <row r="878" s="74" customFormat="1" x14ac:dyDescent="0.2"/>
    <row r="879" s="74" customFormat="1" x14ac:dyDescent="0.2"/>
    <row r="880" s="74" customFormat="1" x14ac:dyDescent="0.2"/>
    <row r="881" s="74" customFormat="1" x14ac:dyDescent="0.2"/>
    <row r="882" s="74" customFormat="1" x14ac:dyDescent="0.2"/>
    <row r="883" s="74" customFormat="1" x14ac:dyDescent="0.2"/>
    <row r="884" s="74" customFormat="1" x14ac:dyDescent="0.2"/>
    <row r="885" s="74" customFormat="1" x14ac:dyDescent="0.2"/>
    <row r="886" s="74" customFormat="1" x14ac:dyDescent="0.2"/>
    <row r="887" s="74" customFormat="1" x14ac:dyDescent="0.2"/>
    <row r="888" s="74" customFormat="1" x14ac:dyDescent="0.2"/>
    <row r="889" s="74" customFormat="1" x14ac:dyDescent="0.2"/>
    <row r="890" s="74" customFormat="1" x14ac:dyDescent="0.2"/>
    <row r="891" s="74" customFormat="1" x14ac:dyDescent="0.2"/>
    <row r="892" s="74" customFormat="1" x14ac:dyDescent="0.2"/>
    <row r="893" s="74" customFormat="1" x14ac:dyDescent="0.2"/>
    <row r="894" s="74" customFormat="1" x14ac:dyDescent="0.2"/>
    <row r="895" s="74" customFormat="1" x14ac:dyDescent="0.2"/>
    <row r="896" s="74" customFormat="1" x14ac:dyDescent="0.2"/>
    <row r="897" s="74" customFormat="1" x14ac:dyDescent="0.2"/>
    <row r="898" s="74" customFormat="1" x14ac:dyDescent="0.2"/>
    <row r="899" s="74" customFormat="1" x14ac:dyDescent="0.2"/>
    <row r="900" s="74" customFormat="1" x14ac:dyDescent="0.2"/>
    <row r="901" s="74" customFormat="1" x14ac:dyDescent="0.2"/>
    <row r="902" s="74" customFormat="1" x14ac:dyDescent="0.2"/>
    <row r="903" s="74" customFormat="1" x14ac:dyDescent="0.2"/>
    <row r="904" s="74" customFormat="1" x14ac:dyDescent="0.2"/>
    <row r="905" s="74" customFormat="1" x14ac:dyDescent="0.2"/>
    <row r="906" s="74" customFormat="1" x14ac:dyDescent="0.2"/>
    <row r="907" s="74" customFormat="1" x14ac:dyDescent="0.2"/>
    <row r="908" s="74" customFormat="1" x14ac:dyDescent="0.2"/>
    <row r="909" s="74" customFormat="1" x14ac:dyDescent="0.2"/>
    <row r="910" s="74" customFormat="1" x14ac:dyDescent="0.2"/>
    <row r="911" s="74" customFormat="1" x14ac:dyDescent="0.2"/>
    <row r="912" s="74" customFormat="1" x14ac:dyDescent="0.2"/>
    <row r="913" s="74" customFormat="1" x14ac:dyDescent="0.2"/>
    <row r="914" s="74" customFormat="1" x14ac:dyDescent="0.2"/>
    <row r="915" s="74" customFormat="1" x14ac:dyDescent="0.2"/>
    <row r="916" s="74" customFormat="1" x14ac:dyDescent="0.2"/>
    <row r="917" s="74" customFormat="1" x14ac:dyDescent="0.2"/>
    <row r="918" s="74" customFormat="1" x14ac:dyDescent="0.2"/>
    <row r="919" s="74" customFormat="1" x14ac:dyDescent="0.2"/>
    <row r="920" s="74" customFormat="1" x14ac:dyDescent="0.2"/>
    <row r="921" s="74" customFormat="1" x14ac:dyDescent="0.2"/>
    <row r="922" s="74" customFormat="1" x14ac:dyDescent="0.2"/>
    <row r="923" s="74" customFormat="1" x14ac:dyDescent="0.2"/>
    <row r="924" s="74" customFormat="1" x14ac:dyDescent="0.2"/>
    <row r="925" s="74" customFormat="1" x14ac:dyDescent="0.2"/>
    <row r="926" s="74" customFormat="1" x14ac:dyDescent="0.2"/>
    <row r="927" s="74" customFormat="1" x14ac:dyDescent="0.2"/>
    <row r="928" s="74" customFormat="1" x14ac:dyDescent="0.2"/>
    <row r="929" s="74" customFormat="1" x14ac:dyDescent="0.2"/>
    <row r="930" s="74" customFormat="1" x14ac:dyDescent="0.2"/>
    <row r="931" s="74" customFormat="1" x14ac:dyDescent="0.2"/>
    <row r="932" s="74" customFormat="1" x14ac:dyDescent="0.2"/>
    <row r="933" s="74" customFormat="1" x14ac:dyDescent="0.2"/>
    <row r="934" s="74" customFormat="1" x14ac:dyDescent="0.2"/>
    <row r="935" s="74" customFormat="1" x14ac:dyDescent="0.2"/>
    <row r="936" s="74" customFormat="1" x14ac:dyDescent="0.2"/>
    <row r="937" s="74" customFormat="1" x14ac:dyDescent="0.2"/>
    <row r="938" s="74" customFormat="1" x14ac:dyDescent="0.2"/>
    <row r="939" s="74" customFormat="1" x14ac:dyDescent="0.2"/>
    <row r="940" s="74" customFormat="1" x14ac:dyDescent="0.2"/>
    <row r="941" s="74" customFormat="1" x14ac:dyDescent="0.2"/>
    <row r="942" s="74" customFormat="1" x14ac:dyDescent="0.2"/>
    <row r="943" s="74" customFormat="1" x14ac:dyDescent="0.2"/>
    <row r="944" s="74" customFormat="1" x14ac:dyDescent="0.2"/>
    <row r="945" s="74" customFormat="1" x14ac:dyDescent="0.2"/>
    <row r="946" s="74" customFormat="1" x14ac:dyDescent="0.2"/>
    <row r="947" s="74" customFormat="1" x14ac:dyDescent="0.2"/>
    <row r="948" s="74" customFormat="1" x14ac:dyDescent="0.2"/>
    <row r="949" s="74" customFormat="1" x14ac:dyDescent="0.2"/>
    <row r="950" s="74" customFormat="1" x14ac:dyDescent="0.2"/>
    <row r="951" s="74" customFormat="1" x14ac:dyDescent="0.2"/>
    <row r="952" s="74" customFormat="1" x14ac:dyDescent="0.2"/>
    <row r="953" s="74" customFormat="1" x14ac:dyDescent="0.2"/>
    <row r="954" s="74" customFormat="1" x14ac:dyDescent="0.2"/>
    <row r="955" s="74" customFormat="1" x14ac:dyDescent="0.2"/>
    <row r="956" s="74" customFormat="1" x14ac:dyDescent="0.2"/>
    <row r="957" s="74" customFormat="1" x14ac:dyDescent="0.2"/>
    <row r="958" s="74" customFormat="1" x14ac:dyDescent="0.2"/>
    <row r="959" s="74" customFormat="1" x14ac:dyDescent="0.2"/>
    <row r="960" s="74" customFormat="1" x14ac:dyDescent="0.2"/>
    <row r="961" s="74" customFormat="1" x14ac:dyDescent="0.2"/>
    <row r="962" s="74" customFormat="1" x14ac:dyDescent="0.2"/>
    <row r="963" s="74" customFormat="1" x14ac:dyDescent="0.2"/>
    <row r="964" s="74" customFormat="1" x14ac:dyDescent="0.2"/>
    <row r="965" s="74" customFormat="1" x14ac:dyDescent="0.2"/>
    <row r="966" s="74" customFormat="1" x14ac:dyDescent="0.2"/>
    <row r="967" s="74" customFormat="1" x14ac:dyDescent="0.2"/>
    <row r="968" s="74" customFormat="1" x14ac:dyDescent="0.2"/>
    <row r="969" s="74" customFormat="1" x14ac:dyDescent="0.2"/>
    <row r="970" s="74" customFormat="1" x14ac:dyDescent="0.2"/>
    <row r="971" s="74" customFormat="1" x14ac:dyDescent="0.2"/>
    <row r="972" s="74" customFormat="1" x14ac:dyDescent="0.2"/>
    <row r="973" s="74" customFormat="1" x14ac:dyDescent="0.2"/>
    <row r="974" s="74" customFormat="1" x14ac:dyDescent="0.2"/>
    <row r="975" s="74" customFormat="1" x14ac:dyDescent="0.2"/>
    <row r="976" s="74" customFormat="1" x14ac:dyDescent="0.2"/>
    <row r="977" s="74" customFormat="1" x14ac:dyDescent="0.2"/>
    <row r="978" s="74" customFormat="1" x14ac:dyDescent="0.2"/>
    <row r="979" s="74" customFormat="1" x14ac:dyDescent="0.2"/>
    <row r="980" s="74" customFormat="1" x14ac:dyDescent="0.2"/>
    <row r="981" s="74" customFormat="1" x14ac:dyDescent="0.2"/>
    <row r="982" s="74" customFormat="1" x14ac:dyDescent="0.2"/>
    <row r="983" s="74" customFormat="1" x14ac:dyDescent="0.2"/>
    <row r="984" s="74" customFormat="1" x14ac:dyDescent="0.2"/>
    <row r="985" s="74" customFormat="1" x14ac:dyDescent="0.2"/>
    <row r="986" s="74" customFormat="1" x14ac:dyDescent="0.2"/>
    <row r="987" s="74" customFormat="1" x14ac:dyDescent="0.2"/>
    <row r="988" s="74" customFormat="1" x14ac:dyDescent="0.2"/>
    <row r="989" s="74" customFormat="1" x14ac:dyDescent="0.2"/>
    <row r="990" s="74" customFormat="1" x14ac:dyDescent="0.2"/>
    <row r="991" s="74" customFormat="1" x14ac:dyDescent="0.2"/>
    <row r="992" s="74" customFormat="1" x14ac:dyDescent="0.2"/>
    <row r="993" s="74" customFormat="1" x14ac:dyDescent="0.2"/>
    <row r="994" s="74" customFormat="1" x14ac:dyDescent="0.2"/>
    <row r="995" s="74" customFormat="1" x14ac:dyDescent="0.2"/>
    <row r="996" s="74" customFormat="1" x14ac:dyDescent="0.2"/>
    <row r="997" s="74" customFormat="1" x14ac:dyDescent="0.2"/>
    <row r="998" s="74" customFormat="1" x14ac:dyDescent="0.2"/>
    <row r="999" s="74" customFormat="1" x14ac:dyDescent="0.2"/>
    <row r="1000" s="74" customFormat="1" x14ac:dyDescent="0.2"/>
    <row r="1001" s="74" customFormat="1" x14ac:dyDescent="0.2"/>
    <row r="1002" s="74" customFormat="1" x14ac:dyDescent="0.2"/>
    <row r="1003" s="74" customFormat="1" x14ac:dyDescent="0.2"/>
    <row r="1004" s="74" customFormat="1" x14ac:dyDescent="0.2"/>
    <row r="1005" s="74" customFormat="1" x14ac:dyDescent="0.2"/>
    <row r="1006" s="74" customFormat="1" x14ac:dyDescent="0.2"/>
    <row r="1007" s="74" customFormat="1" x14ac:dyDescent="0.2"/>
    <row r="1008" s="74" customFormat="1" x14ac:dyDescent="0.2"/>
    <row r="1009" s="74" customFormat="1" x14ac:dyDescent="0.2"/>
    <row r="1010" s="74" customFormat="1" x14ac:dyDescent="0.2"/>
    <row r="1011" s="74" customFormat="1" x14ac:dyDescent="0.2"/>
    <row r="1012" s="74" customFormat="1" x14ac:dyDescent="0.2"/>
    <row r="1013" s="74" customFormat="1" x14ac:dyDescent="0.2"/>
    <row r="1014" s="74" customFormat="1" x14ac:dyDescent="0.2"/>
    <row r="1015" s="74" customFormat="1" x14ac:dyDescent="0.2"/>
    <row r="1016" s="74" customFormat="1" x14ac:dyDescent="0.2"/>
    <row r="1017" s="74" customFormat="1" x14ac:dyDescent="0.2"/>
    <row r="1018" s="74" customFormat="1" x14ac:dyDescent="0.2"/>
    <row r="1019" s="74" customFormat="1" x14ac:dyDescent="0.2"/>
    <row r="1020" s="74" customFormat="1" x14ac:dyDescent="0.2"/>
    <row r="1021" s="74" customFormat="1" x14ac:dyDescent="0.2"/>
    <row r="1022" s="74" customFormat="1" x14ac:dyDescent="0.2"/>
    <row r="1023" s="74" customFormat="1" x14ac:dyDescent="0.2"/>
    <row r="1024" s="74" customFormat="1" x14ac:dyDescent="0.2"/>
    <row r="1025" s="74" customFormat="1" x14ac:dyDescent="0.2"/>
    <row r="1026" s="74" customFormat="1" x14ac:dyDescent="0.2"/>
    <row r="1027" s="74" customFormat="1" x14ac:dyDescent="0.2"/>
    <row r="1028" s="74" customFormat="1" x14ac:dyDescent="0.2"/>
    <row r="1029" s="74" customFormat="1" x14ac:dyDescent="0.2"/>
    <row r="1030" s="74" customFormat="1" x14ac:dyDescent="0.2"/>
    <row r="1031" s="74" customFormat="1" x14ac:dyDescent="0.2"/>
    <row r="1032" s="74" customFormat="1" x14ac:dyDescent="0.2"/>
    <row r="1033" s="74" customFormat="1" x14ac:dyDescent="0.2"/>
    <row r="1034" s="74" customFormat="1" x14ac:dyDescent="0.2"/>
    <row r="1035" s="74" customFormat="1" x14ac:dyDescent="0.2"/>
    <row r="1036" s="74" customFormat="1" x14ac:dyDescent="0.2"/>
    <row r="1037" s="74" customFormat="1" x14ac:dyDescent="0.2"/>
    <row r="1038" s="74" customFormat="1" x14ac:dyDescent="0.2"/>
    <row r="1039" s="74" customFormat="1" x14ac:dyDescent="0.2"/>
    <row r="1040" s="74" customFormat="1" x14ac:dyDescent="0.2"/>
    <row r="1041" s="74" customFormat="1" x14ac:dyDescent="0.2"/>
    <row r="1042" s="74" customFormat="1" x14ac:dyDescent="0.2"/>
    <row r="1043" s="74" customFormat="1" x14ac:dyDescent="0.2"/>
    <row r="1044" s="74" customFormat="1" x14ac:dyDescent="0.2"/>
    <row r="1045" s="74" customFormat="1" x14ac:dyDescent="0.2"/>
    <row r="1046" s="74" customFormat="1" x14ac:dyDescent="0.2"/>
    <row r="1047" s="74" customFormat="1" x14ac:dyDescent="0.2"/>
    <row r="1048" s="74" customFormat="1" x14ac:dyDescent="0.2"/>
    <row r="1049" s="74" customFormat="1" x14ac:dyDescent="0.2"/>
    <row r="1050" s="74" customFormat="1" x14ac:dyDescent="0.2"/>
    <row r="1051" s="74" customFormat="1" x14ac:dyDescent="0.2"/>
    <row r="1052" s="74" customFormat="1" x14ac:dyDescent="0.2"/>
    <row r="1053" s="74" customFormat="1" x14ac:dyDescent="0.2"/>
    <row r="1054" s="74" customFormat="1" x14ac:dyDescent="0.2"/>
    <row r="1055" s="74" customFormat="1" x14ac:dyDescent="0.2"/>
    <row r="1056" s="74" customFormat="1" x14ac:dyDescent="0.2"/>
    <row r="1057" s="74" customFormat="1" x14ac:dyDescent="0.2"/>
    <row r="1058" s="74" customFormat="1" x14ac:dyDescent="0.2"/>
    <row r="1059" s="74" customFormat="1" x14ac:dyDescent="0.2"/>
    <row r="1060" s="74" customFormat="1" x14ac:dyDescent="0.2"/>
    <row r="1061" s="74" customFormat="1" x14ac:dyDescent="0.2"/>
    <row r="1062" s="74" customFormat="1" x14ac:dyDescent="0.2"/>
    <row r="1063" s="74" customFormat="1" x14ac:dyDescent="0.2"/>
    <row r="1064" s="74" customFormat="1" x14ac:dyDescent="0.2"/>
    <row r="1065" s="74" customFormat="1" x14ac:dyDescent="0.2"/>
    <row r="1066" s="74" customFormat="1" x14ac:dyDescent="0.2"/>
    <row r="1067" s="74" customFormat="1" x14ac:dyDescent="0.2"/>
    <row r="1068" s="74" customFormat="1" x14ac:dyDescent="0.2"/>
    <row r="1069" s="74" customFormat="1" x14ac:dyDescent="0.2"/>
    <row r="1070" s="74" customFormat="1" x14ac:dyDescent="0.2"/>
    <row r="1071" s="74" customFormat="1" x14ac:dyDescent="0.2"/>
    <row r="1072" s="74" customFormat="1" x14ac:dyDescent="0.2"/>
    <row r="1073" s="74" customFormat="1" x14ac:dyDescent="0.2"/>
    <row r="1074" s="74" customFormat="1" x14ac:dyDescent="0.2"/>
    <row r="1075" s="74" customFormat="1" x14ac:dyDescent="0.2"/>
    <row r="1076" s="74" customFormat="1" x14ac:dyDescent="0.2"/>
    <row r="1077" s="74" customFormat="1" x14ac:dyDescent="0.2"/>
    <row r="1078" s="74" customFormat="1" x14ac:dyDescent="0.2"/>
    <row r="1079" s="74" customFormat="1" x14ac:dyDescent="0.2"/>
    <row r="1080" s="74" customFormat="1" x14ac:dyDescent="0.2"/>
    <row r="1081" s="74" customFormat="1" x14ac:dyDescent="0.2"/>
    <row r="1082" s="74" customFormat="1" x14ac:dyDescent="0.2"/>
    <row r="1083" s="74" customFormat="1" x14ac:dyDescent="0.2"/>
    <row r="1084" s="74" customFormat="1" x14ac:dyDescent="0.2"/>
    <row r="1085" s="74" customFormat="1" x14ac:dyDescent="0.2"/>
    <row r="1086" s="74" customFormat="1" x14ac:dyDescent="0.2"/>
    <row r="1087" s="74" customFormat="1" x14ac:dyDescent="0.2"/>
    <row r="1088" s="74" customFormat="1" x14ac:dyDescent="0.2"/>
    <row r="1089" s="74" customFormat="1" x14ac:dyDescent="0.2"/>
    <row r="1090" s="74" customFormat="1" x14ac:dyDescent="0.2"/>
    <row r="1091" s="74" customFormat="1" x14ac:dyDescent="0.2"/>
    <row r="1092" s="74" customFormat="1" x14ac:dyDescent="0.2"/>
    <row r="1093" s="74" customFormat="1" x14ac:dyDescent="0.2"/>
    <row r="1094" s="74" customFormat="1" x14ac:dyDescent="0.2"/>
    <row r="1095" s="74" customFormat="1" x14ac:dyDescent="0.2"/>
    <row r="1096" s="74" customFormat="1" x14ac:dyDescent="0.2"/>
    <row r="1097" s="74" customFormat="1" x14ac:dyDescent="0.2"/>
    <row r="1098" s="74" customFormat="1" x14ac:dyDescent="0.2"/>
    <row r="1099" s="74" customFormat="1" x14ac:dyDescent="0.2"/>
    <row r="1100" s="74" customFormat="1" x14ac:dyDescent="0.2"/>
    <row r="1101" s="74" customFormat="1" x14ac:dyDescent="0.2"/>
    <row r="1102" s="74" customFormat="1" x14ac:dyDescent="0.2"/>
    <row r="1103" s="74" customFormat="1" x14ac:dyDescent="0.2"/>
    <row r="1104" s="74" customFormat="1" x14ac:dyDescent="0.2"/>
    <row r="1105" s="74" customFormat="1" x14ac:dyDescent="0.2"/>
    <row r="1106" s="74" customFormat="1" x14ac:dyDescent="0.2"/>
    <row r="1107" s="74" customFormat="1" x14ac:dyDescent="0.2"/>
    <row r="1108" s="74" customFormat="1" x14ac:dyDescent="0.2"/>
    <row r="1109" s="74" customFormat="1" x14ac:dyDescent="0.2"/>
    <row r="1110" s="74" customFormat="1" x14ac:dyDescent="0.2"/>
    <row r="1111" s="74" customFormat="1" x14ac:dyDescent="0.2"/>
    <row r="1112" s="74" customFormat="1" x14ac:dyDescent="0.2"/>
    <row r="1113" s="74" customFormat="1" x14ac:dyDescent="0.2"/>
    <row r="1114" s="74" customFormat="1" x14ac:dyDescent="0.2"/>
    <row r="1115" s="74" customFormat="1" x14ac:dyDescent="0.2"/>
    <row r="1116" s="74" customFormat="1" x14ac:dyDescent="0.2"/>
    <row r="1117" s="74" customFormat="1" x14ac:dyDescent="0.2"/>
    <row r="1118" s="74" customFormat="1" x14ac:dyDescent="0.2"/>
    <row r="1119" s="74" customFormat="1" x14ac:dyDescent="0.2"/>
    <row r="1120" s="74" customFormat="1" x14ac:dyDescent="0.2"/>
    <row r="1121" s="74" customFormat="1" x14ac:dyDescent="0.2"/>
    <row r="1122" s="74" customFormat="1" x14ac:dyDescent="0.2"/>
    <row r="1123" s="74" customFormat="1" x14ac:dyDescent="0.2"/>
    <row r="1124" s="74" customFormat="1" x14ac:dyDescent="0.2"/>
    <row r="1125" s="74" customFormat="1" x14ac:dyDescent="0.2"/>
    <row r="1126" s="74" customFormat="1" x14ac:dyDescent="0.2"/>
    <row r="1127" s="74" customFormat="1" x14ac:dyDescent="0.2"/>
    <row r="1128" s="74" customFormat="1" x14ac:dyDescent="0.2"/>
    <row r="1129" s="74" customFormat="1" x14ac:dyDescent="0.2"/>
    <row r="1130" s="74" customFormat="1" x14ac:dyDescent="0.2"/>
    <row r="1131" s="74" customFormat="1" x14ac:dyDescent="0.2"/>
    <row r="1132" s="74" customFormat="1" x14ac:dyDescent="0.2"/>
    <row r="1133" s="74" customFormat="1" x14ac:dyDescent="0.2"/>
    <row r="1134" s="74" customFormat="1" x14ac:dyDescent="0.2"/>
    <row r="1135" s="74" customFormat="1" x14ac:dyDescent="0.2"/>
    <row r="1136" s="74" customFormat="1" x14ac:dyDescent="0.2"/>
    <row r="1137" s="74" customFormat="1" x14ac:dyDescent="0.2"/>
    <row r="1138" s="74" customFormat="1" x14ac:dyDescent="0.2"/>
    <row r="1139" s="74" customFormat="1" x14ac:dyDescent="0.2"/>
    <row r="1140" s="74" customFormat="1" x14ac:dyDescent="0.2"/>
    <row r="1141" s="74" customFormat="1" x14ac:dyDescent="0.2"/>
    <row r="1142" s="74" customFormat="1" x14ac:dyDescent="0.2"/>
    <row r="1143" s="74" customFormat="1" x14ac:dyDescent="0.2"/>
    <row r="1144" s="74" customFormat="1" x14ac:dyDescent="0.2"/>
    <row r="1145" s="74" customFormat="1" x14ac:dyDescent="0.2"/>
    <row r="1146" s="74" customFormat="1" x14ac:dyDescent="0.2"/>
    <row r="1147" s="74" customFormat="1" x14ac:dyDescent="0.2"/>
    <row r="1148" s="74" customFormat="1" x14ac:dyDescent="0.2"/>
    <row r="1149" s="74" customFormat="1" x14ac:dyDescent="0.2"/>
    <row r="1150" s="74" customFormat="1" x14ac:dyDescent="0.2"/>
    <row r="1151" s="74" customFormat="1" x14ac:dyDescent="0.2"/>
    <row r="1152" s="74" customFormat="1" x14ac:dyDescent="0.2"/>
    <row r="1153" s="74" customFormat="1" x14ac:dyDescent="0.2"/>
    <row r="1154" s="74" customFormat="1" x14ac:dyDescent="0.2"/>
    <row r="1155" s="74" customFormat="1" x14ac:dyDescent="0.2"/>
    <row r="1156" s="74" customFormat="1" x14ac:dyDescent="0.2"/>
    <row r="1157" s="74" customFormat="1" x14ac:dyDescent="0.2"/>
    <row r="1158" s="74" customFormat="1" x14ac:dyDescent="0.2"/>
    <row r="1159" s="74" customFormat="1" x14ac:dyDescent="0.2"/>
    <row r="1160" s="74" customFormat="1" x14ac:dyDescent="0.2"/>
    <row r="1161" s="74" customFormat="1" x14ac:dyDescent="0.2"/>
    <row r="1162" s="74" customFormat="1" x14ac:dyDescent="0.2"/>
    <row r="1163" s="74" customFormat="1" x14ac:dyDescent="0.2"/>
    <row r="1164" s="74" customFormat="1" x14ac:dyDescent="0.2"/>
    <row r="1165" s="74" customFormat="1" x14ac:dyDescent="0.2"/>
    <row r="1166" s="74" customFormat="1" x14ac:dyDescent="0.2"/>
    <row r="1167" s="74" customFormat="1" x14ac:dyDescent="0.2"/>
    <row r="1168" s="74" customFormat="1" x14ac:dyDescent="0.2"/>
    <row r="1169" s="74" customFormat="1" x14ac:dyDescent="0.2"/>
    <row r="1170" s="74" customFormat="1" x14ac:dyDescent="0.2"/>
    <row r="1171" s="74" customFormat="1" x14ac:dyDescent="0.2"/>
    <row r="1172" s="74" customFormat="1" x14ac:dyDescent="0.2"/>
    <row r="1173" s="74" customFormat="1" x14ac:dyDescent="0.2"/>
    <row r="1174" s="74" customFormat="1" x14ac:dyDescent="0.2"/>
    <row r="1175" s="74" customFormat="1" x14ac:dyDescent="0.2"/>
    <row r="1176" s="74" customFormat="1" x14ac:dyDescent="0.2"/>
    <row r="1177" s="74" customFormat="1" x14ac:dyDescent="0.2"/>
    <row r="1178" s="74" customFormat="1" x14ac:dyDescent="0.2"/>
    <row r="1179" s="74" customFormat="1" x14ac:dyDescent="0.2"/>
    <row r="1180" s="74" customFormat="1" x14ac:dyDescent="0.2"/>
    <row r="1181" s="74" customFormat="1" x14ac:dyDescent="0.2"/>
    <row r="1182" s="74" customFormat="1" x14ac:dyDescent="0.2"/>
    <row r="1183" s="74" customFormat="1" x14ac:dyDescent="0.2"/>
    <row r="1184" s="74" customFormat="1" x14ac:dyDescent="0.2"/>
    <row r="1185" s="74" customFormat="1" x14ac:dyDescent="0.2"/>
    <row r="1186" s="74" customFormat="1" x14ac:dyDescent="0.2"/>
    <row r="1187" s="74" customFormat="1" x14ac:dyDescent="0.2"/>
    <row r="1188" s="74" customFormat="1" x14ac:dyDescent="0.2"/>
    <row r="1189" s="74" customFormat="1" x14ac:dyDescent="0.2"/>
    <row r="1190" s="74" customFormat="1" x14ac:dyDescent="0.2"/>
    <row r="1191" s="74" customFormat="1" x14ac:dyDescent="0.2"/>
    <row r="1192" s="74" customFormat="1" x14ac:dyDescent="0.2"/>
    <row r="1193" s="74" customFormat="1" x14ac:dyDescent="0.2"/>
    <row r="1194" s="74" customFormat="1" x14ac:dyDescent="0.2"/>
    <row r="1195" s="74" customFormat="1" x14ac:dyDescent="0.2"/>
    <row r="1196" s="74" customFormat="1" x14ac:dyDescent="0.2"/>
    <row r="1197" s="74" customFormat="1" x14ac:dyDescent="0.2"/>
    <row r="1198" s="74" customFormat="1" x14ac:dyDescent="0.2"/>
    <row r="1199" s="74" customFormat="1" x14ac:dyDescent="0.2"/>
    <row r="1200" s="74" customFormat="1" x14ac:dyDescent="0.2"/>
    <row r="1201" s="74" customFormat="1" x14ac:dyDescent="0.2"/>
    <row r="1202" s="74" customFormat="1" x14ac:dyDescent="0.2"/>
    <row r="1203" s="74" customFormat="1" x14ac:dyDescent="0.2"/>
    <row r="1204" s="74" customFormat="1" x14ac:dyDescent="0.2"/>
    <row r="1205" s="74" customFormat="1" x14ac:dyDescent="0.2"/>
    <row r="1206" s="74" customFormat="1" x14ac:dyDescent="0.2"/>
    <row r="1207" s="74" customFormat="1" x14ac:dyDescent="0.2"/>
    <row r="1208" s="74" customFormat="1" x14ac:dyDescent="0.2"/>
    <row r="1209" s="74" customFormat="1" x14ac:dyDescent="0.2"/>
    <row r="1210" s="74" customFormat="1" x14ac:dyDescent="0.2"/>
    <row r="1211" s="74" customFormat="1" x14ac:dyDescent="0.2"/>
    <row r="1212" s="74" customFormat="1" x14ac:dyDescent="0.2"/>
    <row r="1213" s="74" customFormat="1" x14ac:dyDescent="0.2"/>
    <row r="1214" s="74" customFormat="1" x14ac:dyDescent="0.2"/>
    <row r="1215" s="74" customFormat="1" x14ac:dyDescent="0.2"/>
    <row r="1216" s="74" customFormat="1" x14ac:dyDescent="0.2"/>
    <row r="1217" s="74" customFormat="1" x14ac:dyDescent="0.2"/>
    <row r="1218" s="74" customFormat="1" x14ac:dyDescent="0.2"/>
    <row r="1219" s="74" customFormat="1" x14ac:dyDescent="0.2"/>
    <row r="1220" s="74" customFormat="1" x14ac:dyDescent="0.2"/>
    <row r="1221" s="74" customFormat="1" x14ac:dyDescent="0.2"/>
    <row r="1222" s="74" customFormat="1" x14ac:dyDescent="0.2"/>
    <row r="1223" s="74" customFormat="1" x14ac:dyDescent="0.2"/>
    <row r="1224" s="74" customFormat="1" x14ac:dyDescent="0.2"/>
    <row r="1225" s="74" customFormat="1" x14ac:dyDescent="0.2"/>
    <row r="1226" s="74" customFormat="1" x14ac:dyDescent="0.2"/>
    <row r="1227" s="74" customFormat="1" x14ac:dyDescent="0.2"/>
    <row r="1228" s="74" customFormat="1" x14ac:dyDescent="0.2"/>
    <row r="1229" s="74" customFormat="1" x14ac:dyDescent="0.2"/>
    <row r="1230" s="74" customFormat="1" x14ac:dyDescent="0.2"/>
    <row r="1231" s="74" customFormat="1" x14ac:dyDescent="0.2"/>
    <row r="1232" s="74" customFormat="1" x14ac:dyDescent="0.2"/>
    <row r="1233" s="74" customFormat="1" x14ac:dyDescent="0.2"/>
    <row r="1234" s="74" customFormat="1" x14ac:dyDescent="0.2"/>
    <row r="1235" s="74" customFormat="1" x14ac:dyDescent="0.2"/>
    <row r="1236" s="74" customFormat="1" x14ac:dyDescent="0.2"/>
    <row r="1237" s="74" customFormat="1" x14ac:dyDescent="0.2"/>
    <row r="1238" s="74" customFormat="1" x14ac:dyDescent="0.2"/>
    <row r="1239" s="74" customFormat="1" x14ac:dyDescent="0.2"/>
    <row r="1240" s="74" customFormat="1" x14ac:dyDescent="0.2"/>
    <row r="1241" s="74" customFormat="1" x14ac:dyDescent="0.2"/>
    <row r="1242" s="74" customFormat="1" x14ac:dyDescent="0.2"/>
    <row r="1243" s="74" customFormat="1" x14ac:dyDescent="0.2"/>
    <row r="1244" s="74" customFormat="1" x14ac:dyDescent="0.2"/>
    <row r="1245" s="74" customFormat="1" x14ac:dyDescent="0.2"/>
    <row r="1246" s="74" customFormat="1" x14ac:dyDescent="0.2"/>
    <row r="1247" s="74" customFormat="1" x14ac:dyDescent="0.2"/>
    <row r="1248" s="74" customFormat="1" x14ac:dyDescent="0.2"/>
    <row r="1249" s="74" customFormat="1" x14ac:dyDescent="0.2"/>
    <row r="1250" s="74" customFormat="1" x14ac:dyDescent="0.2"/>
    <row r="1251" s="74" customFormat="1" x14ac:dyDescent="0.2"/>
    <row r="1252" s="74" customFormat="1" x14ac:dyDescent="0.2"/>
    <row r="1253" s="74" customFormat="1" x14ac:dyDescent="0.2"/>
    <row r="1254" s="74" customFormat="1" x14ac:dyDescent="0.2"/>
    <row r="1255" s="74" customFormat="1" x14ac:dyDescent="0.2"/>
    <row r="1256" s="74" customFormat="1" x14ac:dyDescent="0.2"/>
    <row r="1257" s="74" customFormat="1" x14ac:dyDescent="0.2"/>
    <row r="1258" s="74" customFormat="1" x14ac:dyDescent="0.2"/>
    <row r="1259" s="74" customFormat="1" x14ac:dyDescent="0.2"/>
    <row r="1260" s="74" customFormat="1" x14ac:dyDescent="0.2"/>
    <row r="1261" s="74" customFormat="1" x14ac:dyDescent="0.2"/>
    <row r="1262" s="74" customFormat="1" x14ac:dyDescent="0.2"/>
    <row r="1263" s="74" customFormat="1" x14ac:dyDescent="0.2"/>
    <row r="1264" s="74" customFormat="1" x14ac:dyDescent="0.2"/>
    <row r="1265" s="74" customFormat="1" x14ac:dyDescent="0.2"/>
    <row r="1266" s="74" customFormat="1" x14ac:dyDescent="0.2"/>
    <row r="1267" s="74" customFormat="1" x14ac:dyDescent="0.2"/>
    <row r="1268" s="74" customFormat="1" x14ac:dyDescent="0.2"/>
    <row r="1269" s="74" customFormat="1" x14ac:dyDescent="0.2"/>
    <row r="1270" s="74" customFormat="1" x14ac:dyDescent="0.2"/>
    <row r="1271" s="74" customFormat="1" x14ac:dyDescent="0.2"/>
    <row r="1272" s="74" customFormat="1" x14ac:dyDescent="0.2"/>
    <row r="1273" s="74" customFormat="1" x14ac:dyDescent="0.2"/>
    <row r="1274" s="74" customFormat="1" x14ac:dyDescent="0.2"/>
    <row r="1275" s="74" customFormat="1" x14ac:dyDescent="0.2"/>
    <row r="1276" s="74" customFormat="1" x14ac:dyDescent="0.2"/>
    <row r="1277" s="74" customFormat="1" x14ac:dyDescent="0.2"/>
    <row r="1278" s="74" customFormat="1" x14ac:dyDescent="0.2"/>
    <row r="1279" s="74" customFormat="1" x14ac:dyDescent="0.2"/>
    <row r="1280" s="74" customFormat="1" x14ac:dyDescent="0.2"/>
    <row r="1281" s="74" customFormat="1" x14ac:dyDescent="0.2"/>
    <row r="1282" s="74" customFormat="1" x14ac:dyDescent="0.2"/>
    <row r="1283" s="74" customFormat="1" x14ac:dyDescent="0.2"/>
    <row r="1284" s="74" customFormat="1" x14ac:dyDescent="0.2"/>
    <row r="1285" s="74" customFormat="1" x14ac:dyDescent="0.2"/>
    <row r="1286" s="74" customFormat="1" x14ac:dyDescent="0.2"/>
    <row r="1287" s="74" customFormat="1" x14ac:dyDescent="0.2"/>
    <row r="1288" s="74" customFormat="1" x14ac:dyDescent="0.2"/>
    <row r="1289" s="74" customFormat="1" x14ac:dyDescent="0.2"/>
    <row r="1290" s="74" customFormat="1" x14ac:dyDescent="0.2"/>
    <row r="1291" s="74" customFormat="1" x14ac:dyDescent="0.2"/>
    <row r="1292" s="74" customFormat="1" x14ac:dyDescent="0.2"/>
    <row r="1293" s="74" customFormat="1" x14ac:dyDescent="0.2"/>
    <row r="1294" s="74" customFormat="1" x14ac:dyDescent="0.2"/>
    <row r="1295" s="74" customFormat="1" x14ac:dyDescent="0.2"/>
    <row r="1296" s="74" customFormat="1" x14ac:dyDescent="0.2"/>
    <row r="1297" s="74" customFormat="1" x14ac:dyDescent="0.2"/>
    <row r="1298" s="74" customFormat="1" x14ac:dyDescent="0.2"/>
    <row r="1299" s="74" customFormat="1" x14ac:dyDescent="0.2"/>
    <row r="1300" s="74" customFormat="1" x14ac:dyDescent="0.2"/>
    <row r="1301" s="74" customFormat="1" x14ac:dyDescent="0.2"/>
    <row r="1302" s="74" customFormat="1" x14ac:dyDescent="0.2"/>
    <row r="1303" s="74" customFormat="1" x14ac:dyDescent="0.2"/>
    <row r="1304" s="74" customFormat="1" x14ac:dyDescent="0.2"/>
    <row r="1305" s="74" customFormat="1" x14ac:dyDescent="0.2"/>
    <row r="1306" s="74" customFormat="1" x14ac:dyDescent="0.2"/>
    <row r="1307" s="74" customFormat="1" x14ac:dyDescent="0.2"/>
    <row r="1308" s="74" customFormat="1" x14ac:dyDescent="0.2"/>
    <row r="1309" s="74" customFormat="1" x14ac:dyDescent="0.2"/>
    <row r="1310" s="74" customFormat="1" x14ac:dyDescent="0.2"/>
    <row r="1311" s="74" customFormat="1" x14ac:dyDescent="0.2"/>
    <row r="1312" s="74" customFormat="1" x14ac:dyDescent="0.2"/>
    <row r="1313" s="74" customFormat="1" x14ac:dyDescent="0.2"/>
    <row r="1314" s="74" customFormat="1" x14ac:dyDescent="0.2"/>
    <row r="1315" s="74" customFormat="1" x14ac:dyDescent="0.2"/>
    <row r="1316" s="74" customFormat="1" x14ac:dyDescent="0.2"/>
    <row r="1317" s="74" customFormat="1" x14ac:dyDescent="0.2"/>
    <row r="1318" s="74" customFormat="1" x14ac:dyDescent="0.2"/>
    <row r="1319" s="74" customFormat="1" x14ac:dyDescent="0.2"/>
    <row r="1320" s="74" customFormat="1" x14ac:dyDescent="0.2"/>
    <row r="1321" s="74" customFormat="1" x14ac:dyDescent="0.2"/>
    <row r="1322" s="74" customFormat="1" x14ac:dyDescent="0.2"/>
    <row r="1323" s="74" customFormat="1" x14ac:dyDescent="0.2"/>
    <row r="1324" s="74" customFormat="1" x14ac:dyDescent="0.2"/>
    <row r="1325" s="74" customFormat="1" x14ac:dyDescent="0.2"/>
    <row r="1326" s="74" customFormat="1" x14ac:dyDescent="0.2"/>
    <row r="1327" s="74" customFormat="1" x14ac:dyDescent="0.2"/>
    <row r="1328" s="74" customFormat="1" x14ac:dyDescent="0.2"/>
    <row r="1329" s="74" customFormat="1" x14ac:dyDescent="0.2"/>
    <row r="1330" s="74" customFormat="1" x14ac:dyDescent="0.2"/>
    <row r="1331" s="74" customFormat="1" x14ac:dyDescent="0.2"/>
    <row r="1332" s="74" customFormat="1" x14ac:dyDescent="0.2"/>
    <row r="1333" s="74" customFormat="1" x14ac:dyDescent="0.2"/>
    <row r="1334" s="74" customFormat="1" x14ac:dyDescent="0.2"/>
    <row r="1335" s="74" customFormat="1" x14ac:dyDescent="0.2"/>
    <row r="1336" s="74" customFormat="1" x14ac:dyDescent="0.2"/>
    <row r="1337" s="74" customFormat="1" x14ac:dyDescent="0.2"/>
    <row r="1338" s="74" customFormat="1" x14ac:dyDescent="0.2"/>
    <row r="1339" s="74" customFormat="1" x14ac:dyDescent="0.2"/>
    <row r="1340" s="74" customFormat="1" x14ac:dyDescent="0.2"/>
    <row r="1341" s="74" customFormat="1" x14ac:dyDescent="0.2"/>
    <row r="1342" s="74" customFormat="1" x14ac:dyDescent="0.2"/>
    <row r="1343" s="74" customFormat="1" x14ac:dyDescent="0.2"/>
    <row r="1344" s="74" customFormat="1" x14ac:dyDescent="0.2"/>
    <row r="1345" s="74" customFormat="1" x14ac:dyDescent="0.2"/>
    <row r="1346" s="74" customFormat="1" x14ac:dyDescent="0.2"/>
    <row r="1347" s="74" customFormat="1" x14ac:dyDescent="0.2"/>
    <row r="1348" s="74" customFormat="1" x14ac:dyDescent="0.2"/>
    <row r="1349" s="74" customFormat="1" x14ac:dyDescent="0.2"/>
    <row r="1350" s="74" customFormat="1" x14ac:dyDescent="0.2"/>
    <row r="1351" s="74" customFormat="1" x14ac:dyDescent="0.2"/>
    <row r="1352" s="74" customFormat="1" x14ac:dyDescent="0.2"/>
    <row r="1353" s="74" customFormat="1" x14ac:dyDescent="0.2"/>
    <row r="1354" s="74" customFormat="1" x14ac:dyDescent="0.2"/>
    <row r="1355" s="74" customFormat="1" x14ac:dyDescent="0.2"/>
    <row r="1356" s="74" customFormat="1" x14ac:dyDescent="0.2"/>
    <row r="1357" s="74" customFormat="1" x14ac:dyDescent="0.2"/>
    <row r="1358" s="74" customFormat="1" x14ac:dyDescent="0.2"/>
    <row r="1359" s="74" customFormat="1" x14ac:dyDescent="0.2"/>
    <row r="1360" s="74" customFormat="1" x14ac:dyDescent="0.2"/>
    <row r="1361" s="74" customFormat="1" x14ac:dyDescent="0.2"/>
    <row r="1362" s="74" customFormat="1" x14ac:dyDescent="0.2"/>
    <row r="1363" s="74" customFormat="1" x14ac:dyDescent="0.2"/>
    <row r="1364" s="74" customFormat="1" x14ac:dyDescent="0.2"/>
    <row r="1365" s="74" customFormat="1" x14ac:dyDescent="0.2"/>
    <row r="1366" s="74" customFormat="1" x14ac:dyDescent="0.2"/>
    <row r="1367" s="74" customFormat="1" x14ac:dyDescent="0.2"/>
    <row r="1368" s="74" customFormat="1" x14ac:dyDescent="0.2"/>
    <row r="1369" s="74" customFormat="1" x14ac:dyDescent="0.2"/>
    <row r="1370" s="74" customFormat="1" x14ac:dyDescent="0.2"/>
    <row r="1371" s="74" customFormat="1" x14ac:dyDescent="0.2"/>
    <row r="1372" s="74" customFormat="1" x14ac:dyDescent="0.2"/>
    <row r="1373" s="74" customFormat="1" x14ac:dyDescent="0.2"/>
    <row r="1374" s="74" customFormat="1" x14ac:dyDescent="0.2"/>
    <row r="1375" s="74" customFormat="1" x14ac:dyDescent="0.2"/>
    <row r="1376" s="74" customFormat="1" x14ac:dyDescent="0.2"/>
    <row r="1377" s="74" customFormat="1" x14ac:dyDescent="0.2"/>
    <row r="1378" s="74" customFormat="1" x14ac:dyDescent="0.2"/>
    <row r="1379" s="74" customFormat="1" x14ac:dyDescent="0.2"/>
    <row r="1380" s="74" customFormat="1" x14ac:dyDescent="0.2"/>
    <row r="1381" s="74" customFormat="1" x14ac:dyDescent="0.2"/>
    <row r="1382" s="74" customFormat="1" x14ac:dyDescent="0.2"/>
    <row r="1383" s="74" customFormat="1" x14ac:dyDescent="0.2"/>
    <row r="1384" s="74" customFormat="1" x14ac:dyDescent="0.2"/>
    <row r="1385" s="74" customFormat="1" x14ac:dyDescent="0.2"/>
    <row r="1386" s="74" customFormat="1" x14ac:dyDescent="0.2"/>
    <row r="1387" s="74" customFormat="1" x14ac:dyDescent="0.2"/>
    <row r="1388" s="74" customFormat="1" x14ac:dyDescent="0.2"/>
    <row r="1389" s="74" customFormat="1" x14ac:dyDescent="0.2"/>
    <row r="1390" s="74" customFormat="1" x14ac:dyDescent="0.2"/>
    <row r="1391" s="74" customFormat="1" x14ac:dyDescent="0.2"/>
    <row r="1392" s="74" customFormat="1" x14ac:dyDescent="0.2"/>
    <row r="1393" s="74" customFormat="1" x14ac:dyDescent="0.2"/>
    <row r="1394" s="74" customFormat="1" x14ac:dyDescent="0.2"/>
    <row r="1395" s="74" customFormat="1" x14ac:dyDescent="0.2"/>
    <row r="1396" s="74" customFormat="1" x14ac:dyDescent="0.2"/>
    <row r="1397" s="74" customFormat="1" x14ac:dyDescent="0.2"/>
    <row r="1398" s="74" customFormat="1" x14ac:dyDescent="0.2"/>
    <row r="1399" s="74" customFormat="1" x14ac:dyDescent="0.2"/>
    <row r="1400" s="74" customFormat="1" x14ac:dyDescent="0.2"/>
    <row r="1401" s="74" customFormat="1" x14ac:dyDescent="0.2"/>
    <row r="1402" s="74" customFormat="1" x14ac:dyDescent="0.2"/>
    <row r="1403" s="74" customFormat="1" x14ac:dyDescent="0.2"/>
    <row r="1404" s="74" customFormat="1" x14ac:dyDescent="0.2"/>
    <row r="1405" s="74" customFormat="1" x14ac:dyDescent="0.2"/>
    <row r="1406" s="74" customFormat="1" x14ac:dyDescent="0.2"/>
    <row r="1407" s="74" customFormat="1" x14ac:dyDescent="0.2"/>
    <row r="1408" s="74" customFormat="1" x14ac:dyDescent="0.2"/>
    <row r="1409" s="74" customFormat="1" x14ac:dyDescent="0.2"/>
    <row r="1410" s="74" customFormat="1" x14ac:dyDescent="0.2"/>
    <row r="1411" s="74" customFormat="1" x14ac:dyDescent="0.2"/>
    <row r="1412" s="74" customFormat="1" x14ac:dyDescent="0.2"/>
    <row r="1413" s="74" customFormat="1" x14ac:dyDescent="0.2"/>
    <row r="1414" s="74" customFormat="1" x14ac:dyDescent="0.2"/>
    <row r="1415" s="74" customFormat="1" x14ac:dyDescent="0.2"/>
    <row r="1416" s="74" customFormat="1" x14ac:dyDescent="0.2"/>
    <row r="1417" s="74" customFormat="1" x14ac:dyDescent="0.2"/>
    <row r="1418" s="74" customFormat="1" x14ac:dyDescent="0.2"/>
    <row r="1419" s="74" customFormat="1" x14ac:dyDescent="0.2"/>
    <row r="1420" s="74" customFormat="1" x14ac:dyDescent="0.2"/>
    <row r="1421" s="74" customFormat="1" x14ac:dyDescent="0.2"/>
    <row r="1422" s="74" customFormat="1" x14ac:dyDescent="0.2"/>
    <row r="1423" s="74" customFormat="1" x14ac:dyDescent="0.2"/>
    <row r="1424" s="74" customFormat="1" x14ac:dyDescent="0.2"/>
    <row r="1425" s="74" customFormat="1" x14ac:dyDescent="0.2"/>
    <row r="1426" s="74" customFormat="1" x14ac:dyDescent="0.2"/>
    <row r="1427" s="74" customFormat="1" x14ac:dyDescent="0.2"/>
    <row r="1428" s="74" customFormat="1" x14ac:dyDescent="0.2"/>
    <row r="1429" s="74" customFormat="1" x14ac:dyDescent="0.2"/>
    <row r="1430" s="74" customFormat="1" x14ac:dyDescent="0.2"/>
    <row r="1431" s="74" customFormat="1" x14ac:dyDescent="0.2"/>
    <row r="1432" s="74" customFormat="1" x14ac:dyDescent="0.2"/>
    <row r="1433" s="74" customFormat="1" x14ac:dyDescent="0.2"/>
    <row r="1434" s="74" customFormat="1" x14ac:dyDescent="0.2"/>
    <row r="1435" s="74" customFormat="1" x14ac:dyDescent="0.2"/>
    <row r="1436" s="74" customFormat="1" x14ac:dyDescent="0.2"/>
    <row r="1437" s="74" customFormat="1" x14ac:dyDescent="0.2"/>
    <row r="1438" s="74" customFormat="1" x14ac:dyDescent="0.2"/>
    <row r="1439" s="74" customFormat="1" x14ac:dyDescent="0.2"/>
    <row r="1440" s="74" customFormat="1" x14ac:dyDescent="0.2"/>
    <row r="1441" s="74" customFormat="1" x14ac:dyDescent="0.2"/>
    <row r="1442" s="74" customFormat="1" x14ac:dyDescent="0.2"/>
    <row r="1443" s="74" customFormat="1" x14ac:dyDescent="0.2"/>
    <row r="1444" s="74" customFormat="1" x14ac:dyDescent="0.2"/>
    <row r="1445" s="74" customFormat="1" x14ac:dyDescent="0.2"/>
    <row r="1446" s="74" customFormat="1" x14ac:dyDescent="0.2"/>
    <row r="1447" s="74" customFormat="1" x14ac:dyDescent="0.2"/>
    <row r="1448" s="74" customFormat="1" x14ac:dyDescent="0.2"/>
    <row r="1449" s="74" customFormat="1" x14ac:dyDescent="0.2"/>
    <row r="1450" s="74" customFormat="1" x14ac:dyDescent="0.2"/>
    <row r="1451" s="74" customFormat="1" x14ac:dyDescent="0.2"/>
    <row r="1452" s="74" customFormat="1" x14ac:dyDescent="0.2"/>
    <row r="1453" s="74" customFormat="1" x14ac:dyDescent="0.2"/>
    <row r="1454" s="74" customFormat="1" x14ac:dyDescent="0.2"/>
    <row r="1455" s="74" customFormat="1" x14ac:dyDescent="0.2"/>
    <row r="1456" s="74" customFormat="1" x14ac:dyDescent="0.2"/>
    <row r="1457" s="74" customFormat="1" x14ac:dyDescent="0.2"/>
    <row r="1458" s="74" customFormat="1" x14ac:dyDescent="0.2"/>
    <row r="1459" s="74" customFormat="1" x14ac:dyDescent="0.2"/>
    <row r="1460" s="74" customFormat="1" x14ac:dyDescent="0.2"/>
    <row r="1461" s="74" customFormat="1" x14ac:dyDescent="0.2"/>
    <row r="1462" s="74" customFormat="1" x14ac:dyDescent="0.2"/>
    <row r="1463" s="74" customFormat="1" x14ac:dyDescent="0.2"/>
    <row r="1464" s="74" customFormat="1" x14ac:dyDescent="0.2"/>
    <row r="1465" s="74" customFormat="1" x14ac:dyDescent="0.2"/>
    <row r="1466" s="74" customFormat="1" x14ac:dyDescent="0.2"/>
    <row r="1467" s="74" customFormat="1" x14ac:dyDescent="0.2"/>
    <row r="1468" s="74" customFormat="1" x14ac:dyDescent="0.2"/>
    <row r="1469" s="74" customFormat="1" x14ac:dyDescent="0.2"/>
    <row r="1470" s="74" customFormat="1" x14ac:dyDescent="0.2"/>
    <row r="1471" s="74" customFormat="1" x14ac:dyDescent="0.2"/>
    <row r="1472" s="74" customFormat="1" x14ac:dyDescent="0.2"/>
    <row r="1473" s="74" customFormat="1" x14ac:dyDescent="0.2"/>
    <row r="1474" s="74" customFormat="1" x14ac:dyDescent="0.2"/>
    <row r="1475" s="74" customFormat="1" x14ac:dyDescent="0.2"/>
    <row r="1476" s="74" customFormat="1" x14ac:dyDescent="0.2"/>
    <row r="1477" s="74" customFormat="1" x14ac:dyDescent="0.2"/>
    <row r="1478" s="74" customFormat="1" x14ac:dyDescent="0.2"/>
    <row r="1479" s="74" customFormat="1" x14ac:dyDescent="0.2"/>
    <row r="1480" s="74" customFormat="1" x14ac:dyDescent="0.2"/>
    <row r="1481" s="74" customFormat="1" x14ac:dyDescent="0.2"/>
    <row r="1482" s="74" customFormat="1" x14ac:dyDescent="0.2"/>
    <row r="1483" s="74" customFormat="1" x14ac:dyDescent="0.2"/>
    <row r="1484" s="74" customFormat="1" x14ac:dyDescent="0.2"/>
    <row r="1485" s="74" customFormat="1" x14ac:dyDescent="0.2"/>
    <row r="1486" s="74" customFormat="1" x14ac:dyDescent="0.2"/>
    <row r="1487" s="74" customFormat="1" x14ac:dyDescent="0.2"/>
    <row r="1488" s="74" customFormat="1" x14ac:dyDescent="0.2"/>
    <row r="1489" s="74" customFormat="1" x14ac:dyDescent="0.2"/>
    <row r="1490" s="74" customFormat="1" x14ac:dyDescent="0.2"/>
    <row r="1491" s="74" customFormat="1" x14ac:dyDescent="0.2"/>
    <row r="1492" s="74" customFormat="1" x14ac:dyDescent="0.2"/>
    <row r="1493" s="74" customFormat="1" x14ac:dyDescent="0.2"/>
    <row r="1494" s="74" customFormat="1" x14ac:dyDescent="0.2"/>
    <row r="1495" s="74" customFormat="1" x14ac:dyDescent="0.2"/>
    <row r="1496" s="74" customFormat="1" x14ac:dyDescent="0.2"/>
    <row r="1497" s="74" customFormat="1" x14ac:dyDescent="0.2"/>
    <row r="1498" s="74" customFormat="1" x14ac:dyDescent="0.2"/>
    <row r="1499" s="74" customFormat="1" x14ac:dyDescent="0.2"/>
    <row r="1500" s="74" customFormat="1" x14ac:dyDescent="0.2"/>
    <row r="1501" s="74" customFormat="1" x14ac:dyDescent="0.2"/>
    <row r="1502" s="74" customFormat="1" x14ac:dyDescent="0.2"/>
    <row r="1503" s="74" customFormat="1" x14ac:dyDescent="0.2"/>
    <row r="1504" s="74" customFormat="1" x14ac:dyDescent="0.2"/>
    <row r="1505" s="74" customFormat="1" x14ac:dyDescent="0.2"/>
    <row r="1506" s="74" customFormat="1" x14ac:dyDescent="0.2"/>
    <row r="1507" s="74" customFormat="1" x14ac:dyDescent="0.2"/>
    <row r="1508" s="74" customFormat="1" x14ac:dyDescent="0.2"/>
    <row r="1509" s="74" customFormat="1" x14ac:dyDescent="0.2"/>
    <row r="1510" s="74" customFormat="1" x14ac:dyDescent="0.2"/>
    <row r="1511" s="74" customFormat="1" x14ac:dyDescent="0.2"/>
    <row r="1512" s="74" customFormat="1" x14ac:dyDescent="0.2"/>
    <row r="1513" s="74" customFormat="1" x14ac:dyDescent="0.2"/>
    <row r="1514" s="74" customFormat="1" x14ac:dyDescent="0.2"/>
    <row r="1515" s="74" customFormat="1" x14ac:dyDescent="0.2"/>
    <row r="1516" s="74" customFormat="1" x14ac:dyDescent="0.2"/>
    <row r="1517" s="74" customFormat="1" x14ac:dyDescent="0.2"/>
    <row r="1518" s="74" customFormat="1" x14ac:dyDescent="0.2"/>
    <row r="1519" s="74" customFormat="1" x14ac:dyDescent="0.2"/>
    <row r="1520" s="74" customFormat="1" x14ac:dyDescent="0.2"/>
    <row r="1521" s="74" customFormat="1" x14ac:dyDescent="0.2"/>
    <row r="1522" s="74" customFormat="1" x14ac:dyDescent="0.2"/>
    <row r="1523" s="74" customFormat="1" x14ac:dyDescent="0.2"/>
    <row r="1524" s="74" customFormat="1" x14ac:dyDescent="0.2"/>
    <row r="1525" s="74" customFormat="1" x14ac:dyDescent="0.2"/>
    <row r="1526" s="74" customFormat="1" x14ac:dyDescent="0.2"/>
    <row r="1527" s="74" customFormat="1" x14ac:dyDescent="0.2"/>
    <row r="1528" s="74" customFormat="1" x14ac:dyDescent="0.2"/>
    <row r="1529" s="74" customFormat="1" x14ac:dyDescent="0.2"/>
    <row r="1530" s="74" customFormat="1" x14ac:dyDescent="0.2"/>
    <row r="1531" s="74" customFormat="1" x14ac:dyDescent="0.2"/>
    <row r="1532" s="74" customFormat="1" x14ac:dyDescent="0.2"/>
    <row r="1533" s="74" customFormat="1" x14ac:dyDescent="0.2"/>
    <row r="1534" s="74" customFormat="1" x14ac:dyDescent="0.2"/>
    <row r="1535" s="74" customFormat="1" x14ac:dyDescent="0.2"/>
    <row r="1536" s="74" customFormat="1" x14ac:dyDescent="0.2"/>
    <row r="1537" s="74" customFormat="1" x14ac:dyDescent="0.2"/>
    <row r="1538" s="74" customFormat="1" x14ac:dyDescent="0.2"/>
    <row r="1539" s="74" customFormat="1" x14ac:dyDescent="0.2"/>
    <row r="1540" s="74" customFormat="1" x14ac:dyDescent="0.2"/>
    <row r="1541" s="74" customFormat="1" x14ac:dyDescent="0.2"/>
    <row r="1542" s="74" customFormat="1" x14ac:dyDescent="0.2"/>
    <row r="1543" s="74" customFormat="1" x14ac:dyDescent="0.2"/>
    <row r="1544" s="74" customFormat="1" x14ac:dyDescent="0.2"/>
    <row r="1545" s="74" customFormat="1" x14ac:dyDescent="0.2"/>
    <row r="1546" s="74" customFormat="1" x14ac:dyDescent="0.2"/>
    <row r="1547" s="74" customFormat="1" x14ac:dyDescent="0.2"/>
    <row r="1548" s="74" customFormat="1" x14ac:dyDescent="0.2"/>
    <row r="1549" s="74" customFormat="1" x14ac:dyDescent="0.2"/>
    <row r="1550" s="74" customFormat="1" x14ac:dyDescent="0.2"/>
    <row r="1551" s="74" customFormat="1" x14ac:dyDescent="0.2"/>
    <row r="1552" s="74" customFormat="1" x14ac:dyDescent="0.2"/>
    <row r="1553" s="74" customFormat="1" x14ac:dyDescent="0.2"/>
    <row r="1554" s="74" customFormat="1" x14ac:dyDescent="0.2"/>
    <row r="1555" s="74" customFormat="1" x14ac:dyDescent="0.2"/>
    <row r="1556" s="74" customFormat="1" x14ac:dyDescent="0.2"/>
    <row r="1557" s="74" customFormat="1" x14ac:dyDescent="0.2"/>
    <row r="1558" s="74" customFormat="1" x14ac:dyDescent="0.2"/>
    <row r="1559" s="74" customFormat="1" x14ac:dyDescent="0.2"/>
    <row r="1560" s="74" customFormat="1" x14ac:dyDescent="0.2"/>
    <row r="1561" s="74" customFormat="1" x14ac:dyDescent="0.2"/>
    <row r="1562" s="74" customFormat="1" x14ac:dyDescent="0.2"/>
    <row r="1563" s="74" customFormat="1" x14ac:dyDescent="0.2"/>
    <row r="1564" s="74" customFormat="1" x14ac:dyDescent="0.2"/>
    <row r="1565" s="74" customFormat="1" x14ac:dyDescent="0.2"/>
    <row r="1566" s="74" customFormat="1" x14ac:dyDescent="0.2"/>
    <row r="1567" s="74" customFormat="1" x14ac:dyDescent="0.2"/>
    <row r="1568" s="74" customFormat="1" x14ac:dyDescent="0.2"/>
    <row r="1569" s="74" customFormat="1" x14ac:dyDescent="0.2"/>
    <row r="1570" s="74" customFormat="1" x14ac:dyDescent="0.2"/>
    <row r="1571" s="74" customFormat="1" x14ac:dyDescent="0.2"/>
    <row r="1572" s="74" customFormat="1" x14ac:dyDescent="0.2"/>
    <row r="1573" s="74" customFormat="1" x14ac:dyDescent="0.2"/>
    <row r="1574" s="74" customFormat="1" x14ac:dyDescent="0.2"/>
    <row r="1575" s="74" customFormat="1" x14ac:dyDescent="0.2"/>
    <row r="1576" s="74" customFormat="1" x14ac:dyDescent="0.2"/>
    <row r="1577" s="74" customFormat="1" x14ac:dyDescent="0.2"/>
    <row r="1578" s="74" customFormat="1" x14ac:dyDescent="0.2"/>
    <row r="1579" s="74" customFormat="1" x14ac:dyDescent="0.2"/>
    <row r="1580" s="74" customFormat="1" x14ac:dyDescent="0.2"/>
    <row r="1581" s="74" customFormat="1" x14ac:dyDescent="0.2"/>
    <row r="1582" s="74" customFormat="1" x14ac:dyDescent="0.2"/>
    <row r="1583" s="74" customFormat="1" x14ac:dyDescent="0.2"/>
    <row r="1584" s="74" customFormat="1" x14ac:dyDescent="0.2"/>
    <row r="1585" s="74" customFormat="1" x14ac:dyDescent="0.2"/>
    <row r="1586" s="74" customFormat="1" x14ac:dyDescent="0.2"/>
    <row r="1587" s="74" customFormat="1" x14ac:dyDescent="0.2"/>
    <row r="1588" s="74" customFormat="1" x14ac:dyDescent="0.2"/>
    <row r="1589" s="74" customFormat="1" x14ac:dyDescent="0.2"/>
    <row r="1590" s="74" customFormat="1" x14ac:dyDescent="0.2"/>
    <row r="1591" s="74" customFormat="1" x14ac:dyDescent="0.2"/>
    <row r="1592" s="74" customFormat="1" x14ac:dyDescent="0.2"/>
    <row r="1593" s="74" customFormat="1" x14ac:dyDescent="0.2"/>
    <row r="1594" s="74" customFormat="1" x14ac:dyDescent="0.2"/>
    <row r="1595" s="74" customFormat="1" x14ac:dyDescent="0.2"/>
    <row r="1596" s="74" customFormat="1" x14ac:dyDescent="0.2"/>
    <row r="1597" s="74" customFormat="1" x14ac:dyDescent="0.2"/>
    <row r="1598" s="74" customFormat="1" x14ac:dyDescent="0.2"/>
    <row r="1599" s="74" customFormat="1" x14ac:dyDescent="0.2"/>
    <row r="1600" s="74" customFormat="1" x14ac:dyDescent="0.2"/>
    <row r="1601" s="74" customFormat="1" x14ac:dyDescent="0.2"/>
    <row r="1602" s="74" customFormat="1" x14ac:dyDescent="0.2"/>
    <row r="1603" s="74" customFormat="1" x14ac:dyDescent="0.2"/>
    <row r="1604" s="74" customFormat="1" x14ac:dyDescent="0.2"/>
    <row r="1605" s="74" customFormat="1" x14ac:dyDescent="0.2"/>
    <row r="1606" s="74" customFormat="1" x14ac:dyDescent="0.2"/>
    <row r="1607" s="74" customFormat="1" x14ac:dyDescent="0.2"/>
    <row r="1608" s="74" customFormat="1" x14ac:dyDescent="0.2"/>
    <row r="1609" s="74" customFormat="1" x14ac:dyDescent="0.2"/>
    <row r="1610" s="74" customFormat="1" x14ac:dyDescent="0.2"/>
    <row r="1611" s="74" customFormat="1" x14ac:dyDescent="0.2"/>
    <row r="1612" s="74" customFormat="1" x14ac:dyDescent="0.2"/>
    <row r="1613" s="74" customFormat="1" x14ac:dyDescent="0.2"/>
    <row r="1614" s="74" customFormat="1" x14ac:dyDescent="0.2"/>
    <row r="1615" s="74" customFormat="1" x14ac:dyDescent="0.2"/>
    <row r="1616" s="74" customFormat="1" x14ac:dyDescent="0.2"/>
    <row r="1617" s="74" customFormat="1" x14ac:dyDescent="0.2"/>
    <row r="1618" s="74" customFormat="1" x14ac:dyDescent="0.2"/>
    <row r="1619" s="74" customFormat="1" x14ac:dyDescent="0.2"/>
    <row r="1620" s="74" customFormat="1" x14ac:dyDescent="0.2"/>
    <row r="1621" s="74" customFormat="1" x14ac:dyDescent="0.2"/>
    <row r="1622" s="74" customFormat="1" x14ac:dyDescent="0.2"/>
    <row r="1623" s="74" customFormat="1" x14ac:dyDescent="0.2"/>
    <row r="1624" s="74" customFormat="1" x14ac:dyDescent="0.2"/>
    <row r="1625" s="74" customFormat="1" x14ac:dyDescent="0.2"/>
    <row r="1626" s="74" customFormat="1" x14ac:dyDescent="0.2"/>
    <row r="1627" s="74" customFormat="1" x14ac:dyDescent="0.2"/>
    <row r="1628" s="74" customFormat="1" x14ac:dyDescent="0.2"/>
    <row r="1629" s="74" customFormat="1" x14ac:dyDescent="0.2"/>
    <row r="1630" s="74" customFormat="1" x14ac:dyDescent="0.2"/>
    <row r="1631" s="74" customFormat="1" x14ac:dyDescent="0.2"/>
    <row r="1632" s="74" customFormat="1" x14ac:dyDescent="0.2"/>
    <row r="1633" s="74" customFormat="1" x14ac:dyDescent="0.2"/>
    <row r="1634" s="74" customFormat="1" x14ac:dyDescent="0.2"/>
    <row r="1635" s="74" customFormat="1" x14ac:dyDescent="0.2"/>
    <row r="1636" s="74" customFormat="1" x14ac:dyDescent="0.2"/>
    <row r="1637" s="74" customFormat="1" x14ac:dyDescent="0.2"/>
    <row r="1638" s="74" customFormat="1" x14ac:dyDescent="0.2"/>
    <row r="1639" s="74" customFormat="1" x14ac:dyDescent="0.2"/>
    <row r="1640" s="74" customFormat="1" x14ac:dyDescent="0.2"/>
    <row r="1641" s="74" customFormat="1" x14ac:dyDescent="0.2"/>
    <row r="1642" s="74" customFormat="1" x14ac:dyDescent="0.2"/>
    <row r="1643" s="74" customFormat="1" x14ac:dyDescent="0.2"/>
    <row r="1644" s="74" customFormat="1" x14ac:dyDescent="0.2"/>
    <row r="1645" s="74" customFormat="1" x14ac:dyDescent="0.2"/>
    <row r="1646" s="74" customFormat="1" x14ac:dyDescent="0.2"/>
    <row r="1647" s="74" customFormat="1" x14ac:dyDescent="0.2"/>
    <row r="1648" s="74" customFormat="1" x14ac:dyDescent="0.2"/>
    <row r="1649" s="74" customFormat="1" x14ac:dyDescent="0.2"/>
    <row r="1650" s="74" customFormat="1" x14ac:dyDescent="0.2"/>
    <row r="1651" s="74" customFormat="1" x14ac:dyDescent="0.2"/>
    <row r="1652" s="74" customFormat="1" x14ac:dyDescent="0.2"/>
    <row r="1653" s="74" customFormat="1" x14ac:dyDescent="0.2"/>
    <row r="1654" s="74" customFormat="1" x14ac:dyDescent="0.2"/>
    <row r="1655" s="74" customFormat="1" x14ac:dyDescent="0.2"/>
    <row r="1656" s="74" customFormat="1" x14ac:dyDescent="0.2"/>
    <row r="1657" s="74" customFormat="1" x14ac:dyDescent="0.2"/>
    <row r="1658" s="74" customFormat="1" x14ac:dyDescent="0.2"/>
    <row r="1659" s="74" customFormat="1" x14ac:dyDescent="0.2"/>
    <row r="1660" s="74" customFormat="1" x14ac:dyDescent="0.2"/>
    <row r="1661" s="74" customFormat="1" x14ac:dyDescent="0.2"/>
    <row r="1662" s="74" customFormat="1" x14ac:dyDescent="0.2"/>
    <row r="1663" s="74" customFormat="1" x14ac:dyDescent="0.2"/>
    <row r="1664" s="74" customFormat="1" x14ac:dyDescent="0.2"/>
    <row r="1665" s="74" customFormat="1" x14ac:dyDescent="0.2"/>
    <row r="1666" s="74" customFormat="1" x14ac:dyDescent="0.2"/>
    <row r="1667" s="74" customFormat="1" x14ac:dyDescent="0.2"/>
    <row r="1668" s="74" customFormat="1" x14ac:dyDescent="0.2"/>
    <row r="1669" s="74" customFormat="1" x14ac:dyDescent="0.2"/>
    <row r="1670" s="74" customFormat="1" x14ac:dyDescent="0.2"/>
    <row r="1671" s="74" customFormat="1" x14ac:dyDescent="0.2"/>
    <row r="1672" s="74" customFormat="1" x14ac:dyDescent="0.2"/>
    <row r="1673" s="74" customFormat="1" x14ac:dyDescent="0.2"/>
    <row r="1674" s="74" customFormat="1" x14ac:dyDescent="0.2"/>
    <row r="1675" s="74" customFormat="1" x14ac:dyDescent="0.2"/>
    <row r="1676" s="74" customFormat="1" x14ac:dyDescent="0.2"/>
    <row r="1677" s="74" customFormat="1" x14ac:dyDescent="0.2"/>
    <row r="1678" s="74" customFormat="1" x14ac:dyDescent="0.2"/>
    <row r="1679" s="74" customFormat="1" x14ac:dyDescent="0.2"/>
    <row r="1680" s="74" customFormat="1" x14ac:dyDescent="0.2"/>
    <row r="1681" s="74" customFormat="1" x14ac:dyDescent="0.2"/>
    <row r="1682" s="74" customFormat="1" x14ac:dyDescent="0.2"/>
    <row r="1683" s="74" customFormat="1" x14ac:dyDescent="0.2"/>
    <row r="1684" s="74" customFormat="1" x14ac:dyDescent="0.2"/>
    <row r="1685" s="74" customFormat="1" x14ac:dyDescent="0.2"/>
    <row r="1686" s="74" customFormat="1" x14ac:dyDescent="0.2"/>
    <row r="1687" s="74" customFormat="1" x14ac:dyDescent="0.2"/>
    <row r="1688" s="74" customFormat="1" x14ac:dyDescent="0.2"/>
    <row r="1689" s="74" customFormat="1" x14ac:dyDescent="0.2"/>
    <row r="1690" s="74" customFormat="1" x14ac:dyDescent="0.2"/>
    <row r="1691" s="74" customFormat="1" x14ac:dyDescent="0.2"/>
    <row r="1692" s="74" customFormat="1" x14ac:dyDescent="0.2"/>
    <row r="1693" s="74" customFormat="1" x14ac:dyDescent="0.2"/>
    <row r="1694" s="74" customFormat="1" x14ac:dyDescent="0.2"/>
    <row r="1695" s="74" customFormat="1" x14ac:dyDescent="0.2"/>
    <row r="1696" s="74" customFormat="1" x14ac:dyDescent="0.2"/>
    <row r="1697" s="74" customFormat="1" x14ac:dyDescent="0.2"/>
    <row r="1698" s="74" customFormat="1" x14ac:dyDescent="0.2"/>
    <row r="1699" s="74" customFormat="1" x14ac:dyDescent="0.2"/>
    <row r="1700" s="74" customFormat="1" x14ac:dyDescent="0.2"/>
    <row r="1701" s="74" customFormat="1" x14ac:dyDescent="0.2"/>
    <row r="1702" s="74" customFormat="1" x14ac:dyDescent="0.2"/>
    <row r="1703" s="74" customFormat="1" x14ac:dyDescent="0.2"/>
    <row r="1704" s="74" customFormat="1" x14ac:dyDescent="0.2"/>
    <row r="1705" s="74" customFormat="1" x14ac:dyDescent="0.2"/>
    <row r="1706" s="74" customFormat="1" x14ac:dyDescent="0.2"/>
    <row r="1707" s="74" customFormat="1" x14ac:dyDescent="0.2"/>
    <row r="1708" s="74" customFormat="1" x14ac:dyDescent="0.2"/>
    <row r="1709" s="74" customFormat="1" x14ac:dyDescent="0.2"/>
    <row r="1710" s="74" customFormat="1" x14ac:dyDescent="0.2"/>
    <row r="1711" s="74" customFormat="1" x14ac:dyDescent="0.2"/>
    <row r="1712" s="74" customFormat="1" x14ac:dyDescent="0.2"/>
    <row r="1713" s="74" customFormat="1" x14ac:dyDescent="0.2"/>
    <row r="1714" s="74" customFormat="1" x14ac:dyDescent="0.2"/>
    <row r="1715" s="74" customFormat="1" x14ac:dyDescent="0.2"/>
    <row r="1716" s="74" customFormat="1" x14ac:dyDescent="0.2"/>
    <row r="1717" s="74" customFormat="1" x14ac:dyDescent="0.2"/>
    <row r="1718" s="74" customFormat="1" x14ac:dyDescent="0.2"/>
    <row r="1719" s="74" customFormat="1" x14ac:dyDescent="0.2"/>
    <row r="1720" s="74" customFormat="1" x14ac:dyDescent="0.2"/>
    <row r="1721" s="74" customFormat="1" x14ac:dyDescent="0.2"/>
    <row r="1722" s="74" customFormat="1" x14ac:dyDescent="0.2"/>
    <row r="1723" s="74" customFormat="1" x14ac:dyDescent="0.2"/>
    <row r="1724" s="74" customFormat="1" x14ac:dyDescent="0.2"/>
    <row r="1725" s="74" customFormat="1" x14ac:dyDescent="0.2"/>
    <row r="1726" s="74" customFormat="1" x14ac:dyDescent="0.2"/>
    <row r="1727" s="74" customFormat="1" x14ac:dyDescent="0.2"/>
    <row r="1728" s="74" customFormat="1" x14ac:dyDescent="0.2"/>
    <row r="1729" s="74" customFormat="1" x14ac:dyDescent="0.2"/>
    <row r="1730" s="74" customFormat="1" x14ac:dyDescent="0.2"/>
    <row r="1731" s="74" customFormat="1" x14ac:dyDescent="0.2"/>
    <row r="1732" s="74" customFormat="1" x14ac:dyDescent="0.2"/>
    <row r="1733" s="74" customFormat="1" x14ac:dyDescent="0.2"/>
    <row r="1734" s="74" customFormat="1" x14ac:dyDescent="0.2"/>
    <row r="1735" s="74" customFormat="1" x14ac:dyDescent="0.2"/>
    <row r="1736" s="74" customFormat="1" x14ac:dyDescent="0.2"/>
    <row r="1737" s="74" customFormat="1" x14ac:dyDescent="0.2"/>
    <row r="1738" s="74" customFormat="1" x14ac:dyDescent="0.2"/>
    <row r="1739" s="74" customFormat="1" x14ac:dyDescent="0.2"/>
    <row r="1740" s="74" customFormat="1" x14ac:dyDescent="0.2"/>
    <row r="1741" s="74" customFormat="1" x14ac:dyDescent="0.2"/>
    <row r="1742" s="74" customFormat="1" x14ac:dyDescent="0.2"/>
    <row r="1743" s="74" customFormat="1" x14ac:dyDescent="0.2"/>
    <row r="1744" s="74" customFormat="1" x14ac:dyDescent="0.2"/>
    <row r="1745" s="74" customFormat="1" x14ac:dyDescent="0.2"/>
    <row r="1746" s="74" customFormat="1" x14ac:dyDescent="0.2"/>
    <row r="1747" s="74" customFormat="1" x14ac:dyDescent="0.2"/>
    <row r="1748" s="74" customFormat="1" x14ac:dyDescent="0.2"/>
    <row r="1749" s="74" customFormat="1" x14ac:dyDescent="0.2"/>
    <row r="1750" s="74" customFormat="1" x14ac:dyDescent="0.2"/>
    <row r="1751" s="74" customFormat="1" x14ac:dyDescent="0.2"/>
    <row r="1752" s="74" customFormat="1" x14ac:dyDescent="0.2"/>
    <row r="1753" s="74" customFormat="1" x14ac:dyDescent="0.2"/>
    <row r="1754" s="74" customFormat="1" x14ac:dyDescent="0.2"/>
    <row r="1755" s="74" customFormat="1" x14ac:dyDescent="0.2"/>
    <row r="1756" s="74" customFormat="1" x14ac:dyDescent="0.2"/>
    <row r="1757" s="74" customFormat="1" x14ac:dyDescent="0.2"/>
    <row r="1758" s="74" customFormat="1" x14ac:dyDescent="0.2"/>
    <row r="1759" s="74" customFormat="1" x14ac:dyDescent="0.2"/>
    <row r="1760" s="74" customFormat="1" x14ac:dyDescent="0.2"/>
    <row r="1761" s="74" customFormat="1" x14ac:dyDescent="0.2"/>
    <row r="1762" s="74" customFormat="1" x14ac:dyDescent="0.2"/>
    <row r="1763" s="74" customFormat="1" x14ac:dyDescent="0.2"/>
    <row r="1764" s="74" customFormat="1" x14ac:dyDescent="0.2"/>
    <row r="1765" s="74" customFormat="1" x14ac:dyDescent="0.2"/>
    <row r="1766" s="74" customFormat="1" x14ac:dyDescent="0.2"/>
    <row r="1767" s="74" customFormat="1" x14ac:dyDescent="0.2"/>
    <row r="1768" s="74" customFormat="1" x14ac:dyDescent="0.2"/>
    <row r="1769" s="74" customFormat="1" x14ac:dyDescent="0.2"/>
    <row r="1770" s="74" customFormat="1" x14ac:dyDescent="0.2"/>
    <row r="1771" s="74" customFormat="1" x14ac:dyDescent="0.2"/>
    <row r="1772" s="74" customFormat="1" x14ac:dyDescent="0.2"/>
    <row r="1773" s="74" customFormat="1" x14ac:dyDescent="0.2"/>
    <row r="1774" s="74" customFormat="1" x14ac:dyDescent="0.2"/>
    <row r="1775" s="74" customFormat="1" x14ac:dyDescent="0.2"/>
    <row r="1776" s="74" customFormat="1" x14ac:dyDescent="0.2"/>
    <row r="1777" s="74" customFormat="1" x14ac:dyDescent="0.2"/>
    <row r="1778" s="74" customFormat="1" x14ac:dyDescent="0.2"/>
    <row r="1779" s="74" customFormat="1" x14ac:dyDescent="0.2"/>
    <row r="1780" s="74" customFormat="1" x14ac:dyDescent="0.2"/>
    <row r="1781" s="74" customFormat="1" x14ac:dyDescent="0.2"/>
    <row r="1782" s="74" customFormat="1" x14ac:dyDescent="0.2"/>
    <row r="1783" s="74" customFormat="1" x14ac:dyDescent="0.2"/>
    <row r="1784" s="74" customFormat="1" x14ac:dyDescent="0.2"/>
    <row r="1785" s="74" customFormat="1" x14ac:dyDescent="0.2"/>
    <row r="1786" s="74" customFormat="1" x14ac:dyDescent="0.2"/>
    <row r="1787" s="74" customFormat="1" x14ac:dyDescent="0.2"/>
    <row r="1788" s="74" customFormat="1" x14ac:dyDescent="0.2"/>
    <row r="1789" s="74" customFormat="1" x14ac:dyDescent="0.2"/>
    <row r="1790" s="74" customFormat="1" x14ac:dyDescent="0.2"/>
    <row r="1791" s="74" customFormat="1" x14ac:dyDescent="0.2"/>
    <row r="1792" s="74" customFormat="1" x14ac:dyDescent="0.2"/>
    <row r="1793" s="74" customFormat="1" x14ac:dyDescent="0.2"/>
    <row r="1794" s="74" customFormat="1" x14ac:dyDescent="0.2"/>
    <row r="1795" s="74" customFormat="1" x14ac:dyDescent="0.2"/>
    <row r="1796" s="74" customFormat="1" x14ac:dyDescent="0.2"/>
    <row r="1797" s="74" customFormat="1" x14ac:dyDescent="0.2"/>
    <row r="1798" s="74" customFormat="1" x14ac:dyDescent="0.2"/>
    <row r="1799" s="74" customFormat="1" x14ac:dyDescent="0.2"/>
    <row r="1800" s="74" customFormat="1" x14ac:dyDescent="0.2"/>
    <row r="1801" s="74" customFormat="1" x14ac:dyDescent="0.2"/>
    <row r="1802" s="74" customFormat="1" x14ac:dyDescent="0.2"/>
    <row r="1803" s="74" customFormat="1" x14ac:dyDescent="0.2"/>
    <row r="1804" s="74" customFormat="1" x14ac:dyDescent="0.2"/>
    <row r="1805" s="74" customFormat="1" x14ac:dyDescent="0.2"/>
    <row r="1806" s="74" customFormat="1" x14ac:dyDescent="0.2"/>
    <row r="1807" s="74" customFormat="1" x14ac:dyDescent="0.2"/>
    <row r="1808" s="74" customFormat="1" x14ac:dyDescent="0.2"/>
    <row r="1809" s="74" customFormat="1" x14ac:dyDescent="0.2"/>
    <row r="1810" s="74" customFormat="1" x14ac:dyDescent="0.2"/>
    <row r="1811" s="74" customFormat="1" x14ac:dyDescent="0.2"/>
    <row r="1812" s="74" customFormat="1" x14ac:dyDescent="0.2"/>
    <row r="1813" s="74" customFormat="1" x14ac:dyDescent="0.2"/>
    <row r="1814" s="74" customFormat="1" x14ac:dyDescent="0.2"/>
    <row r="1815" s="74" customFormat="1" x14ac:dyDescent="0.2"/>
    <row r="1816" s="74" customFormat="1" x14ac:dyDescent="0.2"/>
    <row r="1817" s="74" customFormat="1" x14ac:dyDescent="0.2"/>
    <row r="1818" s="74" customFormat="1" x14ac:dyDescent="0.2"/>
    <row r="1819" s="74" customFormat="1" x14ac:dyDescent="0.2"/>
    <row r="1820" s="74" customFormat="1" x14ac:dyDescent="0.2"/>
    <row r="1821" s="74" customFormat="1" x14ac:dyDescent="0.2"/>
    <row r="1822" s="74" customFormat="1" x14ac:dyDescent="0.2"/>
    <row r="1823" s="74" customFormat="1" x14ac:dyDescent="0.2"/>
    <row r="1824" s="74" customFormat="1" x14ac:dyDescent="0.2"/>
    <row r="1825" s="74" customFormat="1" x14ac:dyDescent="0.2"/>
    <row r="1826" s="74" customFormat="1" x14ac:dyDescent="0.2"/>
    <row r="1827" s="74" customFormat="1" x14ac:dyDescent="0.2"/>
    <row r="1828" s="74" customFormat="1" x14ac:dyDescent="0.2"/>
    <row r="1829" s="74" customFormat="1" x14ac:dyDescent="0.2"/>
    <row r="1830" s="74" customFormat="1" x14ac:dyDescent="0.2"/>
    <row r="1831" s="74" customFormat="1" x14ac:dyDescent="0.2"/>
    <row r="1832" s="74" customFormat="1" x14ac:dyDescent="0.2"/>
    <row r="1833" s="74" customFormat="1" x14ac:dyDescent="0.2"/>
    <row r="1834" s="74" customFormat="1" x14ac:dyDescent="0.2"/>
    <row r="1835" s="74" customFormat="1" x14ac:dyDescent="0.2"/>
    <row r="1836" s="74" customFormat="1" x14ac:dyDescent="0.2"/>
    <row r="1837" s="74" customFormat="1" x14ac:dyDescent="0.2"/>
    <row r="1838" s="74" customFormat="1" x14ac:dyDescent="0.2"/>
    <row r="1839" s="74" customFormat="1" x14ac:dyDescent="0.2"/>
    <row r="1840" s="74" customFormat="1" x14ac:dyDescent="0.2"/>
    <row r="1841" s="74" customFormat="1" x14ac:dyDescent="0.2"/>
    <row r="1842" s="74" customFormat="1" x14ac:dyDescent="0.2"/>
    <row r="1843" s="74" customFormat="1" x14ac:dyDescent="0.2"/>
    <row r="1844" s="74" customFormat="1" x14ac:dyDescent="0.2"/>
    <row r="1845" s="74" customFormat="1" x14ac:dyDescent="0.2"/>
    <row r="1846" s="74" customFormat="1" x14ac:dyDescent="0.2"/>
    <row r="1847" s="74" customFormat="1" x14ac:dyDescent="0.2"/>
    <row r="1848" s="74" customFormat="1" x14ac:dyDescent="0.2"/>
    <row r="1849" s="74" customFormat="1" x14ac:dyDescent="0.2"/>
    <row r="1850" s="74" customFormat="1" x14ac:dyDescent="0.2"/>
    <row r="1851" s="74" customFormat="1" x14ac:dyDescent="0.2"/>
    <row r="1852" s="74" customFormat="1" x14ac:dyDescent="0.2"/>
    <row r="1853" s="74" customFormat="1" x14ac:dyDescent="0.2"/>
    <row r="1854" s="74" customFormat="1" x14ac:dyDescent="0.2"/>
    <row r="1855" s="74" customFormat="1" x14ac:dyDescent="0.2"/>
    <row r="1856" s="74" customFormat="1" x14ac:dyDescent="0.2"/>
    <row r="1857" s="74" customFormat="1" x14ac:dyDescent="0.2"/>
    <row r="1858" s="74" customFormat="1" x14ac:dyDescent="0.2"/>
    <row r="1859" s="74" customFormat="1" x14ac:dyDescent="0.2"/>
    <row r="1860" s="74" customFormat="1" x14ac:dyDescent="0.2"/>
    <row r="1861" s="74" customFormat="1" x14ac:dyDescent="0.2"/>
    <row r="1862" s="74" customFormat="1" x14ac:dyDescent="0.2"/>
    <row r="1863" s="74" customFormat="1" x14ac:dyDescent="0.2"/>
    <row r="1864" s="74" customFormat="1" x14ac:dyDescent="0.2"/>
    <row r="1865" s="74" customFormat="1" x14ac:dyDescent="0.2"/>
    <row r="1866" s="74" customFormat="1" x14ac:dyDescent="0.2"/>
    <row r="1867" s="74" customFormat="1" x14ac:dyDescent="0.2"/>
    <row r="1868" s="74" customFormat="1" x14ac:dyDescent="0.2"/>
    <row r="1869" s="74" customFormat="1" x14ac:dyDescent="0.2"/>
    <row r="1870" s="74" customFormat="1" x14ac:dyDescent="0.2"/>
    <row r="1871" s="74" customFormat="1" x14ac:dyDescent="0.2"/>
    <row r="1872" s="74" customFormat="1" x14ac:dyDescent="0.2"/>
    <row r="1873" s="74" customFormat="1" x14ac:dyDescent="0.2"/>
    <row r="1874" s="74" customFormat="1" x14ac:dyDescent="0.2"/>
    <row r="1875" s="74" customFormat="1" x14ac:dyDescent="0.2"/>
    <row r="1876" s="74" customFormat="1" x14ac:dyDescent="0.2"/>
    <row r="1877" s="74" customFormat="1" x14ac:dyDescent="0.2"/>
    <row r="1878" s="74" customFormat="1" x14ac:dyDescent="0.2"/>
    <row r="1879" s="74" customFormat="1" x14ac:dyDescent="0.2"/>
    <row r="1880" s="74" customFormat="1" x14ac:dyDescent="0.2"/>
    <row r="1881" s="74" customFormat="1" x14ac:dyDescent="0.2"/>
    <row r="1882" s="74" customFormat="1" x14ac:dyDescent="0.2"/>
    <row r="1883" s="74" customFormat="1" x14ac:dyDescent="0.2"/>
    <row r="1884" s="74" customFormat="1" x14ac:dyDescent="0.2"/>
    <row r="1885" s="74" customFormat="1" x14ac:dyDescent="0.2"/>
    <row r="1886" s="74" customFormat="1" x14ac:dyDescent="0.2"/>
    <row r="1887" s="74" customFormat="1" x14ac:dyDescent="0.2"/>
    <row r="1888" s="74" customFormat="1" x14ac:dyDescent="0.2"/>
    <row r="1889" s="74" customFormat="1" x14ac:dyDescent="0.2"/>
    <row r="1890" s="74" customFormat="1" x14ac:dyDescent="0.2"/>
    <row r="1891" s="74" customFormat="1" x14ac:dyDescent="0.2"/>
    <row r="1892" s="74" customFormat="1" x14ac:dyDescent="0.2"/>
    <row r="1893" s="74" customFormat="1" x14ac:dyDescent="0.2"/>
    <row r="1894" s="74" customFormat="1" x14ac:dyDescent="0.2"/>
    <row r="1895" s="74" customFormat="1" x14ac:dyDescent="0.2"/>
    <row r="1896" s="74" customFormat="1" x14ac:dyDescent="0.2"/>
    <row r="1897" s="74" customFormat="1" x14ac:dyDescent="0.2"/>
    <row r="1898" s="74" customFormat="1" x14ac:dyDescent="0.2"/>
    <row r="1899" s="74" customFormat="1" x14ac:dyDescent="0.2"/>
    <row r="1900" s="74" customFormat="1" x14ac:dyDescent="0.2"/>
    <row r="1901" s="74" customFormat="1" x14ac:dyDescent="0.2"/>
    <row r="1902" s="74" customFormat="1" x14ac:dyDescent="0.2"/>
    <row r="1903" s="74" customFormat="1" x14ac:dyDescent="0.2"/>
    <row r="1904" s="74" customFormat="1" x14ac:dyDescent="0.2"/>
    <row r="1905" s="74" customFormat="1" x14ac:dyDescent="0.2"/>
    <row r="1906" s="74" customFormat="1" x14ac:dyDescent="0.2"/>
    <row r="1907" s="74" customFormat="1" x14ac:dyDescent="0.2"/>
    <row r="1908" s="74" customFormat="1" x14ac:dyDescent="0.2"/>
    <row r="1909" s="74" customFormat="1" x14ac:dyDescent="0.2"/>
    <row r="1910" s="74" customFormat="1" x14ac:dyDescent="0.2"/>
    <row r="1911" s="74" customFormat="1" x14ac:dyDescent="0.2"/>
    <row r="1912" s="74" customFormat="1" x14ac:dyDescent="0.2"/>
    <row r="1913" s="74" customFormat="1" x14ac:dyDescent="0.2"/>
    <row r="1914" s="74" customFormat="1" x14ac:dyDescent="0.2"/>
    <row r="1915" s="74" customFormat="1" x14ac:dyDescent="0.2"/>
    <row r="1916" s="74" customFormat="1" x14ac:dyDescent="0.2"/>
    <row r="1917" s="74" customFormat="1" x14ac:dyDescent="0.2"/>
    <row r="1918" s="74" customFormat="1" x14ac:dyDescent="0.2"/>
    <row r="1919" s="74" customFormat="1" x14ac:dyDescent="0.2"/>
    <row r="1920" s="74" customFormat="1" x14ac:dyDescent="0.2"/>
    <row r="1921" s="74" customFormat="1" x14ac:dyDescent="0.2"/>
    <row r="1922" s="74" customFormat="1" x14ac:dyDescent="0.2"/>
    <row r="1923" s="74" customFormat="1" x14ac:dyDescent="0.2"/>
    <row r="1924" s="74" customFormat="1" x14ac:dyDescent="0.2"/>
    <row r="1925" s="74" customFormat="1" x14ac:dyDescent="0.2"/>
    <row r="1926" s="74" customFormat="1" x14ac:dyDescent="0.2"/>
    <row r="1927" s="74" customFormat="1" x14ac:dyDescent="0.2"/>
    <row r="1928" s="74" customFormat="1" x14ac:dyDescent="0.2"/>
    <row r="1929" s="74" customFormat="1" x14ac:dyDescent="0.2"/>
    <row r="1930" s="74" customFormat="1" x14ac:dyDescent="0.2"/>
    <row r="1931" s="74" customFormat="1" x14ac:dyDescent="0.2"/>
    <row r="1932" s="74" customFormat="1" x14ac:dyDescent="0.2"/>
    <row r="1933" s="74" customFormat="1" x14ac:dyDescent="0.2"/>
    <row r="1934" s="74" customFormat="1" x14ac:dyDescent="0.2"/>
    <row r="1935" s="74" customFormat="1" x14ac:dyDescent="0.2"/>
    <row r="1936" s="74" customFormat="1" x14ac:dyDescent="0.2"/>
    <row r="1937" s="74" customFormat="1" x14ac:dyDescent="0.2"/>
    <row r="1938" s="74" customFormat="1" x14ac:dyDescent="0.2"/>
    <row r="1939" s="74" customFormat="1" x14ac:dyDescent="0.2"/>
    <row r="1940" s="74" customFormat="1" x14ac:dyDescent="0.2"/>
    <row r="1941" s="74" customFormat="1" x14ac:dyDescent="0.2"/>
    <row r="1942" s="74" customFormat="1" x14ac:dyDescent="0.2"/>
    <row r="1943" s="74" customFormat="1" x14ac:dyDescent="0.2"/>
    <row r="1944" s="74" customFormat="1" x14ac:dyDescent="0.2"/>
    <row r="1945" s="74" customFormat="1" x14ac:dyDescent="0.2"/>
    <row r="1946" s="74" customFormat="1" x14ac:dyDescent="0.2"/>
    <row r="1947" s="74" customFormat="1" x14ac:dyDescent="0.2"/>
    <row r="1948" s="74" customFormat="1" x14ac:dyDescent="0.2"/>
    <row r="1949" s="74" customFormat="1" x14ac:dyDescent="0.2"/>
    <row r="1950" s="74" customFormat="1" x14ac:dyDescent="0.2"/>
    <row r="1951" s="74" customFormat="1" x14ac:dyDescent="0.2"/>
    <row r="1952" s="74" customFormat="1" x14ac:dyDescent="0.2"/>
    <row r="1953" s="74" customFormat="1" x14ac:dyDescent="0.2"/>
    <row r="1954" s="74" customFormat="1" x14ac:dyDescent="0.2"/>
    <row r="1955" s="74" customFormat="1" x14ac:dyDescent="0.2"/>
    <row r="1956" s="74" customFormat="1" x14ac:dyDescent="0.2"/>
    <row r="1957" s="74" customFormat="1" x14ac:dyDescent="0.2"/>
    <row r="1958" s="74" customFormat="1" x14ac:dyDescent="0.2"/>
    <row r="1959" s="74" customFormat="1" x14ac:dyDescent="0.2"/>
    <row r="1960" s="74" customFormat="1" x14ac:dyDescent="0.2"/>
    <row r="1961" s="74" customFormat="1" x14ac:dyDescent="0.2"/>
    <row r="1962" s="74" customFormat="1" x14ac:dyDescent="0.2"/>
    <row r="1963" s="74" customFormat="1" x14ac:dyDescent="0.2"/>
    <row r="1964" s="74" customFormat="1" x14ac:dyDescent="0.2"/>
    <row r="1965" s="74" customFormat="1" x14ac:dyDescent="0.2"/>
    <row r="1966" s="74" customFormat="1" x14ac:dyDescent="0.2"/>
    <row r="1967" s="74" customFormat="1" x14ac:dyDescent="0.2"/>
    <row r="1968" s="74" customFormat="1" x14ac:dyDescent="0.2"/>
    <row r="1969" s="74" customFormat="1" x14ac:dyDescent="0.2"/>
    <row r="1970" s="74" customFormat="1" x14ac:dyDescent="0.2"/>
    <row r="1971" s="74" customFormat="1" x14ac:dyDescent="0.2"/>
    <row r="1972" s="74" customFormat="1" x14ac:dyDescent="0.2"/>
    <row r="1973" s="74" customFormat="1" x14ac:dyDescent="0.2"/>
    <row r="1974" s="74" customFormat="1" x14ac:dyDescent="0.2"/>
    <row r="1975" s="74" customFormat="1" x14ac:dyDescent="0.2"/>
    <row r="1976" s="74" customFormat="1" x14ac:dyDescent="0.2"/>
    <row r="1977" s="74" customFormat="1" x14ac:dyDescent="0.2"/>
    <row r="1978" s="74" customFormat="1" x14ac:dyDescent="0.2"/>
    <row r="1979" s="74" customFormat="1" x14ac:dyDescent="0.2"/>
    <row r="1980" s="74" customFormat="1" x14ac:dyDescent="0.2"/>
    <row r="1981" s="74" customFormat="1" x14ac:dyDescent="0.2"/>
    <row r="1982" s="74" customFormat="1" x14ac:dyDescent="0.2"/>
    <row r="1983" s="74" customFormat="1" x14ac:dyDescent="0.2"/>
    <row r="1984" s="74" customFormat="1" x14ac:dyDescent="0.2"/>
    <row r="1985" s="74" customFormat="1" x14ac:dyDescent="0.2"/>
    <row r="1986" s="74" customFormat="1" x14ac:dyDescent="0.2"/>
    <row r="1987" s="74" customFormat="1" x14ac:dyDescent="0.2"/>
    <row r="1988" s="74" customFormat="1" x14ac:dyDescent="0.2"/>
    <row r="1989" s="74" customFormat="1" x14ac:dyDescent="0.2"/>
    <row r="1990" s="74" customFormat="1" x14ac:dyDescent="0.2"/>
    <row r="1991" s="74" customFormat="1" x14ac:dyDescent="0.2"/>
    <row r="1992" s="74" customFormat="1" x14ac:dyDescent="0.2"/>
    <row r="1993" s="74" customFormat="1" x14ac:dyDescent="0.2"/>
    <row r="1994" s="74" customFormat="1" x14ac:dyDescent="0.2"/>
    <row r="1995" s="74" customFormat="1" x14ac:dyDescent="0.2"/>
    <row r="1996" s="74" customFormat="1" x14ac:dyDescent="0.2"/>
    <row r="1997" s="74" customFormat="1" x14ac:dyDescent="0.2"/>
    <row r="1998" s="74" customFormat="1" x14ac:dyDescent="0.2"/>
    <row r="1999" s="74" customFormat="1" x14ac:dyDescent="0.2"/>
    <row r="2000" s="74" customFormat="1" x14ac:dyDescent="0.2"/>
    <row r="2001" s="74" customFormat="1" x14ac:dyDescent="0.2"/>
    <row r="2002" s="74" customFormat="1" x14ac:dyDescent="0.2"/>
    <row r="2003" s="74" customFormat="1" x14ac:dyDescent="0.2"/>
    <row r="2004" s="74" customFormat="1" x14ac:dyDescent="0.2"/>
    <row r="2005" s="74" customFormat="1" x14ac:dyDescent="0.2"/>
    <row r="2006" s="74" customFormat="1" x14ac:dyDescent="0.2"/>
    <row r="2007" s="74" customFormat="1" x14ac:dyDescent="0.2"/>
    <row r="2008" s="74" customFormat="1" x14ac:dyDescent="0.2"/>
    <row r="2009" s="74" customFormat="1" x14ac:dyDescent="0.2"/>
    <row r="2010" s="74" customFormat="1" x14ac:dyDescent="0.2"/>
    <row r="2011" s="74" customFormat="1" x14ac:dyDescent="0.2"/>
    <row r="2012" s="74" customFormat="1" x14ac:dyDescent="0.2"/>
    <row r="2013" s="74" customFormat="1" x14ac:dyDescent="0.2"/>
    <row r="2014" s="74" customFormat="1" x14ac:dyDescent="0.2"/>
    <row r="2015" s="74" customFormat="1" x14ac:dyDescent="0.2"/>
    <row r="2016" s="74" customFormat="1" x14ac:dyDescent="0.2"/>
    <row r="2017" s="74" customFormat="1" x14ac:dyDescent="0.2"/>
    <row r="2018" s="74" customFormat="1" x14ac:dyDescent="0.2"/>
    <row r="2019" s="74" customFormat="1" x14ac:dyDescent="0.2"/>
    <row r="2020" s="74" customFormat="1" x14ac:dyDescent="0.2"/>
    <row r="2021" s="74" customFormat="1" x14ac:dyDescent="0.2"/>
    <row r="2022" s="74" customFormat="1" x14ac:dyDescent="0.2"/>
    <row r="2023" s="74" customFormat="1" x14ac:dyDescent="0.2"/>
    <row r="2024" s="74" customFormat="1" x14ac:dyDescent="0.2"/>
    <row r="2025" s="74" customFormat="1" x14ac:dyDescent="0.2"/>
    <row r="2026" s="74" customFormat="1" x14ac:dyDescent="0.2"/>
    <row r="2027" s="74" customFormat="1" x14ac:dyDescent="0.2"/>
    <row r="2028" s="74" customFormat="1" x14ac:dyDescent="0.2"/>
    <row r="2029" s="74" customFormat="1" x14ac:dyDescent="0.2"/>
    <row r="2030" s="74" customFormat="1" x14ac:dyDescent="0.2"/>
    <row r="2031" s="74" customFormat="1" x14ac:dyDescent="0.2"/>
    <row r="2032" s="74" customFormat="1" x14ac:dyDescent="0.2"/>
    <row r="2033" s="74" customFormat="1" x14ac:dyDescent="0.2"/>
    <row r="2034" s="74" customFormat="1" x14ac:dyDescent="0.2"/>
    <row r="2035" s="74" customFormat="1" x14ac:dyDescent="0.2"/>
    <row r="2036" s="74" customFormat="1" x14ac:dyDescent="0.2"/>
    <row r="2037" s="74" customFormat="1" x14ac:dyDescent="0.2"/>
    <row r="2038" s="74" customFormat="1" x14ac:dyDescent="0.2"/>
    <row r="2039" s="74" customFormat="1" x14ac:dyDescent="0.2"/>
    <row r="2040" s="74" customFormat="1" x14ac:dyDescent="0.2"/>
    <row r="2041" s="74" customFormat="1" x14ac:dyDescent="0.2"/>
    <row r="2042" s="74" customFormat="1" x14ac:dyDescent="0.2"/>
    <row r="2043" s="74" customFormat="1" x14ac:dyDescent="0.2"/>
    <row r="2044" s="74" customFormat="1" x14ac:dyDescent="0.2"/>
    <row r="2045" s="74" customFormat="1" x14ac:dyDescent="0.2"/>
    <row r="2046" s="74" customFormat="1" x14ac:dyDescent="0.2"/>
    <row r="2047" s="74" customFormat="1" x14ac:dyDescent="0.2"/>
    <row r="2048" s="74" customFormat="1" x14ac:dyDescent="0.2"/>
    <row r="2049" s="74" customFormat="1" x14ac:dyDescent="0.2"/>
    <row r="2050" s="74" customFormat="1" x14ac:dyDescent="0.2"/>
    <row r="2051" s="74" customFormat="1" x14ac:dyDescent="0.2"/>
    <row r="2052" s="74" customFormat="1" x14ac:dyDescent="0.2"/>
    <row r="2053" s="74" customFormat="1" x14ac:dyDescent="0.2"/>
    <row r="2054" s="74" customFormat="1" x14ac:dyDescent="0.2"/>
    <row r="2055" s="74" customFormat="1" x14ac:dyDescent="0.2"/>
    <row r="2056" s="74" customFormat="1" x14ac:dyDescent="0.2"/>
    <row r="2057" s="74" customFormat="1" x14ac:dyDescent="0.2"/>
    <row r="2058" s="74" customFormat="1" x14ac:dyDescent="0.2"/>
    <row r="2059" s="74" customFormat="1" x14ac:dyDescent="0.2"/>
    <row r="2060" s="74" customFormat="1" x14ac:dyDescent="0.2"/>
    <row r="2061" s="74" customFormat="1" x14ac:dyDescent="0.2"/>
    <row r="2062" s="74" customFormat="1" x14ac:dyDescent="0.2"/>
    <row r="2063" s="74" customFormat="1" x14ac:dyDescent="0.2"/>
    <row r="2064" s="74" customFormat="1" x14ac:dyDescent="0.2"/>
    <row r="2065" s="74" customFormat="1" x14ac:dyDescent="0.2"/>
    <row r="2066" s="74" customFormat="1" x14ac:dyDescent="0.2"/>
    <row r="2067" s="74" customFormat="1" x14ac:dyDescent="0.2"/>
    <row r="2068" s="74" customFormat="1" x14ac:dyDescent="0.2"/>
    <row r="2069" s="74" customFormat="1" x14ac:dyDescent="0.2"/>
    <row r="2070" s="74" customFormat="1" x14ac:dyDescent="0.2"/>
    <row r="2071" s="74" customFormat="1" x14ac:dyDescent="0.2"/>
    <row r="2072" s="74" customFormat="1" x14ac:dyDescent="0.2"/>
    <row r="2073" s="74" customFormat="1" x14ac:dyDescent="0.2"/>
    <row r="2074" s="74" customFormat="1" x14ac:dyDescent="0.2"/>
    <row r="2075" s="74" customFormat="1" x14ac:dyDescent="0.2"/>
    <row r="2076" s="74" customFormat="1" x14ac:dyDescent="0.2"/>
    <row r="2077" s="74" customFormat="1" x14ac:dyDescent="0.2"/>
    <row r="2078" s="74" customFormat="1" x14ac:dyDescent="0.2"/>
    <row r="2079" s="74" customFormat="1" x14ac:dyDescent="0.2"/>
    <row r="2080" s="74" customFormat="1" x14ac:dyDescent="0.2"/>
    <row r="2081" s="74" customFormat="1" x14ac:dyDescent="0.2"/>
    <row r="2082" s="74" customFormat="1" x14ac:dyDescent="0.2"/>
    <row r="2083" s="74" customFormat="1" x14ac:dyDescent="0.2"/>
    <row r="2084" s="74" customFormat="1" x14ac:dyDescent="0.2"/>
    <row r="2085" s="74" customFormat="1" x14ac:dyDescent="0.2"/>
    <row r="2086" s="74" customFormat="1" x14ac:dyDescent="0.2"/>
    <row r="2087" s="74" customFormat="1" x14ac:dyDescent="0.2"/>
    <row r="2088" s="74" customFormat="1" x14ac:dyDescent="0.2"/>
    <row r="2089" s="74" customFormat="1" x14ac:dyDescent="0.2"/>
    <row r="2090" s="74" customFormat="1" x14ac:dyDescent="0.2"/>
    <row r="2091" s="74" customFormat="1" x14ac:dyDescent="0.2"/>
    <row r="2092" s="74" customFormat="1" x14ac:dyDescent="0.2"/>
    <row r="2093" s="74" customFormat="1" x14ac:dyDescent="0.2"/>
    <row r="2094" s="74" customFormat="1" x14ac:dyDescent="0.2"/>
    <row r="2095" s="74" customFormat="1" x14ac:dyDescent="0.2"/>
    <row r="2096" s="74" customFormat="1" x14ac:dyDescent="0.2"/>
    <row r="2097" s="74" customFormat="1" x14ac:dyDescent="0.2"/>
    <row r="2098" s="74" customFormat="1" x14ac:dyDescent="0.2"/>
    <row r="2099" s="74" customFormat="1" x14ac:dyDescent="0.2"/>
    <row r="2100" s="74" customFormat="1" x14ac:dyDescent="0.2"/>
    <row r="2101" s="74" customFormat="1" x14ac:dyDescent="0.2"/>
    <row r="2102" s="74" customFormat="1" x14ac:dyDescent="0.2"/>
    <row r="2103" s="74" customFormat="1" x14ac:dyDescent="0.2"/>
    <row r="2104" s="74" customFormat="1" x14ac:dyDescent="0.2"/>
    <row r="2105" s="74" customFormat="1" x14ac:dyDescent="0.2"/>
    <row r="2106" s="74" customFormat="1" x14ac:dyDescent="0.2"/>
    <row r="2107" s="74" customFormat="1" x14ac:dyDescent="0.2"/>
    <row r="2108" s="74" customFormat="1" x14ac:dyDescent="0.2"/>
    <row r="2109" s="74" customFormat="1" x14ac:dyDescent="0.2"/>
    <row r="2110" s="74" customFormat="1" x14ac:dyDescent="0.2"/>
    <row r="2111" s="74" customFormat="1" x14ac:dyDescent="0.2"/>
    <row r="2112" s="74" customFormat="1" x14ac:dyDescent="0.2"/>
    <row r="2113" s="74" customFormat="1" x14ac:dyDescent="0.2"/>
    <row r="2114" s="74" customFormat="1" x14ac:dyDescent="0.2"/>
    <row r="2115" s="74" customFormat="1" x14ac:dyDescent="0.2"/>
    <row r="2116" s="74" customFormat="1" x14ac:dyDescent="0.2"/>
    <row r="2117" s="74" customFormat="1" x14ac:dyDescent="0.2"/>
    <row r="2118" s="74" customFormat="1" x14ac:dyDescent="0.2"/>
    <row r="2119" s="74" customFormat="1" x14ac:dyDescent="0.2"/>
    <row r="2120" s="74" customFormat="1" x14ac:dyDescent="0.2"/>
    <row r="2121" s="74" customFormat="1" x14ac:dyDescent="0.2"/>
    <row r="2122" s="74" customFormat="1" x14ac:dyDescent="0.2"/>
    <row r="2123" s="74" customFormat="1" x14ac:dyDescent="0.2"/>
    <row r="2124" s="74" customFormat="1" x14ac:dyDescent="0.2"/>
    <row r="2125" s="74" customFormat="1" x14ac:dyDescent="0.2"/>
    <row r="2126" s="74" customFormat="1" x14ac:dyDescent="0.2"/>
    <row r="2127" s="74" customFormat="1" x14ac:dyDescent="0.2"/>
    <row r="2128" s="74" customFormat="1" x14ac:dyDescent="0.2"/>
    <row r="2129" s="74" customFormat="1" x14ac:dyDescent="0.2"/>
    <row r="2130" s="74" customFormat="1" x14ac:dyDescent="0.2"/>
    <row r="2131" s="74" customFormat="1" x14ac:dyDescent="0.2"/>
    <row r="2132" s="74" customFormat="1" x14ac:dyDescent="0.2"/>
    <row r="2133" s="74" customFormat="1" x14ac:dyDescent="0.2"/>
    <row r="2134" s="74" customFormat="1" x14ac:dyDescent="0.2"/>
    <row r="2135" s="74" customFormat="1" x14ac:dyDescent="0.2"/>
    <row r="2136" s="74" customFormat="1" x14ac:dyDescent="0.2"/>
    <row r="2137" s="74" customFormat="1" x14ac:dyDescent="0.2"/>
    <row r="2138" s="74" customFormat="1" x14ac:dyDescent="0.2"/>
    <row r="2139" s="74" customFormat="1" x14ac:dyDescent="0.2"/>
    <row r="2140" s="74" customFormat="1" x14ac:dyDescent="0.2"/>
    <row r="2141" s="74" customFormat="1" x14ac:dyDescent="0.2"/>
    <row r="2142" s="74" customFormat="1" x14ac:dyDescent="0.2"/>
    <row r="2143" s="74" customFormat="1" x14ac:dyDescent="0.2"/>
    <row r="2144" s="74" customFormat="1" x14ac:dyDescent="0.2"/>
    <row r="2145" s="74" customFormat="1" x14ac:dyDescent="0.2"/>
    <row r="2146" s="74" customFormat="1" x14ac:dyDescent="0.2"/>
    <row r="2147" s="74" customFormat="1" x14ac:dyDescent="0.2"/>
    <row r="2148" s="74" customFormat="1" x14ac:dyDescent="0.2"/>
    <row r="2149" s="74" customFormat="1" x14ac:dyDescent="0.2"/>
    <row r="2150" s="74" customFormat="1" x14ac:dyDescent="0.2"/>
    <row r="2151" s="74" customFormat="1" x14ac:dyDescent="0.2"/>
    <row r="2152" s="74" customFormat="1" x14ac:dyDescent="0.2"/>
    <row r="2153" s="74" customFormat="1" x14ac:dyDescent="0.2"/>
    <row r="2154" s="74" customFormat="1" x14ac:dyDescent="0.2"/>
    <row r="2155" s="74" customFormat="1" x14ac:dyDescent="0.2"/>
    <row r="2156" s="74" customFormat="1" x14ac:dyDescent="0.2"/>
    <row r="2157" s="74" customFormat="1" x14ac:dyDescent="0.2"/>
    <row r="2158" s="74" customFormat="1" x14ac:dyDescent="0.2"/>
    <row r="2159" s="74" customFormat="1" x14ac:dyDescent="0.2"/>
    <row r="2160" s="74" customFormat="1" x14ac:dyDescent="0.2"/>
    <row r="2161" s="74" customFormat="1" x14ac:dyDescent="0.2"/>
    <row r="2162" s="74" customFormat="1" x14ac:dyDescent="0.2"/>
    <row r="2163" s="74" customFormat="1" x14ac:dyDescent="0.2"/>
    <row r="2164" s="74" customFormat="1" x14ac:dyDescent="0.2"/>
    <row r="2165" s="74" customFormat="1" x14ac:dyDescent="0.2"/>
    <row r="2166" s="74" customFormat="1" x14ac:dyDescent="0.2"/>
    <row r="2167" s="74" customFormat="1" x14ac:dyDescent="0.2"/>
    <row r="2168" s="74" customFormat="1" x14ac:dyDescent="0.2"/>
    <row r="2169" s="74" customFormat="1" x14ac:dyDescent="0.2"/>
    <row r="2170" s="74" customFormat="1" x14ac:dyDescent="0.2"/>
    <row r="2171" s="74" customFormat="1" x14ac:dyDescent="0.2"/>
    <row r="2172" s="74" customFormat="1" x14ac:dyDescent="0.2"/>
    <row r="2173" s="74" customFormat="1" x14ac:dyDescent="0.2"/>
    <row r="2174" s="74" customFormat="1" x14ac:dyDescent="0.2"/>
    <row r="2175" s="74" customFormat="1" x14ac:dyDescent="0.2"/>
    <row r="2176" s="74" customFormat="1" x14ac:dyDescent="0.2"/>
    <row r="2177" s="74" customFormat="1" x14ac:dyDescent="0.2"/>
    <row r="2178" s="74" customFormat="1" x14ac:dyDescent="0.2"/>
    <row r="2179" s="74" customFormat="1" x14ac:dyDescent="0.2"/>
    <row r="2180" s="74" customFormat="1" x14ac:dyDescent="0.2"/>
    <row r="2181" s="74" customFormat="1" x14ac:dyDescent="0.2"/>
    <row r="2182" s="74" customFormat="1" x14ac:dyDescent="0.2"/>
    <row r="2183" s="74" customFormat="1" x14ac:dyDescent="0.2"/>
    <row r="2184" s="74" customFormat="1" x14ac:dyDescent="0.2"/>
    <row r="2185" s="74" customFormat="1" x14ac:dyDescent="0.2"/>
    <row r="2186" s="74" customFormat="1" x14ac:dyDescent="0.2"/>
    <row r="2187" s="74" customFormat="1" x14ac:dyDescent="0.2"/>
    <row r="2188" s="74" customFormat="1" x14ac:dyDescent="0.2"/>
    <row r="2189" s="74" customFormat="1" x14ac:dyDescent="0.2"/>
    <row r="2190" s="74" customFormat="1" x14ac:dyDescent="0.2"/>
    <row r="2191" s="74" customFormat="1" x14ac:dyDescent="0.2"/>
    <row r="2192" s="74" customFormat="1" x14ac:dyDescent="0.2"/>
    <row r="2193" s="74" customFormat="1" x14ac:dyDescent="0.2"/>
    <row r="2194" s="74" customFormat="1" x14ac:dyDescent="0.2"/>
    <row r="2195" s="74" customFormat="1" x14ac:dyDescent="0.2"/>
    <row r="2196" s="74" customFormat="1" x14ac:dyDescent="0.2"/>
    <row r="2197" s="74" customFormat="1" x14ac:dyDescent="0.2"/>
    <row r="2198" s="74" customFormat="1" x14ac:dyDescent="0.2"/>
    <row r="2199" s="74" customFormat="1" x14ac:dyDescent="0.2"/>
    <row r="2200" s="74" customFormat="1" x14ac:dyDescent="0.2"/>
    <row r="2201" s="74" customFormat="1" x14ac:dyDescent="0.2"/>
    <row r="2202" s="74" customFormat="1" x14ac:dyDescent="0.2"/>
    <row r="2203" s="74" customFormat="1" x14ac:dyDescent="0.2"/>
    <row r="2204" s="74" customFormat="1" x14ac:dyDescent="0.2"/>
    <row r="2205" s="74" customFormat="1" x14ac:dyDescent="0.2"/>
    <row r="2206" s="74" customFormat="1" x14ac:dyDescent="0.2"/>
    <row r="2207" s="74" customFormat="1" x14ac:dyDescent="0.2"/>
    <row r="2208" s="74" customFormat="1" x14ac:dyDescent="0.2"/>
    <row r="2209" s="74" customFormat="1" x14ac:dyDescent="0.2"/>
    <row r="2210" s="74" customFormat="1" x14ac:dyDescent="0.2"/>
    <row r="2211" s="74" customFormat="1" x14ac:dyDescent="0.2"/>
    <row r="2212" s="74" customFormat="1" x14ac:dyDescent="0.2"/>
    <row r="2213" s="74" customFormat="1" x14ac:dyDescent="0.2"/>
    <row r="2214" s="74" customFormat="1" x14ac:dyDescent="0.2"/>
    <row r="2215" s="74" customFormat="1" x14ac:dyDescent="0.2"/>
    <row r="2216" s="74" customFormat="1" x14ac:dyDescent="0.2"/>
    <row r="2217" s="74" customFormat="1" x14ac:dyDescent="0.2"/>
    <row r="2218" s="74" customFormat="1" x14ac:dyDescent="0.2"/>
    <row r="2219" s="74" customFormat="1" x14ac:dyDescent="0.2"/>
    <row r="2220" s="74" customFormat="1" x14ac:dyDescent="0.2"/>
    <row r="2221" s="74" customFormat="1" x14ac:dyDescent="0.2"/>
    <row r="2222" s="74" customFormat="1" x14ac:dyDescent="0.2"/>
    <row r="2223" s="74" customFormat="1" x14ac:dyDescent="0.2"/>
    <row r="2224" s="74" customFormat="1" x14ac:dyDescent="0.2"/>
    <row r="2225" s="74" customFormat="1" x14ac:dyDescent="0.2"/>
    <row r="2226" s="74" customFormat="1" x14ac:dyDescent="0.2"/>
    <row r="2227" s="74" customFormat="1" x14ac:dyDescent="0.2"/>
    <row r="2228" s="74" customFormat="1" x14ac:dyDescent="0.2"/>
    <row r="2229" s="74" customFormat="1" x14ac:dyDescent="0.2"/>
    <row r="2230" s="74" customFormat="1" x14ac:dyDescent="0.2"/>
    <row r="2231" s="74" customFormat="1" x14ac:dyDescent="0.2"/>
    <row r="2232" s="74" customFormat="1" x14ac:dyDescent="0.2"/>
    <row r="2233" s="74" customFormat="1" x14ac:dyDescent="0.2"/>
    <row r="2234" s="74" customFormat="1" x14ac:dyDescent="0.2"/>
    <row r="2235" s="74" customFormat="1" x14ac:dyDescent="0.2"/>
    <row r="2236" s="74" customFormat="1" x14ac:dyDescent="0.2"/>
    <row r="2237" s="74" customFormat="1" x14ac:dyDescent="0.2"/>
    <row r="2238" s="74" customFormat="1" x14ac:dyDescent="0.2"/>
    <row r="2239" s="74" customFormat="1" x14ac:dyDescent="0.2"/>
    <row r="2240" s="74" customFormat="1" x14ac:dyDescent="0.2"/>
    <row r="2241" s="74" customFormat="1" x14ac:dyDescent="0.2"/>
    <row r="2242" s="74" customFormat="1" x14ac:dyDescent="0.2"/>
    <row r="2243" s="74" customFormat="1" x14ac:dyDescent="0.2"/>
    <row r="2244" s="74" customFormat="1" x14ac:dyDescent="0.2"/>
    <row r="2245" s="74" customFormat="1" x14ac:dyDescent="0.2"/>
    <row r="2246" s="74" customFormat="1" x14ac:dyDescent="0.2"/>
    <row r="2247" s="74" customFormat="1" x14ac:dyDescent="0.2"/>
    <row r="2248" s="74" customFormat="1" x14ac:dyDescent="0.2"/>
    <row r="2249" s="74" customFormat="1" x14ac:dyDescent="0.2"/>
    <row r="2250" s="74" customFormat="1" x14ac:dyDescent="0.2"/>
    <row r="2251" s="74" customFormat="1" x14ac:dyDescent="0.2"/>
    <row r="2252" s="74" customFormat="1" x14ac:dyDescent="0.2"/>
    <row r="2253" s="74" customFormat="1" x14ac:dyDescent="0.2"/>
    <row r="2254" s="74" customFormat="1" x14ac:dyDescent="0.2"/>
    <row r="2255" s="74" customFormat="1" x14ac:dyDescent="0.2"/>
    <row r="2256" s="74" customFormat="1" x14ac:dyDescent="0.2"/>
    <row r="2257" s="74" customFormat="1" x14ac:dyDescent="0.2"/>
    <row r="2258" s="74" customFormat="1" x14ac:dyDescent="0.2"/>
    <row r="2259" s="74" customFormat="1" x14ac:dyDescent="0.2"/>
    <row r="2260" s="74" customFormat="1" x14ac:dyDescent="0.2"/>
    <row r="2261" s="74" customFormat="1" x14ac:dyDescent="0.2"/>
    <row r="2262" s="74" customFormat="1" x14ac:dyDescent="0.2"/>
    <row r="2263" s="74" customFormat="1" x14ac:dyDescent="0.2"/>
    <row r="2264" s="74" customFormat="1" x14ac:dyDescent="0.2"/>
    <row r="2265" s="74" customFormat="1" x14ac:dyDescent="0.2"/>
    <row r="2266" s="74" customFormat="1" x14ac:dyDescent="0.2"/>
    <row r="2267" s="74" customFormat="1" x14ac:dyDescent="0.2"/>
    <row r="2268" s="74" customFormat="1" x14ac:dyDescent="0.2"/>
    <row r="2269" s="74" customFormat="1" x14ac:dyDescent="0.2"/>
    <row r="2270" s="74" customFormat="1" x14ac:dyDescent="0.2"/>
    <row r="2271" s="74" customFormat="1" x14ac:dyDescent="0.2"/>
    <row r="2272" s="74" customFormat="1" x14ac:dyDescent="0.2"/>
    <row r="2273" s="74" customFormat="1" x14ac:dyDescent="0.2"/>
    <row r="2274" s="74" customFormat="1" x14ac:dyDescent="0.2"/>
    <row r="2275" s="74" customFormat="1" x14ac:dyDescent="0.2"/>
    <row r="2276" s="74" customFormat="1" x14ac:dyDescent="0.2"/>
    <row r="2277" s="74" customFormat="1" x14ac:dyDescent="0.2"/>
    <row r="2278" s="74" customFormat="1" x14ac:dyDescent="0.2"/>
    <row r="2279" s="74" customFormat="1" x14ac:dyDescent="0.2"/>
    <row r="2280" s="74" customFormat="1" x14ac:dyDescent="0.2"/>
    <row r="2281" s="74" customFormat="1" x14ac:dyDescent="0.2"/>
    <row r="2282" s="74" customFormat="1" x14ac:dyDescent="0.2"/>
    <row r="2283" s="74" customFormat="1" x14ac:dyDescent="0.2"/>
    <row r="2284" s="74" customFormat="1" x14ac:dyDescent="0.2"/>
    <row r="2285" s="74" customFormat="1" x14ac:dyDescent="0.2"/>
    <row r="2286" s="74" customFormat="1" x14ac:dyDescent="0.2"/>
    <row r="2287" s="74" customFormat="1" x14ac:dyDescent="0.2"/>
    <row r="2288" s="74" customFormat="1" x14ac:dyDescent="0.2"/>
    <row r="2289" s="74" customFormat="1" x14ac:dyDescent="0.2"/>
    <row r="2290" s="74" customFormat="1" x14ac:dyDescent="0.2"/>
    <row r="2291" s="74" customFormat="1" x14ac:dyDescent="0.2"/>
    <row r="2292" s="74" customFormat="1" x14ac:dyDescent="0.2"/>
    <row r="2293" s="74" customFormat="1" x14ac:dyDescent="0.2"/>
    <row r="2294" s="74" customFormat="1" x14ac:dyDescent="0.2"/>
    <row r="2295" s="74" customFormat="1" x14ac:dyDescent="0.2"/>
    <row r="2296" s="74" customFormat="1" x14ac:dyDescent="0.2"/>
    <row r="2297" s="74" customFormat="1" x14ac:dyDescent="0.2"/>
    <row r="2298" s="74" customFormat="1" x14ac:dyDescent="0.2"/>
    <row r="2299" s="74" customFormat="1" x14ac:dyDescent="0.2"/>
    <row r="2300" s="74" customFormat="1" x14ac:dyDescent="0.2"/>
    <row r="2301" s="74" customFormat="1" x14ac:dyDescent="0.2"/>
    <row r="2302" s="74" customFormat="1" x14ac:dyDescent="0.2"/>
    <row r="2303" s="74" customFormat="1" x14ac:dyDescent="0.2"/>
    <row r="2304" s="74" customFormat="1" x14ac:dyDescent="0.2"/>
    <row r="2305" s="74" customFormat="1" x14ac:dyDescent="0.2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0"/>
  <sheetViews>
    <sheetView workbookViewId="0"/>
  </sheetViews>
  <sheetFormatPr defaultColWidth="8.85546875" defaultRowHeight="12.75" x14ac:dyDescent="0.2"/>
  <cols>
    <col min="1" max="1" width="8.140625" customWidth="1"/>
    <col min="2" max="3" width="11.42578125" customWidth="1"/>
    <col min="6" max="6" width="19.140625" customWidth="1"/>
    <col min="12" max="12" width="13.85546875" bestFit="1" customWidth="1"/>
    <col min="13" max="13" width="19.85546875" bestFit="1" customWidth="1"/>
    <col min="16" max="16" width="19.140625" customWidth="1"/>
    <col min="257" max="257" width="8.140625" customWidth="1"/>
    <col min="258" max="259" width="11.42578125" customWidth="1"/>
    <col min="262" max="262" width="19.140625" customWidth="1"/>
    <col min="272" max="272" width="19.140625" customWidth="1"/>
    <col min="513" max="513" width="8.140625" customWidth="1"/>
    <col min="514" max="515" width="11.42578125" customWidth="1"/>
    <col min="518" max="518" width="19.140625" customWidth="1"/>
    <col min="528" max="528" width="19.140625" customWidth="1"/>
    <col min="769" max="769" width="8.140625" customWidth="1"/>
    <col min="770" max="771" width="11.42578125" customWidth="1"/>
    <col min="774" max="774" width="19.140625" customWidth="1"/>
    <col min="784" max="784" width="19.140625" customWidth="1"/>
    <col min="1025" max="1025" width="8.140625" customWidth="1"/>
    <col min="1026" max="1027" width="11.42578125" customWidth="1"/>
    <col min="1030" max="1030" width="19.140625" customWidth="1"/>
    <col min="1040" max="1040" width="19.140625" customWidth="1"/>
    <col min="1281" max="1281" width="8.140625" customWidth="1"/>
    <col min="1282" max="1283" width="11.42578125" customWidth="1"/>
    <col min="1286" max="1286" width="19.140625" customWidth="1"/>
    <col min="1296" max="1296" width="19.140625" customWidth="1"/>
    <col min="1537" max="1537" width="8.140625" customWidth="1"/>
    <col min="1538" max="1539" width="11.42578125" customWidth="1"/>
    <col min="1542" max="1542" width="19.140625" customWidth="1"/>
    <col min="1552" max="1552" width="19.140625" customWidth="1"/>
    <col min="1793" max="1793" width="8.140625" customWidth="1"/>
    <col min="1794" max="1795" width="11.42578125" customWidth="1"/>
    <col min="1798" max="1798" width="19.140625" customWidth="1"/>
    <col min="1808" max="1808" width="19.140625" customWidth="1"/>
    <col min="2049" max="2049" width="8.140625" customWidth="1"/>
    <col min="2050" max="2051" width="11.42578125" customWidth="1"/>
    <col min="2054" max="2054" width="19.140625" customWidth="1"/>
    <col min="2064" max="2064" width="19.140625" customWidth="1"/>
    <col min="2305" max="2305" width="8.140625" customWidth="1"/>
    <col min="2306" max="2307" width="11.42578125" customWidth="1"/>
    <col min="2310" max="2310" width="19.140625" customWidth="1"/>
    <col min="2320" max="2320" width="19.140625" customWidth="1"/>
    <col min="2561" max="2561" width="8.140625" customWidth="1"/>
    <col min="2562" max="2563" width="11.42578125" customWidth="1"/>
    <col min="2566" max="2566" width="19.140625" customWidth="1"/>
    <col min="2576" max="2576" width="19.140625" customWidth="1"/>
    <col min="2817" max="2817" width="8.140625" customWidth="1"/>
    <col min="2818" max="2819" width="11.42578125" customWidth="1"/>
    <col min="2822" max="2822" width="19.140625" customWidth="1"/>
    <col min="2832" max="2832" width="19.140625" customWidth="1"/>
    <col min="3073" max="3073" width="8.140625" customWidth="1"/>
    <col min="3074" max="3075" width="11.42578125" customWidth="1"/>
    <col min="3078" max="3078" width="19.140625" customWidth="1"/>
    <col min="3088" max="3088" width="19.140625" customWidth="1"/>
    <col min="3329" max="3329" width="8.140625" customWidth="1"/>
    <col min="3330" max="3331" width="11.42578125" customWidth="1"/>
    <col min="3334" max="3334" width="19.140625" customWidth="1"/>
    <col min="3344" max="3344" width="19.140625" customWidth="1"/>
    <col min="3585" max="3585" width="8.140625" customWidth="1"/>
    <col min="3586" max="3587" width="11.42578125" customWidth="1"/>
    <col min="3590" max="3590" width="19.140625" customWidth="1"/>
    <col min="3600" max="3600" width="19.140625" customWidth="1"/>
    <col min="3841" max="3841" width="8.140625" customWidth="1"/>
    <col min="3842" max="3843" width="11.42578125" customWidth="1"/>
    <col min="3846" max="3846" width="19.140625" customWidth="1"/>
    <col min="3856" max="3856" width="19.140625" customWidth="1"/>
    <col min="4097" max="4097" width="8.140625" customWidth="1"/>
    <col min="4098" max="4099" width="11.42578125" customWidth="1"/>
    <col min="4102" max="4102" width="19.140625" customWidth="1"/>
    <col min="4112" max="4112" width="19.140625" customWidth="1"/>
    <col min="4353" max="4353" width="8.140625" customWidth="1"/>
    <col min="4354" max="4355" width="11.42578125" customWidth="1"/>
    <col min="4358" max="4358" width="19.140625" customWidth="1"/>
    <col min="4368" max="4368" width="19.140625" customWidth="1"/>
    <col min="4609" max="4609" width="8.140625" customWidth="1"/>
    <col min="4610" max="4611" width="11.42578125" customWidth="1"/>
    <col min="4614" max="4614" width="19.140625" customWidth="1"/>
    <col min="4624" max="4624" width="19.140625" customWidth="1"/>
    <col min="4865" max="4865" width="8.140625" customWidth="1"/>
    <col min="4866" max="4867" width="11.42578125" customWidth="1"/>
    <col min="4870" max="4870" width="19.140625" customWidth="1"/>
    <col min="4880" max="4880" width="19.140625" customWidth="1"/>
    <col min="5121" max="5121" width="8.140625" customWidth="1"/>
    <col min="5122" max="5123" width="11.42578125" customWidth="1"/>
    <col min="5126" max="5126" width="19.140625" customWidth="1"/>
    <col min="5136" max="5136" width="19.140625" customWidth="1"/>
    <col min="5377" max="5377" width="8.140625" customWidth="1"/>
    <col min="5378" max="5379" width="11.42578125" customWidth="1"/>
    <col min="5382" max="5382" width="19.140625" customWidth="1"/>
    <col min="5392" max="5392" width="19.140625" customWidth="1"/>
    <col min="5633" max="5633" width="8.140625" customWidth="1"/>
    <col min="5634" max="5635" width="11.42578125" customWidth="1"/>
    <col min="5638" max="5638" width="19.140625" customWidth="1"/>
    <col min="5648" max="5648" width="19.140625" customWidth="1"/>
    <col min="5889" max="5889" width="8.140625" customWidth="1"/>
    <col min="5890" max="5891" width="11.42578125" customWidth="1"/>
    <col min="5894" max="5894" width="19.140625" customWidth="1"/>
    <col min="5904" max="5904" width="19.140625" customWidth="1"/>
    <col min="6145" max="6145" width="8.140625" customWidth="1"/>
    <col min="6146" max="6147" width="11.42578125" customWidth="1"/>
    <col min="6150" max="6150" width="19.140625" customWidth="1"/>
    <col min="6160" max="6160" width="19.140625" customWidth="1"/>
    <col min="6401" max="6401" width="8.140625" customWidth="1"/>
    <col min="6402" max="6403" width="11.42578125" customWidth="1"/>
    <col min="6406" max="6406" width="19.140625" customWidth="1"/>
    <col min="6416" max="6416" width="19.140625" customWidth="1"/>
    <col min="6657" max="6657" width="8.140625" customWidth="1"/>
    <col min="6658" max="6659" width="11.42578125" customWidth="1"/>
    <col min="6662" max="6662" width="19.140625" customWidth="1"/>
    <col min="6672" max="6672" width="19.140625" customWidth="1"/>
    <col min="6913" max="6913" width="8.140625" customWidth="1"/>
    <col min="6914" max="6915" width="11.42578125" customWidth="1"/>
    <col min="6918" max="6918" width="19.140625" customWidth="1"/>
    <col min="6928" max="6928" width="19.140625" customWidth="1"/>
    <col min="7169" max="7169" width="8.140625" customWidth="1"/>
    <col min="7170" max="7171" width="11.42578125" customWidth="1"/>
    <col min="7174" max="7174" width="19.140625" customWidth="1"/>
    <col min="7184" max="7184" width="19.140625" customWidth="1"/>
    <col min="7425" max="7425" width="8.140625" customWidth="1"/>
    <col min="7426" max="7427" width="11.42578125" customWidth="1"/>
    <col min="7430" max="7430" width="19.140625" customWidth="1"/>
    <col min="7440" max="7440" width="19.140625" customWidth="1"/>
    <col min="7681" max="7681" width="8.140625" customWidth="1"/>
    <col min="7682" max="7683" width="11.42578125" customWidth="1"/>
    <col min="7686" max="7686" width="19.140625" customWidth="1"/>
    <col min="7696" max="7696" width="19.140625" customWidth="1"/>
    <col min="7937" max="7937" width="8.140625" customWidth="1"/>
    <col min="7938" max="7939" width="11.42578125" customWidth="1"/>
    <col min="7942" max="7942" width="19.140625" customWidth="1"/>
    <col min="7952" max="7952" width="19.140625" customWidth="1"/>
    <col min="8193" max="8193" width="8.140625" customWidth="1"/>
    <col min="8194" max="8195" width="11.42578125" customWidth="1"/>
    <col min="8198" max="8198" width="19.140625" customWidth="1"/>
    <col min="8208" max="8208" width="19.140625" customWidth="1"/>
    <col min="8449" max="8449" width="8.140625" customWidth="1"/>
    <col min="8450" max="8451" width="11.42578125" customWidth="1"/>
    <col min="8454" max="8454" width="19.140625" customWidth="1"/>
    <col min="8464" max="8464" width="19.140625" customWidth="1"/>
    <col min="8705" max="8705" width="8.140625" customWidth="1"/>
    <col min="8706" max="8707" width="11.42578125" customWidth="1"/>
    <col min="8710" max="8710" width="19.140625" customWidth="1"/>
    <col min="8720" max="8720" width="19.140625" customWidth="1"/>
    <col min="8961" max="8961" width="8.140625" customWidth="1"/>
    <col min="8962" max="8963" width="11.42578125" customWidth="1"/>
    <col min="8966" max="8966" width="19.140625" customWidth="1"/>
    <col min="8976" max="8976" width="19.140625" customWidth="1"/>
    <col min="9217" max="9217" width="8.140625" customWidth="1"/>
    <col min="9218" max="9219" width="11.42578125" customWidth="1"/>
    <col min="9222" max="9222" width="19.140625" customWidth="1"/>
    <col min="9232" max="9232" width="19.140625" customWidth="1"/>
    <col min="9473" max="9473" width="8.140625" customWidth="1"/>
    <col min="9474" max="9475" width="11.42578125" customWidth="1"/>
    <col min="9478" max="9478" width="19.140625" customWidth="1"/>
    <col min="9488" max="9488" width="19.140625" customWidth="1"/>
    <col min="9729" max="9729" width="8.140625" customWidth="1"/>
    <col min="9730" max="9731" width="11.42578125" customWidth="1"/>
    <col min="9734" max="9734" width="19.140625" customWidth="1"/>
    <col min="9744" max="9744" width="19.140625" customWidth="1"/>
    <col min="9985" max="9985" width="8.140625" customWidth="1"/>
    <col min="9986" max="9987" width="11.42578125" customWidth="1"/>
    <col min="9990" max="9990" width="19.140625" customWidth="1"/>
    <col min="10000" max="10000" width="19.140625" customWidth="1"/>
    <col min="10241" max="10241" width="8.140625" customWidth="1"/>
    <col min="10242" max="10243" width="11.42578125" customWidth="1"/>
    <col min="10246" max="10246" width="19.140625" customWidth="1"/>
    <col min="10256" max="10256" width="19.140625" customWidth="1"/>
    <col min="10497" max="10497" width="8.140625" customWidth="1"/>
    <col min="10498" max="10499" width="11.42578125" customWidth="1"/>
    <col min="10502" max="10502" width="19.140625" customWidth="1"/>
    <col min="10512" max="10512" width="19.140625" customWidth="1"/>
    <col min="10753" max="10753" width="8.140625" customWidth="1"/>
    <col min="10754" max="10755" width="11.42578125" customWidth="1"/>
    <col min="10758" max="10758" width="19.140625" customWidth="1"/>
    <col min="10768" max="10768" width="19.140625" customWidth="1"/>
    <col min="11009" max="11009" width="8.140625" customWidth="1"/>
    <col min="11010" max="11011" width="11.42578125" customWidth="1"/>
    <col min="11014" max="11014" width="19.140625" customWidth="1"/>
    <col min="11024" max="11024" width="19.140625" customWidth="1"/>
    <col min="11265" max="11265" width="8.140625" customWidth="1"/>
    <col min="11266" max="11267" width="11.42578125" customWidth="1"/>
    <col min="11270" max="11270" width="19.140625" customWidth="1"/>
    <col min="11280" max="11280" width="19.140625" customWidth="1"/>
    <col min="11521" max="11521" width="8.140625" customWidth="1"/>
    <col min="11522" max="11523" width="11.42578125" customWidth="1"/>
    <col min="11526" max="11526" width="19.140625" customWidth="1"/>
    <col min="11536" max="11536" width="19.140625" customWidth="1"/>
    <col min="11777" max="11777" width="8.140625" customWidth="1"/>
    <col min="11778" max="11779" width="11.42578125" customWidth="1"/>
    <col min="11782" max="11782" width="19.140625" customWidth="1"/>
    <col min="11792" max="11792" width="19.140625" customWidth="1"/>
    <col min="12033" max="12033" width="8.140625" customWidth="1"/>
    <col min="12034" max="12035" width="11.42578125" customWidth="1"/>
    <col min="12038" max="12038" width="19.140625" customWidth="1"/>
    <col min="12048" max="12048" width="19.140625" customWidth="1"/>
    <col min="12289" max="12289" width="8.140625" customWidth="1"/>
    <col min="12290" max="12291" width="11.42578125" customWidth="1"/>
    <col min="12294" max="12294" width="19.140625" customWidth="1"/>
    <col min="12304" max="12304" width="19.140625" customWidth="1"/>
    <col min="12545" max="12545" width="8.140625" customWidth="1"/>
    <col min="12546" max="12547" width="11.42578125" customWidth="1"/>
    <col min="12550" max="12550" width="19.140625" customWidth="1"/>
    <col min="12560" max="12560" width="19.140625" customWidth="1"/>
    <col min="12801" max="12801" width="8.140625" customWidth="1"/>
    <col min="12802" max="12803" width="11.42578125" customWidth="1"/>
    <col min="12806" max="12806" width="19.140625" customWidth="1"/>
    <col min="12816" max="12816" width="19.140625" customWidth="1"/>
    <col min="13057" max="13057" width="8.140625" customWidth="1"/>
    <col min="13058" max="13059" width="11.42578125" customWidth="1"/>
    <col min="13062" max="13062" width="19.140625" customWidth="1"/>
    <col min="13072" max="13072" width="19.140625" customWidth="1"/>
    <col min="13313" max="13313" width="8.140625" customWidth="1"/>
    <col min="13314" max="13315" width="11.42578125" customWidth="1"/>
    <col min="13318" max="13318" width="19.140625" customWidth="1"/>
    <col min="13328" max="13328" width="19.140625" customWidth="1"/>
    <col min="13569" max="13569" width="8.140625" customWidth="1"/>
    <col min="13570" max="13571" width="11.42578125" customWidth="1"/>
    <col min="13574" max="13574" width="19.140625" customWidth="1"/>
    <col min="13584" max="13584" width="19.140625" customWidth="1"/>
    <col min="13825" max="13825" width="8.140625" customWidth="1"/>
    <col min="13826" max="13827" width="11.42578125" customWidth="1"/>
    <col min="13830" max="13830" width="19.140625" customWidth="1"/>
    <col min="13840" max="13840" width="19.140625" customWidth="1"/>
    <col min="14081" max="14081" width="8.140625" customWidth="1"/>
    <col min="14082" max="14083" width="11.42578125" customWidth="1"/>
    <col min="14086" max="14086" width="19.140625" customWidth="1"/>
    <col min="14096" max="14096" width="19.140625" customWidth="1"/>
    <col min="14337" max="14337" width="8.140625" customWidth="1"/>
    <col min="14338" max="14339" width="11.42578125" customWidth="1"/>
    <col min="14342" max="14342" width="19.140625" customWidth="1"/>
    <col min="14352" max="14352" width="19.140625" customWidth="1"/>
    <col min="14593" max="14593" width="8.140625" customWidth="1"/>
    <col min="14594" max="14595" width="11.42578125" customWidth="1"/>
    <col min="14598" max="14598" width="19.140625" customWidth="1"/>
    <col min="14608" max="14608" width="19.140625" customWidth="1"/>
    <col min="14849" max="14849" width="8.140625" customWidth="1"/>
    <col min="14850" max="14851" width="11.42578125" customWidth="1"/>
    <col min="14854" max="14854" width="19.140625" customWidth="1"/>
    <col min="14864" max="14864" width="19.140625" customWidth="1"/>
    <col min="15105" max="15105" width="8.140625" customWidth="1"/>
    <col min="15106" max="15107" width="11.42578125" customWidth="1"/>
    <col min="15110" max="15110" width="19.140625" customWidth="1"/>
    <col min="15120" max="15120" width="19.140625" customWidth="1"/>
    <col min="15361" max="15361" width="8.140625" customWidth="1"/>
    <col min="15362" max="15363" width="11.42578125" customWidth="1"/>
    <col min="15366" max="15366" width="19.140625" customWidth="1"/>
    <col min="15376" max="15376" width="19.140625" customWidth="1"/>
    <col min="15617" max="15617" width="8.140625" customWidth="1"/>
    <col min="15618" max="15619" width="11.42578125" customWidth="1"/>
    <col min="15622" max="15622" width="19.140625" customWidth="1"/>
    <col min="15632" max="15632" width="19.140625" customWidth="1"/>
    <col min="15873" max="15873" width="8.140625" customWidth="1"/>
    <col min="15874" max="15875" width="11.42578125" customWidth="1"/>
    <col min="15878" max="15878" width="19.140625" customWidth="1"/>
    <col min="15888" max="15888" width="19.140625" customWidth="1"/>
    <col min="16129" max="16129" width="8.140625" customWidth="1"/>
    <col min="16130" max="16131" width="11.42578125" customWidth="1"/>
    <col min="16134" max="16134" width="19.140625" customWidth="1"/>
    <col min="16144" max="16144" width="19.140625" customWidth="1"/>
  </cols>
  <sheetData>
    <row r="1" spans="1:4" x14ac:dyDescent="0.2">
      <c r="B1" s="111" t="s">
        <v>0</v>
      </c>
    </row>
    <row r="3" spans="1:4" x14ac:dyDescent="0.2">
      <c r="A3" s="78" t="s">
        <v>98</v>
      </c>
      <c r="B3" s="79" t="s">
        <v>105</v>
      </c>
      <c r="C3" s="79" t="s">
        <v>106</v>
      </c>
      <c r="D3" s="2"/>
    </row>
    <row r="4" spans="1:4" x14ac:dyDescent="0.2">
      <c r="A4" s="80"/>
      <c r="B4" s="72"/>
      <c r="C4" s="72"/>
    </row>
    <row r="5" spans="1:4" x14ac:dyDescent="0.2">
      <c r="A5" s="91" t="s">
        <v>24</v>
      </c>
      <c r="B5" s="84">
        <f>'FID Data'!J12</f>
        <v>0</v>
      </c>
      <c r="C5" s="83">
        <f>'FID Data'!K12</f>
        <v>0</v>
      </c>
    </row>
    <row r="6" spans="1:4" x14ac:dyDescent="0.2">
      <c r="A6" s="103"/>
      <c r="B6" s="84">
        <f>'FID Data'!J13</f>
        <v>0</v>
      </c>
      <c r="C6" s="83">
        <f>'FID Data'!K13</f>
        <v>0</v>
      </c>
    </row>
    <row r="7" spans="1:4" x14ac:dyDescent="0.2">
      <c r="A7" s="112"/>
      <c r="B7" s="84">
        <f>'FID Data'!J14</f>
        <v>0</v>
      </c>
      <c r="C7" s="83">
        <f>'FID Data'!K14</f>
        <v>0</v>
      </c>
    </row>
    <row r="8" spans="1:4" x14ac:dyDescent="0.2">
      <c r="A8" s="112"/>
      <c r="B8" s="84">
        <f>'FID Data'!J15</f>
        <v>0</v>
      </c>
      <c r="C8" s="83">
        <f>'FID Data'!K15</f>
        <v>0</v>
      </c>
    </row>
    <row r="9" spans="1:4" x14ac:dyDescent="0.2">
      <c r="A9" s="78" t="s">
        <v>19</v>
      </c>
      <c r="B9" s="84">
        <f>'FID Data'!J16</f>
        <v>0</v>
      </c>
      <c r="C9" s="83">
        <f>'FID Data'!K16</f>
        <v>0</v>
      </c>
    </row>
    <row r="10" spans="1:4" x14ac:dyDescent="0.2">
      <c r="A10" s="103"/>
      <c r="B10" s="84">
        <f>'FID Data'!J17</f>
        <v>0</v>
      </c>
      <c r="C10" s="83">
        <f>'FID Data'!K17</f>
        <v>0</v>
      </c>
    </row>
    <row r="11" spans="1:4" x14ac:dyDescent="0.2">
      <c r="A11" s="112"/>
      <c r="B11" s="84">
        <f>'FID Data'!J18</f>
        <v>0</v>
      </c>
      <c r="C11" s="83">
        <f>'FID Data'!K18</f>
        <v>0</v>
      </c>
    </row>
    <row r="12" spans="1:4" x14ac:dyDescent="0.2">
      <c r="A12" s="112"/>
      <c r="B12" s="84">
        <f>'FID Data'!J19</f>
        <v>0</v>
      </c>
      <c r="C12" s="83">
        <f>'FID Data'!K19</f>
        <v>0</v>
      </c>
    </row>
    <row r="13" spans="1:4" x14ac:dyDescent="0.2">
      <c r="A13" s="91" t="s">
        <v>107</v>
      </c>
      <c r="B13" s="84">
        <f>'FID Data'!J20</f>
        <v>0</v>
      </c>
      <c r="C13" s="83">
        <f>'FID Data'!K20</f>
        <v>0</v>
      </c>
    </row>
    <row r="14" spans="1:4" x14ac:dyDescent="0.2">
      <c r="A14" s="103"/>
      <c r="B14" s="84">
        <f>'FID Data'!J21</f>
        <v>0</v>
      </c>
      <c r="C14" s="83">
        <f>'FID Data'!K21</f>
        <v>0</v>
      </c>
    </row>
    <row r="15" spans="1:4" x14ac:dyDescent="0.2">
      <c r="A15" s="112"/>
      <c r="B15" s="84">
        <f>'FID Data'!J22</f>
        <v>0</v>
      </c>
      <c r="C15" s="83">
        <f>'FID Data'!K22</f>
        <v>0</v>
      </c>
    </row>
    <row r="16" spans="1:4" x14ac:dyDescent="0.2">
      <c r="A16" s="112"/>
      <c r="B16" s="84">
        <f>'FID Data'!J23</f>
        <v>0</v>
      </c>
      <c r="C16" s="83">
        <f>'FID Data'!K23</f>
        <v>0</v>
      </c>
    </row>
    <row r="17" spans="1:13" x14ac:dyDescent="0.2">
      <c r="A17" s="112"/>
      <c r="B17" s="84">
        <f>'FID Data'!J24</f>
        <v>0</v>
      </c>
      <c r="C17" s="83">
        <f>'FID Data'!K24</f>
        <v>0</v>
      </c>
    </row>
    <row r="18" spans="1:13" x14ac:dyDescent="0.2">
      <c r="A18" s="78" t="s">
        <v>108</v>
      </c>
      <c r="B18" s="84">
        <f>'FID Data'!J25</f>
        <v>0</v>
      </c>
      <c r="C18" s="83">
        <f>'FID Data'!K25</f>
        <v>0</v>
      </c>
      <c r="F18" s="70" t="s">
        <v>120</v>
      </c>
      <c r="G18" s="72"/>
    </row>
    <row r="19" spans="1:13" x14ac:dyDescent="0.2">
      <c r="A19" s="103"/>
      <c r="B19" s="84">
        <f>'FID Data'!J26</f>
        <v>0</v>
      </c>
      <c r="C19" s="83">
        <f>'FID Data'!K26</f>
        <v>0</v>
      </c>
      <c r="F19" s="72" t="s">
        <v>121</v>
      </c>
      <c r="G19" s="114"/>
      <c r="J19" s="115" t="s">
        <v>121</v>
      </c>
      <c r="K19" s="114"/>
      <c r="L19" s="2" t="s">
        <v>268</v>
      </c>
      <c r="M19" s="2" t="s">
        <v>269</v>
      </c>
    </row>
    <row r="20" spans="1:13" x14ac:dyDescent="0.2">
      <c r="A20" s="112"/>
      <c r="B20" s="84">
        <f>'FID Data'!J27</f>
        <v>0</v>
      </c>
      <c r="C20" s="83">
        <f>'FID Data'!K27</f>
        <v>0</v>
      </c>
      <c r="F20" s="73" t="s">
        <v>107</v>
      </c>
      <c r="G20" s="116" t="e">
        <f>((SUM(C13:C17))/(SUM(C13:C79)))*100</f>
        <v>#DIV/0!</v>
      </c>
      <c r="J20" s="117" t="s">
        <v>107</v>
      </c>
      <c r="K20" s="116" t="e">
        <f>G20</f>
        <v>#DIV/0!</v>
      </c>
      <c r="L20" s="244" t="e">
        <f>K20/'GCMS Data TCD'!$D$70</f>
        <v>#DIV/0!</v>
      </c>
      <c r="M20" s="224" t="e">
        <f>$C$80*L20/100</f>
        <v>#DIV/0!</v>
      </c>
    </row>
    <row r="21" spans="1:13" x14ac:dyDescent="0.2">
      <c r="A21" s="112"/>
      <c r="B21" s="84">
        <f>'FID Data'!J28</f>
        <v>0</v>
      </c>
      <c r="C21" s="83">
        <f>'FID Data'!K28</f>
        <v>0</v>
      </c>
      <c r="F21" s="73" t="s">
        <v>108</v>
      </c>
      <c r="G21" s="116" t="e">
        <f>((SUM(C18:C22))/(SUM(C13:C79)))*100</f>
        <v>#DIV/0!</v>
      </c>
      <c r="J21" s="117" t="s">
        <v>109</v>
      </c>
      <c r="K21" s="116" t="e">
        <f>G21+G22</f>
        <v>#DIV/0!</v>
      </c>
      <c r="L21" s="224" t="e">
        <f>K21/'GCMS Data TCD'!$D$70</f>
        <v>#DIV/0!</v>
      </c>
      <c r="M21" s="244" t="e">
        <f>$C$80*L21/100</f>
        <v>#DIV/0!</v>
      </c>
    </row>
    <row r="22" spans="1:13" x14ac:dyDescent="0.2">
      <c r="A22" s="112"/>
      <c r="B22" s="84">
        <f>'FID Data'!J29</f>
        <v>0</v>
      </c>
      <c r="C22" s="83">
        <f>'FID Data'!K29</f>
        <v>0</v>
      </c>
      <c r="F22" s="73" t="s">
        <v>109</v>
      </c>
      <c r="G22" s="116" t="e">
        <f>((SUM(C23:C27))/(SUM(C13:C79)))*100</f>
        <v>#DIV/0!</v>
      </c>
      <c r="J22" s="117" t="s">
        <v>111</v>
      </c>
      <c r="K22" s="116" t="e">
        <f>G23+G24</f>
        <v>#DIV/0!</v>
      </c>
      <c r="L22" s="224" t="e">
        <f>K22/'GCMS Data TCD'!$D$70</f>
        <v>#DIV/0!</v>
      </c>
      <c r="M22" s="224" t="e">
        <f t="shared" ref="M22:M28" si="0">$C$80*L22/100</f>
        <v>#DIV/0!</v>
      </c>
    </row>
    <row r="23" spans="1:13" x14ac:dyDescent="0.2">
      <c r="A23" s="101" t="s">
        <v>109</v>
      </c>
      <c r="B23" s="84">
        <f>'FID Data'!J30</f>
        <v>0</v>
      </c>
      <c r="C23" s="83">
        <f>'FID Data'!K30</f>
        <v>0</v>
      </c>
      <c r="F23" s="73" t="s">
        <v>110</v>
      </c>
      <c r="G23" s="116" t="e">
        <f>((SUM(C28:C32))/(SUM(C13:C79)))*100</f>
        <v>#DIV/0!</v>
      </c>
      <c r="J23" s="117" t="s">
        <v>122</v>
      </c>
      <c r="K23" s="116" t="e">
        <f>G25+G26</f>
        <v>#DIV/0!</v>
      </c>
      <c r="L23" s="224" t="e">
        <f>K23/'GCMS Data TCD'!$D$70</f>
        <v>#DIV/0!</v>
      </c>
      <c r="M23" s="224" t="e">
        <f t="shared" si="0"/>
        <v>#DIV/0!</v>
      </c>
    </row>
    <row r="24" spans="1:13" x14ac:dyDescent="0.2">
      <c r="A24" s="103"/>
      <c r="B24" s="84">
        <f>'FID Data'!J31</f>
        <v>0</v>
      </c>
      <c r="C24" s="83">
        <f>'FID Data'!K31</f>
        <v>0</v>
      </c>
      <c r="F24" s="73" t="s">
        <v>111</v>
      </c>
      <c r="G24" s="116" t="e">
        <f>((SUM(C33:C37))/(SUM(C13:C79)))*100</f>
        <v>#DIV/0!</v>
      </c>
      <c r="J24" s="117" t="s">
        <v>114</v>
      </c>
      <c r="K24" s="116" t="e">
        <f>G27</f>
        <v>#DIV/0!</v>
      </c>
      <c r="L24" s="224" t="e">
        <f>K24/'GCMS Data TCD'!$D$70</f>
        <v>#DIV/0!</v>
      </c>
      <c r="M24" s="224" t="e">
        <f t="shared" si="0"/>
        <v>#DIV/0!</v>
      </c>
    </row>
    <row r="25" spans="1:13" x14ac:dyDescent="0.2">
      <c r="A25" s="112"/>
      <c r="B25" s="84">
        <f>'FID Data'!J32</f>
        <v>0</v>
      </c>
      <c r="C25" s="83">
        <f>'FID Data'!K32</f>
        <v>0</v>
      </c>
      <c r="F25" s="73" t="s">
        <v>112</v>
      </c>
      <c r="G25" s="116" t="e">
        <f>((SUM(C38:C42))/(SUM(C13:C79)))*100</f>
        <v>#DIV/0!</v>
      </c>
      <c r="J25" s="117" t="s">
        <v>115</v>
      </c>
      <c r="K25" s="116" t="e">
        <f>G28</f>
        <v>#DIV/0!</v>
      </c>
      <c r="L25" s="224" t="e">
        <f>K25/'GCMS Data TCD'!$D$70</f>
        <v>#DIV/0!</v>
      </c>
      <c r="M25" s="224" t="e">
        <f t="shared" si="0"/>
        <v>#DIV/0!</v>
      </c>
    </row>
    <row r="26" spans="1:13" x14ac:dyDescent="0.2">
      <c r="A26" s="112"/>
      <c r="B26" s="84">
        <f>'FID Data'!J33</f>
        <v>0</v>
      </c>
      <c r="C26" s="83">
        <f>'FID Data'!K33</f>
        <v>0</v>
      </c>
      <c r="F26" s="73" t="s">
        <v>113</v>
      </c>
      <c r="G26" s="116" t="e">
        <f>((SUM(C43:C47))/(SUM(C13:C79)))*100</f>
        <v>#DIV/0!</v>
      </c>
      <c r="J26" s="117" t="s">
        <v>116</v>
      </c>
      <c r="K26" s="116" t="e">
        <f>G29</f>
        <v>#DIV/0!</v>
      </c>
      <c r="L26" s="224" t="e">
        <f>K26/'GCMS Data TCD'!$D$70</f>
        <v>#DIV/0!</v>
      </c>
      <c r="M26" s="224" t="e">
        <f t="shared" si="0"/>
        <v>#DIV/0!</v>
      </c>
    </row>
    <row r="27" spans="1:13" x14ac:dyDescent="0.2">
      <c r="A27" s="112"/>
      <c r="B27" s="84">
        <f>'FID Data'!J34</f>
        <v>0</v>
      </c>
      <c r="C27" s="83">
        <f>'FID Data'!K34</f>
        <v>0</v>
      </c>
      <c r="F27" s="73" t="s">
        <v>114</v>
      </c>
      <c r="G27" s="116" t="e">
        <f>((SUM(C48:C55))/(SUM(C13:C79)))*100</f>
        <v>#DIV/0!</v>
      </c>
      <c r="J27" s="117" t="s">
        <v>117</v>
      </c>
      <c r="K27" s="116" t="e">
        <f>G30</f>
        <v>#DIV/0!</v>
      </c>
      <c r="L27" s="224" t="e">
        <f>K27/'GCMS Data TCD'!$D$70</f>
        <v>#DIV/0!</v>
      </c>
      <c r="M27" s="224" t="e">
        <f t="shared" si="0"/>
        <v>#DIV/0!</v>
      </c>
    </row>
    <row r="28" spans="1:13" x14ac:dyDescent="0.2">
      <c r="A28" s="102" t="s">
        <v>110</v>
      </c>
      <c r="B28" s="84">
        <f>'FID Data'!J35</f>
        <v>0</v>
      </c>
      <c r="C28" s="83">
        <f>'FID Data'!K35</f>
        <v>0</v>
      </c>
      <c r="F28" s="73" t="s">
        <v>115</v>
      </c>
      <c r="G28" s="116" t="e">
        <f>((SUM(C56:C64))/(SUM(C13:C79)))*100</f>
        <v>#DIV/0!</v>
      </c>
      <c r="J28" s="117" t="s">
        <v>118</v>
      </c>
      <c r="K28" s="116" t="e">
        <f>G31</f>
        <v>#DIV/0!</v>
      </c>
      <c r="L28" s="224" t="e">
        <f>K28/'GCMS Data TCD'!$D$70</f>
        <v>#DIV/0!</v>
      </c>
      <c r="M28" s="224" t="e">
        <f t="shared" si="0"/>
        <v>#DIV/0!</v>
      </c>
    </row>
    <row r="29" spans="1:13" x14ac:dyDescent="0.2">
      <c r="A29" s="103"/>
      <c r="B29" s="84">
        <f>'FID Data'!J36</f>
        <v>0</v>
      </c>
      <c r="C29" s="83">
        <f>'FID Data'!K36</f>
        <v>0</v>
      </c>
      <c r="F29" s="73" t="s">
        <v>116</v>
      </c>
      <c r="G29" s="116" t="e">
        <f>((SUM(C65:C71))/(SUM(C13:C79)))*100</f>
        <v>#DIV/0!</v>
      </c>
      <c r="J29" s="118" t="s">
        <v>107</v>
      </c>
      <c r="K29" s="119" t="e">
        <f>K20</f>
        <v>#DIV/0!</v>
      </c>
    </row>
    <row r="30" spans="1:13" x14ac:dyDescent="0.2">
      <c r="A30" s="103"/>
      <c r="B30" s="84">
        <f>'FID Data'!J37</f>
        <v>0</v>
      </c>
      <c r="C30" s="83">
        <f>'FID Data'!K37</f>
        <v>0</v>
      </c>
      <c r="F30" s="73" t="s">
        <v>117</v>
      </c>
      <c r="G30" s="116" t="e">
        <f>((SUM(C72:C75))/(SUM(C13:C79)))*100</f>
        <v>#DIV/0!</v>
      </c>
      <c r="J30" s="118" t="s">
        <v>123</v>
      </c>
      <c r="K30" s="119" t="e">
        <f>SUM(K21:K23)</f>
        <v>#DIV/0!</v>
      </c>
      <c r="M30" s="2" t="s">
        <v>270</v>
      </c>
    </row>
    <row r="31" spans="1:13" x14ac:dyDescent="0.2">
      <c r="A31" s="112"/>
      <c r="B31" s="84">
        <f>'FID Data'!J38</f>
        <v>0</v>
      </c>
      <c r="C31" s="83">
        <f>'FID Data'!K38</f>
        <v>0</v>
      </c>
      <c r="F31" s="73" t="s">
        <v>118</v>
      </c>
      <c r="G31" s="116" t="e">
        <f>((SUM(C76:C79))/(SUM(C13:C79)))*100</f>
        <v>#DIV/0!</v>
      </c>
      <c r="J31" s="118" t="s">
        <v>124</v>
      </c>
      <c r="K31" s="119" t="e">
        <f>SUM(K24:K28)</f>
        <v>#DIV/0!</v>
      </c>
      <c r="M31" s="224" t="e">
        <f>SUM(M20:M28)</f>
        <v>#DIV/0!</v>
      </c>
    </row>
    <row r="32" spans="1:13" x14ac:dyDescent="0.2">
      <c r="A32" s="112"/>
      <c r="B32" s="84">
        <f>'FID Data'!J39</f>
        <v>0</v>
      </c>
      <c r="C32" s="83">
        <f>'FID Data'!K39</f>
        <v>0</v>
      </c>
      <c r="F32" s="120" t="s">
        <v>107</v>
      </c>
      <c r="G32" s="119" t="e">
        <f>G20</f>
        <v>#DIV/0!</v>
      </c>
      <c r="J32" s="117"/>
      <c r="K32" s="116"/>
    </row>
    <row r="33" spans="1:7" x14ac:dyDescent="0.2">
      <c r="A33" s="91" t="s">
        <v>111</v>
      </c>
      <c r="B33" s="84">
        <f>'FID Data'!J40</f>
        <v>0</v>
      </c>
      <c r="C33" s="83">
        <f>'FID Data'!K40</f>
        <v>0</v>
      </c>
      <c r="F33" s="120" t="s">
        <v>123</v>
      </c>
      <c r="G33" s="119" t="e">
        <f>SUM(G21:G26)</f>
        <v>#DIV/0!</v>
      </c>
    </row>
    <row r="34" spans="1:7" x14ac:dyDescent="0.2">
      <c r="A34" s="103"/>
      <c r="B34" s="84">
        <f>'FID Data'!J41</f>
        <v>0</v>
      </c>
      <c r="C34" s="83">
        <f>'FID Data'!K41</f>
        <v>0</v>
      </c>
      <c r="F34" s="120" t="s">
        <v>124</v>
      </c>
      <c r="G34" s="119" t="e">
        <f>SUM(G27:G31)</f>
        <v>#DIV/0!</v>
      </c>
    </row>
    <row r="35" spans="1:7" x14ac:dyDescent="0.2">
      <c r="A35" s="103"/>
      <c r="B35" s="84">
        <f>'FID Data'!J42</f>
        <v>0</v>
      </c>
      <c r="C35" s="83">
        <f>'FID Data'!K42</f>
        <v>0</v>
      </c>
      <c r="F35" s="73"/>
      <c r="G35" s="121"/>
    </row>
    <row r="36" spans="1:7" x14ac:dyDescent="0.2">
      <c r="A36" s="112"/>
      <c r="B36" s="84">
        <f>'FID Data'!J43</f>
        <v>0</v>
      </c>
      <c r="C36" s="83">
        <f>'FID Data'!K43</f>
        <v>0</v>
      </c>
      <c r="F36" s="122" t="s">
        <v>125</v>
      </c>
      <c r="G36" s="123"/>
    </row>
    <row r="37" spans="1:7" x14ac:dyDescent="0.2">
      <c r="A37" s="112"/>
      <c r="B37" s="84">
        <f>'FID Data'!J44</f>
        <v>0</v>
      </c>
      <c r="C37" s="83">
        <f>'FID Data'!K44</f>
        <v>0</v>
      </c>
      <c r="F37" s="124" t="s">
        <v>126</v>
      </c>
      <c r="G37" s="125" t="e">
        <f>(G38+G39)/2</f>
        <v>#DIV/0!</v>
      </c>
    </row>
    <row r="38" spans="1:7" x14ac:dyDescent="0.2">
      <c r="A38" s="78" t="s">
        <v>112</v>
      </c>
      <c r="B38" s="84">
        <f>'FID Data'!J45</f>
        <v>0</v>
      </c>
      <c r="C38" s="83">
        <f>'FID Data'!K45</f>
        <v>0</v>
      </c>
      <c r="F38" s="124" t="s">
        <v>109</v>
      </c>
      <c r="G38" s="125" t="e">
        <f>(G21/G22)</f>
        <v>#DIV/0!</v>
      </c>
    </row>
    <row r="39" spans="1:7" x14ac:dyDescent="0.2">
      <c r="A39" s="103"/>
      <c r="B39" s="84">
        <f>'FID Data'!J46</f>
        <v>0</v>
      </c>
      <c r="C39" s="83">
        <f>'FID Data'!K46</f>
        <v>0</v>
      </c>
      <c r="F39" s="124" t="s">
        <v>111</v>
      </c>
      <c r="G39" s="125" t="e">
        <f>(G23/G24)</f>
        <v>#DIV/0!</v>
      </c>
    </row>
    <row r="40" spans="1:7" x14ac:dyDescent="0.2">
      <c r="A40" s="103"/>
      <c r="B40" s="84">
        <f>'FID Data'!J47</f>
        <v>0</v>
      </c>
      <c r="C40" s="83">
        <f>'FID Data'!K47</f>
        <v>0</v>
      </c>
      <c r="F40" s="124" t="s">
        <v>122</v>
      </c>
      <c r="G40" s="125" t="s">
        <v>127</v>
      </c>
    </row>
    <row r="41" spans="1:7" x14ac:dyDescent="0.2">
      <c r="A41" s="112"/>
      <c r="B41" s="84">
        <f>'FID Data'!J48</f>
        <v>0</v>
      </c>
      <c r="C41" s="83">
        <f>'FID Data'!K48</f>
        <v>0</v>
      </c>
      <c r="F41" s="124" t="s">
        <v>114</v>
      </c>
      <c r="G41" s="125" t="s">
        <v>127</v>
      </c>
    </row>
    <row r="42" spans="1:7" x14ac:dyDescent="0.2">
      <c r="A42" s="112"/>
      <c r="B42" s="84">
        <f>'FID Data'!J49</f>
        <v>0</v>
      </c>
      <c r="C42" s="83">
        <f>'FID Data'!K49</f>
        <v>0</v>
      </c>
      <c r="F42" s="124" t="s">
        <v>115</v>
      </c>
      <c r="G42" s="125" t="s">
        <v>127</v>
      </c>
    </row>
    <row r="43" spans="1:7" x14ac:dyDescent="0.2">
      <c r="A43" s="101" t="s">
        <v>113</v>
      </c>
      <c r="B43" s="84">
        <f>'FID Data'!J50</f>
        <v>0</v>
      </c>
      <c r="C43" s="83">
        <f>'FID Data'!K50</f>
        <v>0</v>
      </c>
      <c r="F43" s="124" t="s">
        <v>116</v>
      </c>
      <c r="G43" s="125" t="s">
        <v>127</v>
      </c>
    </row>
    <row r="44" spans="1:7" x14ac:dyDescent="0.2">
      <c r="A44" s="103"/>
      <c r="B44" s="84">
        <f>'FID Data'!J51</f>
        <v>0</v>
      </c>
      <c r="C44" s="83">
        <f>'FID Data'!K51</f>
        <v>0</v>
      </c>
    </row>
    <row r="45" spans="1:7" x14ac:dyDescent="0.2">
      <c r="A45" s="103"/>
      <c r="B45" s="84">
        <f>'FID Data'!J52</f>
        <v>0</v>
      </c>
      <c r="C45" s="83">
        <f>'FID Data'!K52</f>
        <v>0</v>
      </c>
    </row>
    <row r="46" spans="1:7" x14ac:dyDescent="0.2">
      <c r="A46" s="112"/>
      <c r="B46" s="84">
        <f>'FID Data'!J53</f>
        <v>0</v>
      </c>
      <c r="C46" s="83">
        <f>'FID Data'!K53</f>
        <v>0</v>
      </c>
    </row>
    <row r="47" spans="1:7" x14ac:dyDescent="0.2">
      <c r="A47" s="112"/>
      <c r="B47" s="84">
        <f>'FID Data'!J54</f>
        <v>0</v>
      </c>
      <c r="C47" s="83">
        <f>'FID Data'!K54</f>
        <v>0</v>
      </c>
    </row>
    <row r="48" spans="1:7" x14ac:dyDescent="0.2">
      <c r="A48" s="102" t="s">
        <v>114</v>
      </c>
      <c r="B48" s="84">
        <f>'FID Data'!J55</f>
        <v>0</v>
      </c>
      <c r="C48" s="83">
        <f>'FID Data'!K55</f>
        <v>0</v>
      </c>
    </row>
    <row r="49" spans="1:3" x14ac:dyDescent="0.2">
      <c r="A49" s="103"/>
      <c r="B49" s="84">
        <f>'FID Data'!J56</f>
        <v>0</v>
      </c>
      <c r="C49" s="83">
        <f>'FID Data'!K56</f>
        <v>0</v>
      </c>
    </row>
    <row r="50" spans="1:3" x14ac:dyDescent="0.2">
      <c r="A50" s="103"/>
      <c r="B50" s="84">
        <f>'FID Data'!J57</f>
        <v>0</v>
      </c>
      <c r="C50" s="83">
        <f>'FID Data'!K57</f>
        <v>0</v>
      </c>
    </row>
    <row r="51" spans="1:3" x14ac:dyDescent="0.2">
      <c r="A51" s="112"/>
      <c r="B51" s="84">
        <f>'FID Data'!J58</f>
        <v>0</v>
      </c>
      <c r="C51" s="83">
        <f>'FID Data'!K58</f>
        <v>0</v>
      </c>
    </row>
    <row r="52" spans="1:3" x14ac:dyDescent="0.2">
      <c r="A52" s="112"/>
      <c r="B52" s="84">
        <f>'FID Data'!J59</f>
        <v>0</v>
      </c>
      <c r="C52" s="83">
        <f>'FID Data'!K59</f>
        <v>0</v>
      </c>
    </row>
    <row r="53" spans="1:3" x14ac:dyDescent="0.2">
      <c r="A53" s="103"/>
      <c r="B53" s="84">
        <f>'FID Data'!J60</f>
        <v>0</v>
      </c>
      <c r="C53" s="83">
        <f>'FID Data'!K60</f>
        <v>0</v>
      </c>
    </row>
    <row r="54" spans="1:3" x14ac:dyDescent="0.2">
      <c r="A54" s="103"/>
      <c r="B54" s="84">
        <f>'FID Data'!J61</f>
        <v>0</v>
      </c>
      <c r="C54" s="83">
        <f>'FID Data'!K61</f>
        <v>0</v>
      </c>
    </row>
    <row r="55" spans="1:3" x14ac:dyDescent="0.2">
      <c r="A55" s="103"/>
      <c r="B55" s="84">
        <f>'FID Data'!J62</f>
        <v>0</v>
      </c>
      <c r="C55" s="83">
        <f>'FID Data'!K62</f>
        <v>0</v>
      </c>
    </row>
    <row r="56" spans="1:3" x14ac:dyDescent="0.2">
      <c r="A56" s="101" t="s">
        <v>115</v>
      </c>
      <c r="B56" s="84">
        <f>'FID Data'!J63</f>
        <v>0</v>
      </c>
      <c r="C56" s="83">
        <f>'FID Data'!K63</f>
        <v>0</v>
      </c>
    </row>
    <row r="57" spans="1:3" x14ac:dyDescent="0.2">
      <c r="A57" s="103"/>
      <c r="B57" s="84">
        <f>'FID Data'!J64</f>
        <v>0</v>
      </c>
      <c r="C57" s="83">
        <f>'FID Data'!K64</f>
        <v>0</v>
      </c>
    </row>
    <row r="58" spans="1:3" x14ac:dyDescent="0.2">
      <c r="A58" s="103"/>
      <c r="B58" s="84">
        <f>'FID Data'!J65</f>
        <v>0</v>
      </c>
      <c r="C58" s="83">
        <f>'FID Data'!K65</f>
        <v>0</v>
      </c>
    </row>
    <row r="59" spans="1:3" x14ac:dyDescent="0.2">
      <c r="A59" s="103"/>
      <c r="B59" s="84">
        <f>'FID Data'!J66</f>
        <v>0</v>
      </c>
      <c r="C59" s="83">
        <f>'FID Data'!K66</f>
        <v>0</v>
      </c>
    </row>
    <row r="60" spans="1:3" x14ac:dyDescent="0.2">
      <c r="A60" s="112"/>
      <c r="B60" s="84">
        <f>'FID Data'!J67</f>
        <v>0</v>
      </c>
      <c r="C60" s="83">
        <f>'FID Data'!K67</f>
        <v>0</v>
      </c>
    </row>
    <row r="61" spans="1:3" x14ac:dyDescent="0.2">
      <c r="A61" s="103"/>
      <c r="B61" s="84">
        <f>'FID Data'!J68</f>
        <v>0</v>
      </c>
      <c r="C61" s="83">
        <f>'FID Data'!K68</f>
        <v>0</v>
      </c>
    </row>
    <row r="62" spans="1:3" x14ac:dyDescent="0.2">
      <c r="A62" s="103"/>
      <c r="B62" s="84">
        <f>'FID Data'!J69</f>
        <v>0</v>
      </c>
      <c r="C62" s="83">
        <f>'FID Data'!K69</f>
        <v>0</v>
      </c>
    </row>
    <row r="63" spans="1:3" x14ac:dyDescent="0.2">
      <c r="A63" s="103"/>
      <c r="B63" s="84">
        <f>'FID Data'!J70</f>
        <v>0</v>
      </c>
      <c r="C63" s="83">
        <f>'FID Data'!K70</f>
        <v>0</v>
      </c>
    </row>
    <row r="64" spans="1:3" x14ac:dyDescent="0.2">
      <c r="A64" s="103"/>
      <c r="B64" s="84">
        <f>'FID Data'!J71</f>
        <v>0</v>
      </c>
      <c r="C64" s="83">
        <f>'FID Data'!K71</f>
        <v>0</v>
      </c>
    </row>
    <row r="65" spans="1:3" x14ac:dyDescent="0.2">
      <c r="A65" s="102" t="s">
        <v>116</v>
      </c>
      <c r="B65" s="84">
        <f>'FID Data'!J72</f>
        <v>0</v>
      </c>
      <c r="C65" s="83">
        <f>'FID Data'!K72</f>
        <v>0</v>
      </c>
    </row>
    <row r="66" spans="1:3" x14ac:dyDescent="0.2">
      <c r="A66" s="103"/>
      <c r="B66" s="84">
        <f>'FID Data'!J73</f>
        <v>0</v>
      </c>
      <c r="C66" s="83">
        <f>'FID Data'!K73</f>
        <v>0</v>
      </c>
    </row>
    <row r="67" spans="1:3" x14ac:dyDescent="0.2">
      <c r="A67" s="103"/>
      <c r="B67" s="84">
        <f>'FID Data'!J74</f>
        <v>0</v>
      </c>
      <c r="C67" s="83">
        <f>'FID Data'!K74</f>
        <v>0</v>
      </c>
    </row>
    <row r="68" spans="1:3" x14ac:dyDescent="0.2">
      <c r="A68" s="103"/>
      <c r="B68" s="84">
        <f>'FID Data'!J75</f>
        <v>0</v>
      </c>
      <c r="C68" s="83">
        <f>'FID Data'!K75</f>
        <v>0</v>
      </c>
    </row>
    <row r="69" spans="1:3" x14ac:dyDescent="0.2">
      <c r="A69" s="112"/>
      <c r="B69" s="84">
        <f>'FID Data'!J76</f>
        <v>0</v>
      </c>
      <c r="C69" s="83">
        <f>'FID Data'!K76</f>
        <v>0</v>
      </c>
    </row>
    <row r="70" spans="1:3" x14ac:dyDescent="0.2">
      <c r="A70" s="103"/>
      <c r="B70" s="84">
        <f>'FID Data'!J77</f>
        <v>0</v>
      </c>
      <c r="C70" s="83">
        <f>'FID Data'!K77</f>
        <v>0</v>
      </c>
    </row>
    <row r="71" spans="1:3" x14ac:dyDescent="0.2">
      <c r="A71" s="103"/>
      <c r="B71" s="84">
        <f>'FID Data'!J78</f>
        <v>0</v>
      </c>
      <c r="C71" s="83">
        <f>'FID Data'!K78</f>
        <v>0</v>
      </c>
    </row>
    <row r="72" spans="1:3" x14ac:dyDescent="0.2">
      <c r="A72" s="101" t="s">
        <v>117</v>
      </c>
      <c r="B72" s="84">
        <f>'FID Data'!J79</f>
        <v>0</v>
      </c>
      <c r="C72" s="83">
        <f>'FID Data'!K79</f>
        <v>0</v>
      </c>
    </row>
    <row r="73" spans="1:3" x14ac:dyDescent="0.2">
      <c r="A73" s="112"/>
      <c r="B73" s="84">
        <f>'FID Data'!J80</f>
        <v>0</v>
      </c>
      <c r="C73" s="83">
        <f>'FID Data'!K80</f>
        <v>0</v>
      </c>
    </row>
    <row r="74" spans="1:3" x14ac:dyDescent="0.2">
      <c r="A74" s="112"/>
      <c r="B74" s="84">
        <f>'FID Data'!J81</f>
        <v>0</v>
      </c>
      <c r="C74" s="83">
        <f>'FID Data'!K81</f>
        <v>0</v>
      </c>
    </row>
    <row r="75" spans="1:3" x14ac:dyDescent="0.2">
      <c r="A75" s="112"/>
      <c r="B75" s="84">
        <f>'FID Data'!J82</f>
        <v>0</v>
      </c>
      <c r="C75" s="83">
        <f>'FID Data'!K82</f>
        <v>0</v>
      </c>
    </row>
    <row r="76" spans="1:3" x14ac:dyDescent="0.2">
      <c r="A76" s="101" t="s">
        <v>118</v>
      </c>
      <c r="B76" s="84">
        <f>'FID Data'!J83</f>
        <v>0</v>
      </c>
      <c r="C76" s="83">
        <f>'FID Data'!K83</f>
        <v>0</v>
      </c>
    </row>
    <row r="77" spans="1:3" x14ac:dyDescent="0.2">
      <c r="A77" s="103"/>
      <c r="B77" s="84">
        <f>'FID Data'!J84</f>
        <v>0</v>
      </c>
      <c r="C77" s="83">
        <f>'FID Data'!K84</f>
        <v>0</v>
      </c>
    </row>
    <row r="78" spans="1:3" x14ac:dyDescent="0.2">
      <c r="A78" s="103"/>
      <c r="B78" s="84">
        <f>'FID Data'!J85</f>
        <v>0</v>
      </c>
      <c r="C78" s="83">
        <f>'FID Data'!K85</f>
        <v>0</v>
      </c>
    </row>
    <row r="79" spans="1:3" x14ac:dyDescent="0.2">
      <c r="A79" s="103"/>
      <c r="B79" s="84">
        <f>'FID Data'!J86</f>
        <v>0</v>
      </c>
      <c r="C79" s="83">
        <f>'FID Data'!K86</f>
        <v>0</v>
      </c>
    </row>
    <row r="80" spans="1:3" x14ac:dyDescent="0.2">
      <c r="A80" s="107" t="s">
        <v>119</v>
      </c>
      <c r="B80" s="108">
        <f>SUM(B5:B79)</f>
        <v>0</v>
      </c>
      <c r="C80" s="108">
        <f>SUM(C5:C79)</f>
        <v>0</v>
      </c>
    </row>
    <row r="81" spans="1:3" x14ac:dyDescent="0.2">
      <c r="B81" s="111" t="s">
        <v>128</v>
      </c>
    </row>
    <row r="83" spans="1:3" x14ac:dyDescent="0.2">
      <c r="A83" s="78" t="s">
        <v>98</v>
      </c>
      <c r="B83" s="79" t="s">
        <v>105</v>
      </c>
      <c r="C83" s="79" t="s">
        <v>106</v>
      </c>
    </row>
    <row r="84" spans="1:3" x14ac:dyDescent="0.2">
      <c r="A84" s="80"/>
      <c r="B84" s="72"/>
      <c r="C84" s="72"/>
    </row>
    <row r="85" spans="1:3" x14ac:dyDescent="0.2">
      <c r="A85" s="91" t="s">
        <v>24</v>
      </c>
      <c r="B85" s="84">
        <f>'FID Data'!J98</f>
        <v>0</v>
      </c>
      <c r="C85" s="83">
        <f>'FID Data'!K98</f>
        <v>0</v>
      </c>
    </row>
    <row r="86" spans="1:3" x14ac:dyDescent="0.2">
      <c r="A86" s="103"/>
      <c r="B86" s="84">
        <f>'FID Data'!J99</f>
        <v>0</v>
      </c>
      <c r="C86" s="83">
        <f>'FID Data'!K99</f>
        <v>0</v>
      </c>
    </row>
    <row r="87" spans="1:3" x14ac:dyDescent="0.2">
      <c r="A87" s="112"/>
      <c r="B87" s="84">
        <f>'FID Data'!J100</f>
        <v>0</v>
      </c>
      <c r="C87" s="83">
        <f>'FID Data'!K100</f>
        <v>0</v>
      </c>
    </row>
    <row r="88" spans="1:3" x14ac:dyDescent="0.2">
      <c r="A88" s="112"/>
      <c r="B88" s="84">
        <f>'FID Data'!J101</f>
        <v>0</v>
      </c>
      <c r="C88" s="83">
        <f>'FID Data'!K101</f>
        <v>0</v>
      </c>
    </row>
    <row r="89" spans="1:3" x14ac:dyDescent="0.2">
      <c r="A89" s="78" t="s">
        <v>19</v>
      </c>
      <c r="B89" s="84">
        <f>'FID Data'!J102</f>
        <v>0</v>
      </c>
      <c r="C89" s="83">
        <f>'FID Data'!K102</f>
        <v>0</v>
      </c>
    </row>
    <row r="90" spans="1:3" x14ac:dyDescent="0.2">
      <c r="A90" s="103"/>
      <c r="B90" s="84">
        <f>'FID Data'!J103</f>
        <v>0</v>
      </c>
      <c r="C90" s="83">
        <f>'FID Data'!K103</f>
        <v>0</v>
      </c>
    </row>
    <row r="91" spans="1:3" x14ac:dyDescent="0.2">
      <c r="A91" s="112"/>
      <c r="B91" s="84">
        <f>'FID Data'!J104</f>
        <v>0</v>
      </c>
      <c r="C91" s="83">
        <f>'FID Data'!K104</f>
        <v>0</v>
      </c>
    </row>
    <row r="92" spans="1:3" x14ac:dyDescent="0.2">
      <c r="A92" s="112"/>
      <c r="B92" s="84">
        <f>'FID Data'!J105</f>
        <v>0</v>
      </c>
      <c r="C92" s="83">
        <f>'FID Data'!K105</f>
        <v>0</v>
      </c>
    </row>
    <row r="93" spans="1:3" x14ac:dyDescent="0.2">
      <c r="A93" s="91" t="s">
        <v>107</v>
      </c>
      <c r="B93" s="84">
        <f>'FID Data'!J106</f>
        <v>0</v>
      </c>
      <c r="C93" s="83">
        <f>'FID Data'!K106</f>
        <v>0</v>
      </c>
    </row>
    <row r="94" spans="1:3" x14ac:dyDescent="0.2">
      <c r="A94" s="103"/>
      <c r="B94" s="84">
        <f>'FID Data'!J107</f>
        <v>0</v>
      </c>
      <c r="C94" s="83">
        <f>'FID Data'!K107</f>
        <v>0</v>
      </c>
    </row>
    <row r="95" spans="1:3" x14ac:dyDescent="0.2">
      <c r="A95" s="112"/>
      <c r="B95" s="84">
        <f>'FID Data'!J108</f>
        <v>0</v>
      </c>
      <c r="C95" s="83">
        <f>'FID Data'!K108</f>
        <v>0</v>
      </c>
    </row>
    <row r="96" spans="1:3" x14ac:dyDescent="0.2">
      <c r="A96" s="112"/>
      <c r="B96" s="84">
        <f>'FID Data'!J109</f>
        <v>0</v>
      </c>
      <c r="C96" s="83">
        <f>'FID Data'!K109</f>
        <v>0</v>
      </c>
    </row>
    <row r="97" spans="1:13" x14ac:dyDescent="0.2">
      <c r="A97" s="112"/>
      <c r="B97" s="84">
        <f>'FID Data'!J110</f>
        <v>0</v>
      </c>
      <c r="C97" s="83">
        <f>'FID Data'!K110</f>
        <v>0</v>
      </c>
    </row>
    <row r="98" spans="1:13" x14ac:dyDescent="0.2">
      <c r="A98" s="78" t="s">
        <v>108</v>
      </c>
      <c r="B98" s="84">
        <f>'FID Data'!J111</f>
        <v>0</v>
      </c>
      <c r="C98" s="83">
        <f>'FID Data'!K111</f>
        <v>0</v>
      </c>
      <c r="F98" s="70" t="s">
        <v>120</v>
      </c>
      <c r="G98" s="72"/>
    </row>
    <row r="99" spans="1:13" x14ac:dyDescent="0.2">
      <c r="A99" s="103"/>
      <c r="B99" s="84">
        <f>'FID Data'!J112</f>
        <v>0</v>
      </c>
      <c r="C99" s="83">
        <f>'FID Data'!K112</f>
        <v>0</v>
      </c>
      <c r="F99" s="72" t="s">
        <v>121</v>
      </c>
      <c r="G99" s="114"/>
      <c r="J99" s="115" t="s">
        <v>121</v>
      </c>
      <c r="K99" s="114"/>
      <c r="L99" s="2" t="s">
        <v>268</v>
      </c>
      <c r="M99" s="2" t="s">
        <v>269</v>
      </c>
    </row>
    <row r="100" spans="1:13" x14ac:dyDescent="0.2">
      <c r="A100" s="112"/>
      <c r="B100" s="84">
        <f>'FID Data'!J113</f>
        <v>0</v>
      </c>
      <c r="C100" s="83">
        <f>'FID Data'!K113</f>
        <v>0</v>
      </c>
      <c r="F100" s="73" t="s">
        <v>107</v>
      </c>
      <c r="G100" s="116" t="e">
        <f>((SUM(C93:C97))/(SUM(C93:C159)))*100</f>
        <v>#DIV/0!</v>
      </c>
      <c r="J100" s="117" t="s">
        <v>107</v>
      </c>
      <c r="K100" s="116" t="e">
        <f>G100</f>
        <v>#DIV/0!</v>
      </c>
      <c r="L100" s="244" t="e">
        <f>K100/'GCMS Data TCD'!$D$71</f>
        <v>#DIV/0!</v>
      </c>
      <c r="M100" s="224" t="e">
        <f>$C$160*L100/100</f>
        <v>#DIV/0!</v>
      </c>
    </row>
    <row r="101" spans="1:13" x14ac:dyDescent="0.2">
      <c r="A101" s="112"/>
      <c r="B101" s="84">
        <f>'FID Data'!J114</f>
        <v>0</v>
      </c>
      <c r="C101" s="83">
        <f>'FID Data'!K114</f>
        <v>0</v>
      </c>
      <c r="F101" s="73" t="s">
        <v>108</v>
      </c>
      <c r="G101" s="116" t="e">
        <f>((SUM(C98:C102))/(SUM(C93:C159)))*100</f>
        <v>#DIV/0!</v>
      </c>
      <c r="J101" s="117" t="s">
        <v>109</v>
      </c>
      <c r="K101" s="116" t="e">
        <f>G101+G102</f>
        <v>#DIV/0!</v>
      </c>
      <c r="L101" s="244" t="e">
        <f>K101/'GCMS Data TCD'!$D$71</f>
        <v>#DIV/0!</v>
      </c>
      <c r="M101" s="224" t="e">
        <f t="shared" ref="M101:M108" si="1">$C$160*L101/100</f>
        <v>#DIV/0!</v>
      </c>
    </row>
    <row r="102" spans="1:13" x14ac:dyDescent="0.2">
      <c r="A102" s="112"/>
      <c r="B102" s="84">
        <f>'FID Data'!J115</f>
        <v>0</v>
      </c>
      <c r="C102" s="83">
        <f>'FID Data'!K115</f>
        <v>0</v>
      </c>
      <c r="F102" s="73" t="s">
        <v>109</v>
      </c>
      <c r="G102" s="116" t="e">
        <f>((SUM(C103:C107))/(SUM(C93:C159)))*100</f>
        <v>#DIV/0!</v>
      </c>
      <c r="J102" s="117" t="s">
        <v>111</v>
      </c>
      <c r="K102" s="116" t="e">
        <f>G103+G104</f>
        <v>#DIV/0!</v>
      </c>
      <c r="L102" s="244" t="e">
        <f>K102/'GCMS Data TCD'!$D$71</f>
        <v>#DIV/0!</v>
      </c>
      <c r="M102" s="224" t="e">
        <f t="shared" si="1"/>
        <v>#DIV/0!</v>
      </c>
    </row>
    <row r="103" spans="1:13" x14ac:dyDescent="0.2">
      <c r="A103" s="101" t="s">
        <v>109</v>
      </c>
      <c r="B103" s="84">
        <f>'FID Data'!J116</f>
        <v>0</v>
      </c>
      <c r="C103" s="83">
        <f>'FID Data'!K116</f>
        <v>0</v>
      </c>
      <c r="F103" s="73" t="s">
        <v>110</v>
      </c>
      <c r="G103" s="116" t="e">
        <f>((SUM(C108:C112))/(SUM(C93:C159)))*100</f>
        <v>#DIV/0!</v>
      </c>
      <c r="J103" s="117" t="s">
        <v>122</v>
      </c>
      <c r="K103" s="116" t="e">
        <f>G105+G106</f>
        <v>#DIV/0!</v>
      </c>
      <c r="L103" s="244" t="e">
        <f>K103/'GCMS Data TCD'!$D$71</f>
        <v>#DIV/0!</v>
      </c>
      <c r="M103" s="224" t="e">
        <f t="shared" si="1"/>
        <v>#DIV/0!</v>
      </c>
    </row>
    <row r="104" spans="1:13" x14ac:dyDescent="0.2">
      <c r="A104" s="103"/>
      <c r="B104" s="84">
        <f>'FID Data'!J117</f>
        <v>0</v>
      </c>
      <c r="C104" s="83">
        <f>'FID Data'!K117</f>
        <v>0</v>
      </c>
      <c r="F104" s="73" t="s">
        <v>111</v>
      </c>
      <c r="G104" s="116" t="e">
        <f>((SUM(C113:C117))/(SUM(C93:C159)))*100</f>
        <v>#DIV/0!</v>
      </c>
      <c r="J104" s="117" t="s">
        <v>114</v>
      </c>
      <c r="K104" s="116" t="e">
        <f>G107</f>
        <v>#DIV/0!</v>
      </c>
      <c r="L104" s="244" t="e">
        <f>K104/'GCMS Data TCD'!$D$71</f>
        <v>#DIV/0!</v>
      </c>
      <c r="M104" s="224" t="e">
        <f t="shared" si="1"/>
        <v>#DIV/0!</v>
      </c>
    </row>
    <row r="105" spans="1:13" x14ac:dyDescent="0.2">
      <c r="A105" s="112"/>
      <c r="B105" s="84">
        <f>'FID Data'!J118</f>
        <v>0</v>
      </c>
      <c r="C105" s="83">
        <f>'FID Data'!K118</f>
        <v>0</v>
      </c>
      <c r="F105" s="73" t="s">
        <v>112</v>
      </c>
      <c r="G105" s="116" t="e">
        <f>((SUM(C118:C122))/(SUM(C93:C159)))*100</f>
        <v>#DIV/0!</v>
      </c>
      <c r="J105" s="117" t="s">
        <v>115</v>
      </c>
      <c r="K105" s="116" t="e">
        <f>G108</f>
        <v>#DIV/0!</v>
      </c>
      <c r="L105" s="244" t="e">
        <f>K105/'GCMS Data TCD'!$D$71</f>
        <v>#DIV/0!</v>
      </c>
      <c r="M105" s="224" t="e">
        <f t="shared" si="1"/>
        <v>#DIV/0!</v>
      </c>
    </row>
    <row r="106" spans="1:13" x14ac:dyDescent="0.2">
      <c r="A106" s="112"/>
      <c r="B106" s="84">
        <f>'FID Data'!J119</f>
        <v>0</v>
      </c>
      <c r="C106" s="83">
        <f>'FID Data'!K119</f>
        <v>0</v>
      </c>
      <c r="F106" s="73" t="s">
        <v>113</v>
      </c>
      <c r="G106" s="116" t="e">
        <f>((SUM(C123:C127))/(SUM(C93:C159)))*100</f>
        <v>#DIV/0!</v>
      </c>
      <c r="J106" s="117" t="s">
        <v>116</v>
      </c>
      <c r="K106" s="116" t="e">
        <f>G109</f>
        <v>#DIV/0!</v>
      </c>
      <c r="L106" s="244" t="e">
        <f>K106/'GCMS Data TCD'!$D$71</f>
        <v>#DIV/0!</v>
      </c>
      <c r="M106" s="224" t="e">
        <f t="shared" si="1"/>
        <v>#DIV/0!</v>
      </c>
    </row>
    <row r="107" spans="1:13" x14ac:dyDescent="0.2">
      <c r="A107" s="112"/>
      <c r="B107" s="84">
        <f>'FID Data'!J120</f>
        <v>0</v>
      </c>
      <c r="C107" s="83">
        <f>'FID Data'!K120</f>
        <v>0</v>
      </c>
      <c r="F107" s="73" t="s">
        <v>114</v>
      </c>
      <c r="G107" s="116" t="e">
        <f>((SUM(C128:C135))/(SUM(C93:C159)))*100</f>
        <v>#DIV/0!</v>
      </c>
      <c r="J107" s="117" t="s">
        <v>117</v>
      </c>
      <c r="K107" s="116" t="e">
        <f>G110</f>
        <v>#DIV/0!</v>
      </c>
      <c r="L107" s="244" t="e">
        <f>K107/'GCMS Data TCD'!$D$71</f>
        <v>#DIV/0!</v>
      </c>
      <c r="M107" s="224" t="e">
        <f t="shared" si="1"/>
        <v>#DIV/0!</v>
      </c>
    </row>
    <row r="108" spans="1:13" x14ac:dyDescent="0.2">
      <c r="A108" s="102" t="s">
        <v>110</v>
      </c>
      <c r="B108" s="84">
        <f>'FID Data'!J121</f>
        <v>0</v>
      </c>
      <c r="C108" s="83">
        <f>'FID Data'!K121</f>
        <v>0</v>
      </c>
      <c r="F108" s="73" t="s">
        <v>115</v>
      </c>
      <c r="G108" s="116" t="e">
        <f>((SUM(C136:C144))/(SUM(C93:C159)))*100</f>
        <v>#DIV/0!</v>
      </c>
      <c r="J108" s="117" t="s">
        <v>118</v>
      </c>
      <c r="K108" s="116" t="e">
        <f>G111</f>
        <v>#DIV/0!</v>
      </c>
      <c r="L108" s="244" t="e">
        <f>K108/'GCMS Data TCD'!$D$71</f>
        <v>#DIV/0!</v>
      </c>
      <c r="M108" s="224" t="e">
        <f t="shared" si="1"/>
        <v>#DIV/0!</v>
      </c>
    </row>
    <row r="109" spans="1:13" x14ac:dyDescent="0.2">
      <c r="A109" s="103"/>
      <c r="B109" s="84">
        <f>'FID Data'!J122</f>
        <v>0</v>
      </c>
      <c r="C109" s="83">
        <f>'FID Data'!K122</f>
        <v>0</v>
      </c>
      <c r="F109" s="73" t="s">
        <v>116</v>
      </c>
      <c r="G109" s="116" t="e">
        <f>((SUM(C145:C151))/(SUM(C93:C159)))*100</f>
        <v>#DIV/0!</v>
      </c>
      <c r="J109" s="118" t="s">
        <v>107</v>
      </c>
      <c r="K109" s="119" t="e">
        <f>K100</f>
        <v>#DIV/0!</v>
      </c>
    </row>
    <row r="110" spans="1:13" x14ac:dyDescent="0.2">
      <c r="A110" s="103"/>
      <c r="B110" s="84">
        <f>'FID Data'!J123</f>
        <v>0</v>
      </c>
      <c r="C110" s="83">
        <f>'FID Data'!K123</f>
        <v>0</v>
      </c>
      <c r="F110" s="73" t="s">
        <v>117</v>
      </c>
      <c r="G110" s="116" t="e">
        <f>((SUM(C152:C155))/(SUM(C93:C159)))*100</f>
        <v>#DIV/0!</v>
      </c>
      <c r="J110" s="118" t="s">
        <v>123</v>
      </c>
      <c r="K110" s="119" t="e">
        <f>SUM(K101:K103)</f>
        <v>#DIV/0!</v>
      </c>
      <c r="M110" s="2" t="s">
        <v>270</v>
      </c>
    </row>
    <row r="111" spans="1:13" x14ac:dyDescent="0.2">
      <c r="A111" s="112"/>
      <c r="B111" s="84">
        <f>'FID Data'!J124</f>
        <v>0</v>
      </c>
      <c r="C111" s="83">
        <f>'FID Data'!K124</f>
        <v>0</v>
      </c>
      <c r="F111" s="73" t="s">
        <v>118</v>
      </c>
      <c r="G111" s="116" t="e">
        <f>((SUM(C156:C159))/(SUM(C93:C159)))*100</f>
        <v>#DIV/0!</v>
      </c>
      <c r="J111" s="118" t="s">
        <v>124</v>
      </c>
      <c r="K111" s="119" t="e">
        <f>SUM(K104:K108)</f>
        <v>#DIV/0!</v>
      </c>
      <c r="M111" s="224" t="e">
        <f>SUM(M100:M108)</f>
        <v>#DIV/0!</v>
      </c>
    </row>
    <row r="112" spans="1:13" x14ac:dyDescent="0.2">
      <c r="A112" s="112"/>
      <c r="B112" s="84">
        <f>'FID Data'!J125</f>
        <v>0</v>
      </c>
      <c r="C112" s="83">
        <f>'FID Data'!K125</f>
        <v>0</v>
      </c>
      <c r="F112" s="120" t="s">
        <v>107</v>
      </c>
      <c r="G112" s="119" t="e">
        <f>G100</f>
        <v>#DIV/0!</v>
      </c>
      <c r="J112" s="117"/>
      <c r="K112" s="116"/>
    </row>
    <row r="113" spans="1:7" x14ac:dyDescent="0.2">
      <c r="A113" s="91" t="s">
        <v>111</v>
      </c>
      <c r="B113" s="84">
        <f>'FID Data'!J126</f>
        <v>0</v>
      </c>
      <c r="C113" s="83">
        <f>'FID Data'!K126</f>
        <v>0</v>
      </c>
      <c r="F113" s="120" t="s">
        <v>123</v>
      </c>
      <c r="G113" s="119" t="e">
        <f>SUM(G101:G106)</f>
        <v>#DIV/0!</v>
      </c>
    </row>
    <row r="114" spans="1:7" x14ac:dyDescent="0.2">
      <c r="A114" s="103"/>
      <c r="B114" s="84">
        <f>'FID Data'!J127</f>
        <v>0</v>
      </c>
      <c r="C114" s="83">
        <f>'FID Data'!K127</f>
        <v>0</v>
      </c>
      <c r="F114" s="120" t="s">
        <v>124</v>
      </c>
      <c r="G114" s="119" t="e">
        <f>SUM(G107:G111)</f>
        <v>#DIV/0!</v>
      </c>
    </row>
    <row r="115" spans="1:7" x14ac:dyDescent="0.2">
      <c r="A115" s="103"/>
      <c r="B115" s="84">
        <f>'FID Data'!J128</f>
        <v>0</v>
      </c>
      <c r="C115" s="83">
        <f>'FID Data'!K128</f>
        <v>0</v>
      </c>
      <c r="F115" s="73"/>
      <c r="G115" s="121"/>
    </row>
    <row r="116" spans="1:7" x14ac:dyDescent="0.2">
      <c r="A116" s="112"/>
      <c r="B116" s="84">
        <f>'FID Data'!J129</f>
        <v>0</v>
      </c>
      <c r="C116" s="83">
        <f>'FID Data'!K129</f>
        <v>0</v>
      </c>
      <c r="F116" s="122" t="s">
        <v>125</v>
      </c>
      <c r="G116" s="123"/>
    </row>
    <row r="117" spans="1:7" x14ac:dyDescent="0.2">
      <c r="A117" s="112"/>
      <c r="B117" s="84">
        <f>'FID Data'!J130</f>
        <v>0</v>
      </c>
      <c r="C117" s="83">
        <f>'FID Data'!K130</f>
        <v>0</v>
      </c>
      <c r="F117" s="124" t="s">
        <v>126</v>
      </c>
      <c r="G117" s="125" t="e">
        <f>(G118+G119)/2</f>
        <v>#DIV/0!</v>
      </c>
    </row>
    <row r="118" spans="1:7" x14ac:dyDescent="0.2">
      <c r="A118" s="78" t="s">
        <v>112</v>
      </c>
      <c r="B118" s="84">
        <f>'FID Data'!J131</f>
        <v>0</v>
      </c>
      <c r="C118" s="83">
        <f>'FID Data'!K131</f>
        <v>0</v>
      </c>
      <c r="F118" s="124" t="s">
        <v>109</v>
      </c>
      <c r="G118" s="125" t="e">
        <f>(G101/G102)</f>
        <v>#DIV/0!</v>
      </c>
    </row>
    <row r="119" spans="1:7" x14ac:dyDescent="0.2">
      <c r="A119" s="103"/>
      <c r="B119" s="84">
        <f>'FID Data'!J132</f>
        <v>0</v>
      </c>
      <c r="C119" s="83">
        <f>'FID Data'!K132</f>
        <v>0</v>
      </c>
      <c r="F119" s="124" t="s">
        <v>111</v>
      </c>
      <c r="G119" s="125" t="e">
        <f>(G103/G104)</f>
        <v>#DIV/0!</v>
      </c>
    </row>
    <row r="120" spans="1:7" x14ac:dyDescent="0.2">
      <c r="A120" s="103"/>
      <c r="B120" s="84">
        <f>'FID Data'!J133</f>
        <v>0</v>
      </c>
      <c r="C120" s="83">
        <f>'FID Data'!K133</f>
        <v>0</v>
      </c>
      <c r="F120" s="124" t="s">
        <v>122</v>
      </c>
      <c r="G120" s="125" t="s">
        <v>127</v>
      </c>
    </row>
    <row r="121" spans="1:7" x14ac:dyDescent="0.2">
      <c r="A121" s="112"/>
      <c r="B121" s="84">
        <f>'FID Data'!J134</f>
        <v>0</v>
      </c>
      <c r="C121" s="83">
        <f>'FID Data'!K134</f>
        <v>0</v>
      </c>
      <c r="F121" s="124" t="s">
        <v>114</v>
      </c>
      <c r="G121" s="125" t="s">
        <v>127</v>
      </c>
    </row>
    <row r="122" spans="1:7" x14ac:dyDescent="0.2">
      <c r="A122" s="112"/>
      <c r="B122" s="84">
        <f>'FID Data'!J135</f>
        <v>0</v>
      </c>
      <c r="C122" s="83">
        <f>'FID Data'!K135</f>
        <v>0</v>
      </c>
      <c r="F122" s="124" t="s">
        <v>115</v>
      </c>
      <c r="G122" s="125" t="s">
        <v>127</v>
      </c>
    </row>
    <row r="123" spans="1:7" x14ac:dyDescent="0.2">
      <c r="A123" s="101" t="s">
        <v>113</v>
      </c>
      <c r="B123" s="84">
        <f>'FID Data'!J136</f>
        <v>0</v>
      </c>
      <c r="C123" s="83">
        <f>'FID Data'!K136</f>
        <v>0</v>
      </c>
      <c r="F123" s="124" t="s">
        <v>116</v>
      </c>
      <c r="G123" s="125" t="s">
        <v>127</v>
      </c>
    </row>
    <row r="124" spans="1:7" x14ac:dyDescent="0.2">
      <c r="A124" s="103"/>
      <c r="B124" s="84">
        <f>'FID Data'!J137</f>
        <v>0</v>
      </c>
      <c r="C124" s="83">
        <f>'FID Data'!K137</f>
        <v>0</v>
      </c>
    </row>
    <row r="125" spans="1:7" x14ac:dyDescent="0.2">
      <c r="A125" s="103"/>
      <c r="B125" s="84">
        <f>'FID Data'!J138</f>
        <v>0</v>
      </c>
      <c r="C125" s="83">
        <f>'FID Data'!K138</f>
        <v>0</v>
      </c>
    </row>
    <row r="126" spans="1:7" x14ac:dyDescent="0.2">
      <c r="A126" s="112"/>
      <c r="B126" s="84">
        <f>'FID Data'!J139</f>
        <v>0</v>
      </c>
      <c r="C126" s="83">
        <f>'FID Data'!K139</f>
        <v>0</v>
      </c>
    </row>
    <row r="127" spans="1:7" x14ac:dyDescent="0.2">
      <c r="A127" s="112"/>
      <c r="B127" s="84">
        <f>'FID Data'!J140</f>
        <v>0</v>
      </c>
      <c r="C127" s="83">
        <f>'FID Data'!K140</f>
        <v>0</v>
      </c>
    </row>
    <row r="128" spans="1:7" x14ac:dyDescent="0.2">
      <c r="A128" s="102" t="s">
        <v>114</v>
      </c>
      <c r="B128" s="84">
        <f>'FID Data'!J141</f>
        <v>0</v>
      </c>
      <c r="C128" s="83">
        <f>'FID Data'!K141</f>
        <v>0</v>
      </c>
    </row>
    <row r="129" spans="1:3" x14ac:dyDescent="0.2">
      <c r="A129" s="103"/>
      <c r="B129" s="84">
        <f>'FID Data'!J142</f>
        <v>0</v>
      </c>
      <c r="C129" s="83">
        <f>'FID Data'!K142</f>
        <v>0</v>
      </c>
    </row>
    <row r="130" spans="1:3" x14ac:dyDescent="0.2">
      <c r="A130" s="103"/>
      <c r="B130" s="84">
        <f>'FID Data'!J143</f>
        <v>0</v>
      </c>
      <c r="C130" s="83">
        <f>'FID Data'!K143</f>
        <v>0</v>
      </c>
    </row>
    <row r="131" spans="1:3" x14ac:dyDescent="0.2">
      <c r="A131" s="112"/>
      <c r="B131" s="84">
        <f>'FID Data'!J144</f>
        <v>0</v>
      </c>
      <c r="C131" s="83">
        <f>'FID Data'!K144</f>
        <v>0</v>
      </c>
    </row>
    <row r="132" spans="1:3" x14ac:dyDescent="0.2">
      <c r="A132" s="112"/>
      <c r="B132" s="84">
        <f>'FID Data'!J145</f>
        <v>0</v>
      </c>
      <c r="C132" s="83">
        <f>'FID Data'!K145</f>
        <v>0</v>
      </c>
    </row>
    <row r="133" spans="1:3" x14ac:dyDescent="0.2">
      <c r="A133" s="103"/>
      <c r="B133" s="84">
        <f>'FID Data'!J146</f>
        <v>0</v>
      </c>
      <c r="C133" s="83">
        <f>'FID Data'!K146</f>
        <v>0</v>
      </c>
    </row>
    <row r="134" spans="1:3" x14ac:dyDescent="0.2">
      <c r="A134" s="103"/>
      <c r="B134" s="84">
        <f>'FID Data'!J147</f>
        <v>0</v>
      </c>
      <c r="C134" s="83">
        <f>'FID Data'!K147</f>
        <v>0</v>
      </c>
    </row>
    <row r="135" spans="1:3" x14ac:dyDescent="0.2">
      <c r="A135" s="103"/>
      <c r="B135" s="84">
        <f>'FID Data'!J148</f>
        <v>0</v>
      </c>
      <c r="C135" s="83">
        <f>'FID Data'!K148</f>
        <v>0</v>
      </c>
    </row>
    <row r="136" spans="1:3" x14ac:dyDescent="0.2">
      <c r="A136" s="101" t="s">
        <v>115</v>
      </c>
      <c r="B136" s="84">
        <f>'FID Data'!J149</f>
        <v>0</v>
      </c>
      <c r="C136" s="83">
        <f>'FID Data'!K149</f>
        <v>0</v>
      </c>
    </row>
    <row r="137" spans="1:3" x14ac:dyDescent="0.2">
      <c r="A137" s="103"/>
      <c r="B137" s="84">
        <f>'FID Data'!J150</f>
        <v>0</v>
      </c>
      <c r="C137" s="83">
        <f>'FID Data'!K150</f>
        <v>0</v>
      </c>
    </row>
    <row r="138" spans="1:3" x14ac:dyDescent="0.2">
      <c r="A138" s="103"/>
      <c r="B138" s="84">
        <f>'FID Data'!J151</f>
        <v>0</v>
      </c>
      <c r="C138" s="83">
        <f>'FID Data'!K151</f>
        <v>0</v>
      </c>
    </row>
    <row r="139" spans="1:3" x14ac:dyDescent="0.2">
      <c r="A139" s="103"/>
      <c r="B139" s="84">
        <f>'FID Data'!J152</f>
        <v>0</v>
      </c>
      <c r="C139" s="83">
        <f>'FID Data'!K152</f>
        <v>0</v>
      </c>
    </row>
    <row r="140" spans="1:3" x14ac:dyDescent="0.2">
      <c r="A140" s="112"/>
      <c r="B140" s="84">
        <f>'FID Data'!J153</f>
        <v>0</v>
      </c>
      <c r="C140" s="83">
        <f>'FID Data'!K153</f>
        <v>0</v>
      </c>
    </row>
    <row r="141" spans="1:3" x14ac:dyDescent="0.2">
      <c r="A141" s="103"/>
      <c r="B141" s="84">
        <f>'FID Data'!J154</f>
        <v>0</v>
      </c>
      <c r="C141" s="83">
        <f>'FID Data'!K154</f>
        <v>0</v>
      </c>
    </row>
    <row r="142" spans="1:3" x14ac:dyDescent="0.2">
      <c r="A142" s="103"/>
      <c r="B142" s="84">
        <f>'FID Data'!J155</f>
        <v>0</v>
      </c>
      <c r="C142" s="83">
        <f>'FID Data'!K155</f>
        <v>0</v>
      </c>
    </row>
    <row r="143" spans="1:3" x14ac:dyDescent="0.2">
      <c r="A143" s="103"/>
      <c r="B143" s="84">
        <f>'FID Data'!J156</f>
        <v>0</v>
      </c>
      <c r="C143" s="83">
        <f>'FID Data'!K156</f>
        <v>0</v>
      </c>
    </row>
    <row r="144" spans="1:3" x14ac:dyDescent="0.2">
      <c r="A144" s="103"/>
      <c r="B144" s="84">
        <f>'FID Data'!J157</f>
        <v>0</v>
      </c>
      <c r="C144" s="83">
        <f>'FID Data'!K157</f>
        <v>0</v>
      </c>
    </row>
    <row r="145" spans="1:3" x14ac:dyDescent="0.2">
      <c r="A145" s="102" t="s">
        <v>116</v>
      </c>
      <c r="B145" s="84">
        <f>'FID Data'!J158</f>
        <v>0</v>
      </c>
      <c r="C145" s="83">
        <f>'FID Data'!K158</f>
        <v>0</v>
      </c>
    </row>
    <row r="146" spans="1:3" x14ac:dyDescent="0.2">
      <c r="A146" s="103"/>
      <c r="B146" s="84">
        <f>'FID Data'!J159</f>
        <v>0</v>
      </c>
      <c r="C146" s="83">
        <f>'FID Data'!K159</f>
        <v>0</v>
      </c>
    </row>
    <row r="147" spans="1:3" x14ac:dyDescent="0.2">
      <c r="A147" s="103"/>
      <c r="B147" s="84">
        <f>'FID Data'!J160</f>
        <v>0</v>
      </c>
      <c r="C147" s="83">
        <f>'FID Data'!K160</f>
        <v>0</v>
      </c>
    </row>
    <row r="148" spans="1:3" x14ac:dyDescent="0.2">
      <c r="A148" s="103"/>
      <c r="B148" s="84">
        <f>'FID Data'!J161</f>
        <v>0</v>
      </c>
      <c r="C148" s="83">
        <f>'FID Data'!K161</f>
        <v>0</v>
      </c>
    </row>
    <row r="149" spans="1:3" x14ac:dyDescent="0.2">
      <c r="A149" s="112"/>
      <c r="B149" s="84">
        <f>'FID Data'!J162</f>
        <v>0</v>
      </c>
      <c r="C149" s="83">
        <f>'FID Data'!K162</f>
        <v>0</v>
      </c>
    </row>
    <row r="150" spans="1:3" x14ac:dyDescent="0.2">
      <c r="A150" s="103"/>
      <c r="B150" s="84">
        <f>'FID Data'!J163</f>
        <v>0</v>
      </c>
      <c r="C150" s="83">
        <f>'FID Data'!K163</f>
        <v>0</v>
      </c>
    </row>
    <row r="151" spans="1:3" x14ac:dyDescent="0.2">
      <c r="A151" s="103"/>
      <c r="B151" s="84">
        <f>'FID Data'!J164</f>
        <v>0</v>
      </c>
      <c r="C151" s="83">
        <f>'FID Data'!K164</f>
        <v>0</v>
      </c>
    </row>
    <row r="152" spans="1:3" x14ac:dyDescent="0.2">
      <c r="A152" s="101" t="s">
        <v>117</v>
      </c>
      <c r="B152" s="84">
        <f>'FID Data'!J165</f>
        <v>0</v>
      </c>
      <c r="C152" s="83">
        <f>'FID Data'!K165</f>
        <v>0</v>
      </c>
    </row>
    <row r="153" spans="1:3" x14ac:dyDescent="0.2">
      <c r="A153" s="112"/>
      <c r="B153" s="84">
        <f>'FID Data'!J166</f>
        <v>0</v>
      </c>
      <c r="C153" s="83">
        <f>'FID Data'!K166</f>
        <v>0</v>
      </c>
    </row>
    <row r="154" spans="1:3" x14ac:dyDescent="0.2">
      <c r="A154" s="112"/>
      <c r="B154" s="84">
        <f>'FID Data'!J167</f>
        <v>0</v>
      </c>
      <c r="C154" s="83">
        <f>'FID Data'!K167</f>
        <v>0</v>
      </c>
    </row>
    <row r="155" spans="1:3" x14ac:dyDescent="0.2">
      <c r="A155" s="112"/>
      <c r="B155" s="84">
        <f>'FID Data'!J168</f>
        <v>0</v>
      </c>
      <c r="C155" s="83">
        <f>'FID Data'!K168</f>
        <v>0</v>
      </c>
    </row>
    <row r="156" spans="1:3" x14ac:dyDescent="0.2">
      <c r="A156" s="101"/>
      <c r="B156" s="84">
        <f>'FID Data'!J169</f>
        <v>0</v>
      </c>
      <c r="C156" s="83">
        <f>'FID Data'!K169</f>
        <v>0</v>
      </c>
    </row>
    <row r="157" spans="1:3" x14ac:dyDescent="0.2">
      <c r="A157" s="103"/>
      <c r="B157" s="84">
        <f>'FID Data'!J170</f>
        <v>0</v>
      </c>
      <c r="C157" s="83">
        <f>'FID Data'!K170</f>
        <v>0</v>
      </c>
    </row>
    <row r="158" spans="1:3" x14ac:dyDescent="0.2">
      <c r="A158" s="103"/>
      <c r="B158" s="84">
        <f>'FID Data'!J171</f>
        <v>0</v>
      </c>
      <c r="C158" s="83">
        <f>'FID Data'!K171</f>
        <v>0</v>
      </c>
    </row>
    <row r="159" spans="1:3" x14ac:dyDescent="0.2">
      <c r="A159" s="103"/>
      <c r="B159" s="84">
        <f>'FID Data'!J172</f>
        <v>0</v>
      </c>
      <c r="C159" s="83">
        <f>'FID Data'!K172</f>
        <v>0</v>
      </c>
    </row>
    <row r="160" spans="1:3" x14ac:dyDescent="0.2">
      <c r="A160" s="107" t="s">
        <v>119</v>
      </c>
      <c r="B160" s="108">
        <f>SUM(B85:B159)</f>
        <v>0</v>
      </c>
      <c r="C160" s="108">
        <f>SUM(C85:C159)</f>
        <v>0</v>
      </c>
    </row>
    <row r="161" spans="1:3" x14ac:dyDescent="0.2">
      <c r="B161" s="111" t="s">
        <v>129</v>
      </c>
    </row>
    <row r="163" spans="1:3" x14ac:dyDescent="0.2">
      <c r="A163" s="78" t="s">
        <v>98</v>
      </c>
      <c r="B163" s="79" t="s">
        <v>105</v>
      </c>
      <c r="C163" s="79" t="s">
        <v>106</v>
      </c>
    </row>
    <row r="164" spans="1:3" x14ac:dyDescent="0.2">
      <c r="A164" s="80"/>
      <c r="B164" s="72"/>
      <c r="C164" s="72"/>
    </row>
    <row r="165" spans="1:3" x14ac:dyDescent="0.2">
      <c r="A165" s="91" t="s">
        <v>24</v>
      </c>
      <c r="B165" s="84">
        <f>'FID Data'!J184</f>
        <v>0</v>
      </c>
      <c r="C165" s="83">
        <f>'FID Data'!K184</f>
        <v>0</v>
      </c>
    </row>
    <row r="166" spans="1:3" x14ac:dyDescent="0.2">
      <c r="A166" s="103"/>
      <c r="B166" s="84">
        <f>'FID Data'!J185</f>
        <v>0</v>
      </c>
      <c r="C166" s="83">
        <f>'FID Data'!K185</f>
        <v>0</v>
      </c>
    </row>
    <row r="167" spans="1:3" x14ac:dyDescent="0.2">
      <c r="A167" s="112"/>
      <c r="B167" s="84">
        <f>'FID Data'!J186</f>
        <v>0</v>
      </c>
      <c r="C167" s="83">
        <f>'FID Data'!K186</f>
        <v>0</v>
      </c>
    </row>
    <row r="168" spans="1:3" x14ac:dyDescent="0.2">
      <c r="A168" s="112"/>
      <c r="B168" s="84">
        <f>'FID Data'!J187</f>
        <v>0</v>
      </c>
      <c r="C168" s="83">
        <f>'FID Data'!K187</f>
        <v>0</v>
      </c>
    </row>
    <row r="169" spans="1:3" x14ac:dyDescent="0.2">
      <c r="A169" s="78" t="s">
        <v>19</v>
      </c>
      <c r="B169" s="84">
        <f>'FID Data'!J188</f>
        <v>0</v>
      </c>
      <c r="C169" s="83">
        <f>'FID Data'!K188</f>
        <v>0</v>
      </c>
    </row>
    <row r="170" spans="1:3" x14ac:dyDescent="0.2">
      <c r="A170" s="103"/>
      <c r="B170" s="84">
        <f>'FID Data'!J189</f>
        <v>0</v>
      </c>
      <c r="C170" s="83">
        <f>'FID Data'!K189</f>
        <v>0</v>
      </c>
    </row>
    <row r="171" spans="1:3" x14ac:dyDescent="0.2">
      <c r="A171" s="112"/>
      <c r="B171" s="84">
        <f>'FID Data'!J190</f>
        <v>0</v>
      </c>
      <c r="C171" s="83">
        <f>'FID Data'!K190</f>
        <v>0</v>
      </c>
    </row>
    <row r="172" spans="1:3" x14ac:dyDescent="0.2">
      <c r="A172" s="112"/>
      <c r="B172" s="84">
        <f>'FID Data'!J191</f>
        <v>0</v>
      </c>
      <c r="C172" s="83">
        <f>'FID Data'!K191</f>
        <v>0</v>
      </c>
    </row>
    <row r="173" spans="1:3" x14ac:dyDescent="0.2">
      <c r="A173" s="91" t="s">
        <v>107</v>
      </c>
      <c r="B173" s="84">
        <f>'FID Data'!J192</f>
        <v>0</v>
      </c>
      <c r="C173" s="83">
        <f>'FID Data'!K192</f>
        <v>0</v>
      </c>
    </row>
    <row r="174" spans="1:3" x14ac:dyDescent="0.2">
      <c r="A174" s="103"/>
      <c r="B174" s="84">
        <f>'FID Data'!J193</f>
        <v>0</v>
      </c>
      <c r="C174" s="83">
        <f>'FID Data'!K193</f>
        <v>0</v>
      </c>
    </row>
    <row r="175" spans="1:3" x14ac:dyDescent="0.2">
      <c r="A175" s="112"/>
      <c r="B175" s="84">
        <f>'FID Data'!J194</f>
        <v>0</v>
      </c>
      <c r="C175" s="83">
        <f>'FID Data'!K194</f>
        <v>0</v>
      </c>
    </row>
    <row r="176" spans="1:3" x14ac:dyDescent="0.2">
      <c r="A176" s="112"/>
      <c r="B176" s="84">
        <f>'FID Data'!J195</f>
        <v>0</v>
      </c>
      <c r="C176" s="83">
        <f>'FID Data'!K195</f>
        <v>0</v>
      </c>
    </row>
    <row r="177" spans="1:13" x14ac:dyDescent="0.2">
      <c r="A177" s="112"/>
      <c r="B177" s="84">
        <f>'FID Data'!J196</f>
        <v>0</v>
      </c>
      <c r="C177" s="83">
        <f>'FID Data'!K196</f>
        <v>0</v>
      </c>
    </row>
    <row r="178" spans="1:13" x14ac:dyDescent="0.2">
      <c r="A178" s="78" t="s">
        <v>108</v>
      </c>
      <c r="B178" s="84">
        <f>'FID Data'!J197</f>
        <v>0</v>
      </c>
      <c r="C178" s="83">
        <f>'FID Data'!K197</f>
        <v>0</v>
      </c>
      <c r="F178" s="70" t="s">
        <v>120</v>
      </c>
      <c r="G178" s="72"/>
    </row>
    <row r="179" spans="1:13" x14ac:dyDescent="0.2">
      <c r="A179" s="103"/>
      <c r="B179" s="84">
        <f>'FID Data'!J198</f>
        <v>0</v>
      </c>
      <c r="C179" s="83">
        <f>'FID Data'!K198</f>
        <v>0</v>
      </c>
      <c r="F179" s="72" t="s">
        <v>121</v>
      </c>
      <c r="G179" s="114"/>
      <c r="J179" s="115" t="s">
        <v>121</v>
      </c>
      <c r="K179" s="114"/>
      <c r="L179" s="2" t="s">
        <v>268</v>
      </c>
      <c r="M179" s="2" t="s">
        <v>269</v>
      </c>
    </row>
    <row r="180" spans="1:13" x14ac:dyDescent="0.2">
      <c r="A180" s="112"/>
      <c r="B180" s="84">
        <f>'FID Data'!J199</f>
        <v>0</v>
      </c>
      <c r="C180" s="83">
        <f>'FID Data'!K199</f>
        <v>0</v>
      </c>
      <c r="F180" s="73" t="s">
        <v>107</v>
      </c>
      <c r="G180" s="116" t="e">
        <f>((SUM(C173:C177))/(SUM(C173:C239)))*100</f>
        <v>#DIV/0!</v>
      </c>
      <c r="J180" s="117" t="s">
        <v>107</v>
      </c>
      <c r="K180" s="116" t="e">
        <f>G180</f>
        <v>#DIV/0!</v>
      </c>
      <c r="L180" s="244" t="e">
        <f>K180/'GCMS Data TCD'!$D$72</f>
        <v>#DIV/0!</v>
      </c>
      <c r="M180" s="224" t="e">
        <f>$C$240*L180/100</f>
        <v>#DIV/0!</v>
      </c>
    </row>
    <row r="181" spans="1:13" x14ac:dyDescent="0.2">
      <c r="A181" s="112"/>
      <c r="B181" s="84">
        <f>'FID Data'!J200</f>
        <v>0</v>
      </c>
      <c r="C181" s="83">
        <f>'FID Data'!K200</f>
        <v>0</v>
      </c>
      <c r="F181" s="73" t="s">
        <v>108</v>
      </c>
      <c r="G181" s="116" t="e">
        <f>((SUM(C178:C182))/(SUM(C173:C239)))*100</f>
        <v>#DIV/0!</v>
      </c>
      <c r="J181" s="117" t="s">
        <v>109</v>
      </c>
      <c r="K181" s="116" t="e">
        <f>G181+G182</f>
        <v>#DIV/0!</v>
      </c>
      <c r="L181" s="244" t="e">
        <f>K181/'GCMS Data TCD'!$D$72</f>
        <v>#DIV/0!</v>
      </c>
      <c r="M181" s="224" t="e">
        <f t="shared" ref="M181:M187" si="2">$C$240*L181/100</f>
        <v>#DIV/0!</v>
      </c>
    </row>
    <row r="182" spans="1:13" x14ac:dyDescent="0.2">
      <c r="A182" s="112"/>
      <c r="B182" s="84">
        <f>'FID Data'!J201</f>
        <v>0</v>
      </c>
      <c r="C182" s="83">
        <f>'FID Data'!K201</f>
        <v>0</v>
      </c>
      <c r="F182" s="73" t="s">
        <v>109</v>
      </c>
      <c r="G182" s="116" t="e">
        <f>((SUM(C183:C187))/(SUM(C173:C239)))*100</f>
        <v>#DIV/0!</v>
      </c>
      <c r="J182" s="117" t="s">
        <v>111</v>
      </c>
      <c r="K182" s="116" t="e">
        <f>G183+G184</f>
        <v>#DIV/0!</v>
      </c>
      <c r="L182" s="244" t="e">
        <f>K182/'GCMS Data TCD'!$D$72</f>
        <v>#DIV/0!</v>
      </c>
      <c r="M182" s="224" t="e">
        <f t="shared" si="2"/>
        <v>#DIV/0!</v>
      </c>
    </row>
    <row r="183" spans="1:13" x14ac:dyDescent="0.2">
      <c r="A183" s="101" t="s">
        <v>109</v>
      </c>
      <c r="B183" s="84">
        <f>'FID Data'!J202</f>
        <v>0</v>
      </c>
      <c r="C183" s="83">
        <f>'FID Data'!K202</f>
        <v>0</v>
      </c>
      <c r="F183" s="73" t="s">
        <v>110</v>
      </c>
      <c r="G183" s="116" t="e">
        <f>((SUM(C188:C192))/(SUM(C173:C239)))*100</f>
        <v>#DIV/0!</v>
      </c>
      <c r="J183" s="117" t="s">
        <v>122</v>
      </c>
      <c r="K183" s="116" t="e">
        <f>G185+G186</f>
        <v>#DIV/0!</v>
      </c>
      <c r="L183" s="244" t="e">
        <f>K183/'GCMS Data TCD'!$D$72</f>
        <v>#DIV/0!</v>
      </c>
      <c r="M183" s="224" t="e">
        <f t="shared" si="2"/>
        <v>#DIV/0!</v>
      </c>
    </row>
    <row r="184" spans="1:13" x14ac:dyDescent="0.2">
      <c r="A184" s="103"/>
      <c r="B184" s="84">
        <f>'FID Data'!J203</f>
        <v>0</v>
      </c>
      <c r="C184" s="83">
        <f>'FID Data'!K203</f>
        <v>0</v>
      </c>
      <c r="F184" s="73" t="s">
        <v>111</v>
      </c>
      <c r="G184" s="116" t="e">
        <f>((SUM(C193:C197))/(SUM(C173:C239)))*100</f>
        <v>#DIV/0!</v>
      </c>
      <c r="J184" s="117" t="s">
        <v>114</v>
      </c>
      <c r="K184" s="116" t="e">
        <f>G187</f>
        <v>#DIV/0!</v>
      </c>
      <c r="L184" s="244" t="e">
        <f>K184/'GCMS Data TCD'!$D$72</f>
        <v>#DIV/0!</v>
      </c>
      <c r="M184" s="224" t="e">
        <f t="shared" si="2"/>
        <v>#DIV/0!</v>
      </c>
    </row>
    <row r="185" spans="1:13" x14ac:dyDescent="0.2">
      <c r="A185" s="112"/>
      <c r="B185" s="84">
        <f>'FID Data'!J204</f>
        <v>0</v>
      </c>
      <c r="C185" s="83">
        <f>'FID Data'!K204</f>
        <v>0</v>
      </c>
      <c r="F185" s="73" t="s">
        <v>112</v>
      </c>
      <c r="G185" s="116" t="e">
        <f>((SUM(C198:C202))/(SUM(C173:C239)))*100</f>
        <v>#DIV/0!</v>
      </c>
      <c r="J185" s="117" t="s">
        <v>115</v>
      </c>
      <c r="K185" s="116" t="e">
        <f>G188</f>
        <v>#DIV/0!</v>
      </c>
      <c r="L185" s="244" t="e">
        <f>K185/'GCMS Data TCD'!$D$72</f>
        <v>#DIV/0!</v>
      </c>
      <c r="M185" s="224" t="e">
        <f t="shared" si="2"/>
        <v>#DIV/0!</v>
      </c>
    </row>
    <row r="186" spans="1:13" x14ac:dyDescent="0.2">
      <c r="A186" s="112"/>
      <c r="B186" s="84">
        <f>'FID Data'!J205</f>
        <v>0</v>
      </c>
      <c r="C186" s="83">
        <f>'FID Data'!K205</f>
        <v>0</v>
      </c>
      <c r="F186" s="73" t="s">
        <v>113</v>
      </c>
      <c r="G186" s="116" t="e">
        <f>((SUM(C203:C207))/(SUM(C173:C239)))*100</f>
        <v>#DIV/0!</v>
      </c>
      <c r="J186" s="117" t="s">
        <v>116</v>
      </c>
      <c r="K186" s="116" t="e">
        <f>G189</f>
        <v>#DIV/0!</v>
      </c>
      <c r="L186" s="244" t="e">
        <f>K186/'GCMS Data TCD'!$D$72</f>
        <v>#DIV/0!</v>
      </c>
      <c r="M186" s="224" t="e">
        <f t="shared" si="2"/>
        <v>#DIV/0!</v>
      </c>
    </row>
    <row r="187" spans="1:13" x14ac:dyDescent="0.2">
      <c r="A187" s="112"/>
      <c r="B187" s="84">
        <f>'FID Data'!J206</f>
        <v>0</v>
      </c>
      <c r="C187" s="83">
        <f>'FID Data'!K206</f>
        <v>0</v>
      </c>
      <c r="F187" s="73" t="s">
        <v>114</v>
      </c>
      <c r="G187" s="116" t="e">
        <f>((SUM(C208:C215))/(SUM(C173:C239)))*100</f>
        <v>#DIV/0!</v>
      </c>
      <c r="J187" s="117" t="s">
        <v>117</v>
      </c>
      <c r="K187" s="116" t="e">
        <f>G190</f>
        <v>#DIV/0!</v>
      </c>
      <c r="L187" s="244" t="e">
        <f>K187/'GCMS Data TCD'!$D$72</f>
        <v>#DIV/0!</v>
      </c>
      <c r="M187" s="224" t="e">
        <f t="shared" si="2"/>
        <v>#DIV/0!</v>
      </c>
    </row>
    <row r="188" spans="1:13" x14ac:dyDescent="0.2">
      <c r="A188" s="102" t="s">
        <v>110</v>
      </c>
      <c r="B188" s="84">
        <f>'FID Data'!J207</f>
        <v>0</v>
      </c>
      <c r="C188" s="83">
        <f>'FID Data'!K207</f>
        <v>0</v>
      </c>
      <c r="F188" s="73" t="s">
        <v>115</v>
      </c>
      <c r="G188" s="116" t="e">
        <f>((SUM(C216:C224))/(SUM(C173:C239)))*100</f>
        <v>#DIV/0!</v>
      </c>
      <c r="J188" s="117" t="s">
        <v>118</v>
      </c>
      <c r="K188" s="116" t="e">
        <f>G191</f>
        <v>#DIV/0!</v>
      </c>
      <c r="L188" s="244" t="e">
        <f>K188/'GCMS Data TCD'!$D$72</f>
        <v>#DIV/0!</v>
      </c>
      <c r="M188" s="224" t="e">
        <f>$C$240*L188/100</f>
        <v>#DIV/0!</v>
      </c>
    </row>
    <row r="189" spans="1:13" x14ac:dyDescent="0.2">
      <c r="A189" s="103"/>
      <c r="B189" s="84">
        <f>'FID Data'!J208</f>
        <v>0</v>
      </c>
      <c r="C189" s="83">
        <f>'FID Data'!K208</f>
        <v>0</v>
      </c>
      <c r="F189" s="73" t="s">
        <v>116</v>
      </c>
      <c r="G189" s="116" t="e">
        <f>((SUM(C225:C231))/(SUM(C173:C239)))*100</f>
        <v>#DIV/0!</v>
      </c>
      <c r="J189" s="118" t="s">
        <v>107</v>
      </c>
      <c r="K189" s="119" t="e">
        <f>K180</f>
        <v>#DIV/0!</v>
      </c>
    </row>
    <row r="190" spans="1:13" x14ac:dyDescent="0.2">
      <c r="A190" s="103"/>
      <c r="B190" s="84">
        <f>'FID Data'!J209</f>
        <v>0</v>
      </c>
      <c r="C190" s="83">
        <f>'FID Data'!K209</f>
        <v>0</v>
      </c>
      <c r="F190" s="73" t="s">
        <v>117</v>
      </c>
      <c r="G190" s="116" t="e">
        <f>((SUM(C232:C235))/(SUM(C173:C239)))*100</f>
        <v>#DIV/0!</v>
      </c>
      <c r="J190" s="118" t="s">
        <v>123</v>
      </c>
      <c r="K190" s="119" t="e">
        <f>SUM(K181:K183)</f>
        <v>#DIV/0!</v>
      </c>
      <c r="M190" s="2" t="s">
        <v>270</v>
      </c>
    </row>
    <row r="191" spans="1:13" x14ac:dyDescent="0.2">
      <c r="A191" s="112"/>
      <c r="B191" s="84">
        <f>'FID Data'!J210</f>
        <v>0</v>
      </c>
      <c r="C191" s="83">
        <f>'FID Data'!K210</f>
        <v>0</v>
      </c>
      <c r="F191" s="73" t="s">
        <v>118</v>
      </c>
      <c r="G191" s="116" t="e">
        <f>((SUM(C236:C239))/(SUM(C173:C239)))*100</f>
        <v>#DIV/0!</v>
      </c>
      <c r="J191" s="118" t="s">
        <v>124</v>
      </c>
      <c r="K191" s="119" t="e">
        <f>SUM(K184:K188)</f>
        <v>#DIV/0!</v>
      </c>
      <c r="M191" s="224" t="e">
        <f>SUM(M180:M188)</f>
        <v>#DIV/0!</v>
      </c>
    </row>
    <row r="192" spans="1:13" x14ac:dyDescent="0.2">
      <c r="A192" s="112"/>
      <c r="B192" s="84">
        <f>'FID Data'!J211</f>
        <v>0</v>
      </c>
      <c r="C192" s="83">
        <f>'FID Data'!K211</f>
        <v>0</v>
      </c>
      <c r="F192" s="120" t="s">
        <v>107</v>
      </c>
      <c r="G192" s="119" t="e">
        <f>G180</f>
        <v>#DIV/0!</v>
      </c>
      <c r="J192" s="117"/>
      <c r="K192" s="116"/>
    </row>
    <row r="193" spans="1:7" x14ac:dyDescent="0.2">
      <c r="A193" s="91" t="s">
        <v>111</v>
      </c>
      <c r="B193" s="84">
        <f>'FID Data'!J212</f>
        <v>0</v>
      </c>
      <c r="C193" s="83">
        <f>'FID Data'!K212</f>
        <v>0</v>
      </c>
      <c r="F193" s="120" t="s">
        <v>123</v>
      </c>
      <c r="G193" s="119" t="e">
        <f>SUM(G181:G186)</f>
        <v>#DIV/0!</v>
      </c>
    </row>
    <row r="194" spans="1:7" x14ac:dyDescent="0.2">
      <c r="A194" s="103"/>
      <c r="B194" s="84">
        <f>'FID Data'!J213</f>
        <v>0</v>
      </c>
      <c r="C194" s="83">
        <f>'FID Data'!K213</f>
        <v>0</v>
      </c>
      <c r="F194" s="120" t="s">
        <v>124</v>
      </c>
      <c r="G194" s="119" t="e">
        <f>SUM(G187:G191)</f>
        <v>#DIV/0!</v>
      </c>
    </row>
    <row r="195" spans="1:7" x14ac:dyDescent="0.2">
      <c r="A195" s="103"/>
      <c r="B195" s="84">
        <f>'FID Data'!J214</f>
        <v>0</v>
      </c>
      <c r="C195" s="83">
        <f>'FID Data'!K214</f>
        <v>0</v>
      </c>
      <c r="F195" s="73"/>
      <c r="G195" s="121"/>
    </row>
    <row r="196" spans="1:7" x14ac:dyDescent="0.2">
      <c r="A196" s="112"/>
      <c r="B196" s="84">
        <f>'FID Data'!J215</f>
        <v>0</v>
      </c>
      <c r="C196" s="83">
        <f>'FID Data'!K215</f>
        <v>0</v>
      </c>
      <c r="F196" s="122" t="s">
        <v>125</v>
      </c>
      <c r="G196" s="123"/>
    </row>
    <row r="197" spans="1:7" x14ac:dyDescent="0.2">
      <c r="A197" s="112"/>
      <c r="B197" s="84">
        <f>'FID Data'!J216</f>
        <v>0</v>
      </c>
      <c r="C197" s="83">
        <f>'FID Data'!K216</f>
        <v>0</v>
      </c>
      <c r="F197" s="124" t="s">
        <v>126</v>
      </c>
      <c r="G197" s="125" t="e">
        <f>(G198+G199)/2</f>
        <v>#DIV/0!</v>
      </c>
    </row>
    <row r="198" spans="1:7" x14ac:dyDescent="0.2">
      <c r="A198" s="78" t="s">
        <v>112</v>
      </c>
      <c r="B198" s="84">
        <f>'FID Data'!J217</f>
        <v>0</v>
      </c>
      <c r="C198" s="83">
        <f>'FID Data'!K217</f>
        <v>0</v>
      </c>
      <c r="F198" s="124" t="s">
        <v>109</v>
      </c>
      <c r="G198" s="125" t="e">
        <f>(G181/G182)</f>
        <v>#DIV/0!</v>
      </c>
    </row>
    <row r="199" spans="1:7" x14ac:dyDescent="0.2">
      <c r="A199" s="103"/>
      <c r="B199" s="84">
        <f>'FID Data'!J218</f>
        <v>0</v>
      </c>
      <c r="C199" s="83">
        <f>'FID Data'!K218</f>
        <v>0</v>
      </c>
      <c r="F199" s="124" t="s">
        <v>111</v>
      </c>
      <c r="G199" s="125" t="e">
        <f>(G183/G184)</f>
        <v>#DIV/0!</v>
      </c>
    </row>
    <row r="200" spans="1:7" x14ac:dyDescent="0.2">
      <c r="A200" s="103"/>
      <c r="B200" s="84">
        <f>'FID Data'!J219</f>
        <v>0</v>
      </c>
      <c r="C200" s="83">
        <f>'FID Data'!K219</f>
        <v>0</v>
      </c>
      <c r="F200" s="124" t="s">
        <v>122</v>
      </c>
      <c r="G200" s="125" t="s">
        <v>127</v>
      </c>
    </row>
    <row r="201" spans="1:7" x14ac:dyDescent="0.2">
      <c r="A201" s="112"/>
      <c r="B201" s="84">
        <f>'FID Data'!J220</f>
        <v>0</v>
      </c>
      <c r="C201" s="83">
        <f>'FID Data'!K220</f>
        <v>0</v>
      </c>
      <c r="F201" s="124" t="s">
        <v>114</v>
      </c>
      <c r="G201" s="125" t="s">
        <v>127</v>
      </c>
    </row>
    <row r="202" spans="1:7" x14ac:dyDescent="0.2">
      <c r="A202" s="112"/>
      <c r="B202" s="84">
        <f>'FID Data'!J221</f>
        <v>0</v>
      </c>
      <c r="C202" s="83">
        <f>'FID Data'!K221</f>
        <v>0</v>
      </c>
      <c r="F202" s="124" t="s">
        <v>115</v>
      </c>
      <c r="G202" s="125" t="s">
        <v>127</v>
      </c>
    </row>
    <row r="203" spans="1:7" x14ac:dyDescent="0.2">
      <c r="A203" s="101" t="s">
        <v>113</v>
      </c>
      <c r="B203" s="84">
        <f>'FID Data'!J222</f>
        <v>0</v>
      </c>
      <c r="C203" s="83">
        <f>'FID Data'!K222</f>
        <v>0</v>
      </c>
      <c r="F203" s="124" t="s">
        <v>116</v>
      </c>
      <c r="G203" s="125" t="s">
        <v>127</v>
      </c>
    </row>
    <row r="204" spans="1:7" x14ac:dyDescent="0.2">
      <c r="A204" s="103"/>
      <c r="B204" s="84">
        <f>'FID Data'!J223</f>
        <v>0</v>
      </c>
      <c r="C204" s="83">
        <f>'FID Data'!K223</f>
        <v>0</v>
      </c>
    </row>
    <row r="205" spans="1:7" x14ac:dyDescent="0.2">
      <c r="A205" s="103"/>
      <c r="B205" s="84">
        <f>'FID Data'!J224</f>
        <v>0</v>
      </c>
      <c r="C205" s="83">
        <f>'FID Data'!K224</f>
        <v>0</v>
      </c>
    </row>
    <row r="206" spans="1:7" x14ac:dyDescent="0.2">
      <c r="A206" s="112"/>
      <c r="B206" s="84">
        <f>'FID Data'!J225</f>
        <v>0</v>
      </c>
      <c r="C206" s="83">
        <f>'FID Data'!K225</f>
        <v>0</v>
      </c>
    </row>
    <row r="207" spans="1:7" x14ac:dyDescent="0.2">
      <c r="A207" s="112"/>
      <c r="B207" s="84">
        <f>'FID Data'!J226</f>
        <v>0</v>
      </c>
      <c r="C207" s="83">
        <f>'FID Data'!K226</f>
        <v>0</v>
      </c>
    </row>
    <row r="208" spans="1:7" x14ac:dyDescent="0.2">
      <c r="A208" s="102" t="s">
        <v>114</v>
      </c>
      <c r="B208" s="84">
        <f>'FID Data'!J227</f>
        <v>0</v>
      </c>
      <c r="C208" s="83">
        <f>'FID Data'!K227</f>
        <v>0</v>
      </c>
    </row>
    <row r="209" spans="1:3" x14ac:dyDescent="0.2">
      <c r="A209" s="103"/>
      <c r="B209" s="84">
        <f>'FID Data'!J228</f>
        <v>0</v>
      </c>
      <c r="C209" s="83">
        <f>'FID Data'!K228</f>
        <v>0</v>
      </c>
    </row>
    <row r="210" spans="1:3" x14ac:dyDescent="0.2">
      <c r="A210" s="103"/>
      <c r="B210" s="84">
        <f>'FID Data'!J229</f>
        <v>0</v>
      </c>
      <c r="C210" s="83">
        <f>'FID Data'!K229</f>
        <v>0</v>
      </c>
    </row>
    <row r="211" spans="1:3" x14ac:dyDescent="0.2">
      <c r="A211" s="112"/>
      <c r="B211" s="84">
        <f>'FID Data'!J230</f>
        <v>0</v>
      </c>
      <c r="C211" s="83">
        <f>'FID Data'!K230</f>
        <v>0</v>
      </c>
    </row>
    <row r="212" spans="1:3" x14ac:dyDescent="0.2">
      <c r="A212" s="112"/>
      <c r="B212" s="84">
        <f>'FID Data'!J231</f>
        <v>0</v>
      </c>
      <c r="C212" s="83">
        <f>'FID Data'!K231</f>
        <v>0</v>
      </c>
    </row>
    <row r="213" spans="1:3" x14ac:dyDescent="0.2">
      <c r="A213" s="103"/>
      <c r="B213" s="84">
        <f>'FID Data'!J232</f>
        <v>0</v>
      </c>
      <c r="C213" s="83">
        <f>'FID Data'!K232</f>
        <v>0</v>
      </c>
    </row>
    <row r="214" spans="1:3" x14ac:dyDescent="0.2">
      <c r="A214" s="103"/>
      <c r="B214" s="84">
        <f>'FID Data'!J233</f>
        <v>0</v>
      </c>
      <c r="C214" s="83">
        <f>'FID Data'!K233</f>
        <v>0</v>
      </c>
    </row>
    <row r="215" spans="1:3" x14ac:dyDescent="0.2">
      <c r="A215" s="103"/>
      <c r="B215" s="84">
        <f>'FID Data'!J234</f>
        <v>0</v>
      </c>
      <c r="C215" s="83">
        <f>'FID Data'!K234</f>
        <v>0</v>
      </c>
    </row>
    <row r="216" spans="1:3" x14ac:dyDescent="0.2">
      <c r="A216" s="101" t="s">
        <v>115</v>
      </c>
      <c r="B216" s="84">
        <f>'FID Data'!J235</f>
        <v>0</v>
      </c>
      <c r="C216" s="83">
        <f>'FID Data'!K235</f>
        <v>0</v>
      </c>
    </row>
    <row r="217" spans="1:3" x14ac:dyDescent="0.2">
      <c r="A217" s="103"/>
      <c r="B217" s="84">
        <f>'FID Data'!J236</f>
        <v>0</v>
      </c>
      <c r="C217" s="83">
        <f>'FID Data'!K236</f>
        <v>0</v>
      </c>
    </row>
    <row r="218" spans="1:3" x14ac:dyDescent="0.2">
      <c r="A218" s="103"/>
      <c r="B218" s="84">
        <f>'FID Data'!J237</f>
        <v>0</v>
      </c>
      <c r="C218" s="83">
        <f>'FID Data'!K237</f>
        <v>0</v>
      </c>
    </row>
    <row r="219" spans="1:3" x14ac:dyDescent="0.2">
      <c r="A219" s="103"/>
      <c r="B219" s="84">
        <f>'FID Data'!J238</f>
        <v>0</v>
      </c>
      <c r="C219" s="83">
        <f>'FID Data'!K238</f>
        <v>0</v>
      </c>
    </row>
    <row r="220" spans="1:3" x14ac:dyDescent="0.2">
      <c r="A220" s="112"/>
      <c r="B220" s="84">
        <f>'FID Data'!J239</f>
        <v>0</v>
      </c>
      <c r="C220" s="83">
        <f>'FID Data'!K239</f>
        <v>0</v>
      </c>
    </row>
    <row r="221" spans="1:3" x14ac:dyDescent="0.2">
      <c r="A221" s="103"/>
      <c r="B221" s="84">
        <f>'FID Data'!J240</f>
        <v>0</v>
      </c>
      <c r="C221" s="83">
        <f>'FID Data'!K240</f>
        <v>0</v>
      </c>
    </row>
    <row r="222" spans="1:3" x14ac:dyDescent="0.2">
      <c r="A222" s="103"/>
      <c r="B222" s="84">
        <f>'FID Data'!J241</f>
        <v>0</v>
      </c>
      <c r="C222" s="83">
        <f>'FID Data'!K241</f>
        <v>0</v>
      </c>
    </row>
    <row r="223" spans="1:3" x14ac:dyDescent="0.2">
      <c r="A223" s="103"/>
      <c r="B223" s="84">
        <f>'FID Data'!J242</f>
        <v>0</v>
      </c>
      <c r="C223" s="83">
        <f>'FID Data'!K242</f>
        <v>0</v>
      </c>
    </row>
    <row r="224" spans="1:3" x14ac:dyDescent="0.2">
      <c r="A224" s="103"/>
      <c r="B224" s="84">
        <f>'FID Data'!J243</f>
        <v>0</v>
      </c>
      <c r="C224" s="83">
        <f>'FID Data'!K243</f>
        <v>0</v>
      </c>
    </row>
    <row r="225" spans="1:3" x14ac:dyDescent="0.2">
      <c r="A225" s="102" t="s">
        <v>116</v>
      </c>
      <c r="B225" s="84">
        <f>'FID Data'!J244</f>
        <v>0</v>
      </c>
      <c r="C225" s="83">
        <f>'FID Data'!K244</f>
        <v>0</v>
      </c>
    </row>
    <row r="226" spans="1:3" x14ac:dyDescent="0.2">
      <c r="A226" s="103"/>
      <c r="B226" s="84">
        <f>'FID Data'!J245</f>
        <v>0</v>
      </c>
      <c r="C226" s="83">
        <f>'FID Data'!K245</f>
        <v>0</v>
      </c>
    </row>
    <row r="227" spans="1:3" x14ac:dyDescent="0.2">
      <c r="A227" s="103"/>
      <c r="B227" s="84">
        <f>'FID Data'!J246</f>
        <v>0</v>
      </c>
      <c r="C227" s="83">
        <f>'FID Data'!K246</f>
        <v>0</v>
      </c>
    </row>
    <row r="228" spans="1:3" x14ac:dyDescent="0.2">
      <c r="A228" s="103"/>
      <c r="B228" s="84">
        <f>'FID Data'!J247</f>
        <v>0</v>
      </c>
      <c r="C228" s="83">
        <f>'FID Data'!K247</f>
        <v>0</v>
      </c>
    </row>
    <row r="229" spans="1:3" x14ac:dyDescent="0.2">
      <c r="A229" s="112"/>
      <c r="B229" s="84">
        <f>'FID Data'!J248</f>
        <v>0</v>
      </c>
      <c r="C229" s="83">
        <f>'FID Data'!K248</f>
        <v>0</v>
      </c>
    </row>
    <row r="230" spans="1:3" x14ac:dyDescent="0.2">
      <c r="A230" s="103"/>
      <c r="B230" s="84">
        <f>'FID Data'!J249</f>
        <v>0</v>
      </c>
      <c r="C230" s="83">
        <f>'FID Data'!K249</f>
        <v>0</v>
      </c>
    </row>
    <row r="231" spans="1:3" x14ac:dyDescent="0.2">
      <c r="A231" s="103"/>
      <c r="B231" s="84">
        <f>'FID Data'!J250</f>
        <v>0</v>
      </c>
      <c r="C231" s="83">
        <f>'FID Data'!K250</f>
        <v>0</v>
      </c>
    </row>
    <row r="232" spans="1:3" x14ac:dyDescent="0.2">
      <c r="A232" s="101" t="s">
        <v>117</v>
      </c>
      <c r="B232" s="84">
        <f>'FID Data'!J251</f>
        <v>0</v>
      </c>
      <c r="C232" s="83">
        <f>'FID Data'!K251</f>
        <v>0</v>
      </c>
    </row>
    <row r="233" spans="1:3" x14ac:dyDescent="0.2">
      <c r="A233" s="112"/>
      <c r="B233" s="84">
        <f>'FID Data'!J252</f>
        <v>0</v>
      </c>
      <c r="C233" s="83">
        <f>'FID Data'!K252</f>
        <v>0</v>
      </c>
    </row>
    <row r="234" spans="1:3" x14ac:dyDescent="0.2">
      <c r="A234" s="112"/>
      <c r="B234" s="84">
        <f>'FID Data'!J253</f>
        <v>0</v>
      </c>
      <c r="C234" s="83">
        <f>'FID Data'!K253</f>
        <v>0</v>
      </c>
    </row>
    <row r="235" spans="1:3" x14ac:dyDescent="0.2">
      <c r="A235" s="112"/>
      <c r="B235" s="84">
        <f>'FID Data'!J254</f>
        <v>0</v>
      </c>
      <c r="C235" s="83">
        <f>'FID Data'!K254</f>
        <v>0</v>
      </c>
    </row>
    <row r="236" spans="1:3" x14ac:dyDescent="0.2">
      <c r="A236" s="101"/>
      <c r="B236" s="84">
        <f>'FID Data'!J255</f>
        <v>0</v>
      </c>
      <c r="C236" s="83">
        <f>'FID Data'!K255</f>
        <v>0</v>
      </c>
    </row>
    <row r="237" spans="1:3" x14ac:dyDescent="0.2">
      <c r="A237" s="103"/>
      <c r="B237" s="84">
        <f>'FID Data'!J256</f>
        <v>0</v>
      </c>
      <c r="C237" s="83">
        <f>'FID Data'!K256</f>
        <v>0</v>
      </c>
    </row>
    <row r="238" spans="1:3" x14ac:dyDescent="0.2">
      <c r="A238" s="103"/>
      <c r="B238" s="84">
        <f>'FID Data'!J257</f>
        <v>0</v>
      </c>
      <c r="C238" s="83">
        <f>'FID Data'!K257</f>
        <v>0</v>
      </c>
    </row>
    <row r="239" spans="1:3" x14ac:dyDescent="0.2">
      <c r="A239" s="103"/>
      <c r="B239" s="84">
        <f>'FID Data'!J258</f>
        <v>0</v>
      </c>
      <c r="C239" s="83">
        <f>'FID Data'!K258</f>
        <v>0</v>
      </c>
    </row>
    <row r="240" spans="1:3" x14ac:dyDescent="0.2">
      <c r="A240" s="107" t="s">
        <v>119</v>
      </c>
      <c r="B240" s="108">
        <f>SUM(B165:B239)</f>
        <v>0</v>
      </c>
      <c r="C240" s="108">
        <f>SUM(C165:C239)</f>
        <v>0</v>
      </c>
    </row>
    <row r="241" spans="1:3" x14ac:dyDescent="0.2">
      <c r="B241" s="111" t="s">
        <v>130</v>
      </c>
    </row>
    <row r="243" spans="1:3" x14ac:dyDescent="0.2">
      <c r="A243" s="78" t="s">
        <v>98</v>
      </c>
      <c r="B243" s="79" t="s">
        <v>105</v>
      </c>
      <c r="C243" s="79" t="s">
        <v>106</v>
      </c>
    </row>
    <row r="244" spans="1:3" x14ac:dyDescent="0.2">
      <c r="A244" s="80"/>
      <c r="B244" s="72"/>
      <c r="C244" s="72"/>
    </row>
    <row r="245" spans="1:3" x14ac:dyDescent="0.2">
      <c r="A245" s="91" t="s">
        <v>24</v>
      </c>
      <c r="B245" s="84">
        <f>'FID Data'!J270</f>
        <v>0</v>
      </c>
      <c r="C245" s="83">
        <f>'FID Data'!K270</f>
        <v>0</v>
      </c>
    </row>
    <row r="246" spans="1:3" x14ac:dyDescent="0.2">
      <c r="A246" s="103"/>
      <c r="B246" s="84">
        <f>'FID Data'!J271</f>
        <v>0</v>
      </c>
      <c r="C246" s="83">
        <f>'FID Data'!K271</f>
        <v>0</v>
      </c>
    </row>
    <row r="247" spans="1:3" x14ac:dyDescent="0.2">
      <c r="A247" s="112"/>
      <c r="B247" s="84">
        <f>'FID Data'!J272</f>
        <v>0</v>
      </c>
      <c r="C247" s="83">
        <f>'FID Data'!K272</f>
        <v>0</v>
      </c>
    </row>
    <row r="248" spans="1:3" x14ac:dyDescent="0.2">
      <c r="A248" s="112"/>
      <c r="B248" s="84">
        <f>'FID Data'!J273</f>
        <v>0</v>
      </c>
      <c r="C248" s="83">
        <f>'FID Data'!K273</f>
        <v>0</v>
      </c>
    </row>
    <row r="249" spans="1:3" x14ac:dyDescent="0.2">
      <c r="A249" s="78" t="s">
        <v>19</v>
      </c>
      <c r="B249" s="84">
        <f>'FID Data'!J274</f>
        <v>0</v>
      </c>
      <c r="C249" s="83">
        <f>'FID Data'!K274</f>
        <v>0</v>
      </c>
    </row>
    <row r="250" spans="1:3" x14ac:dyDescent="0.2">
      <c r="A250" s="103"/>
      <c r="B250" s="84">
        <f>'FID Data'!J275</f>
        <v>0</v>
      </c>
      <c r="C250" s="83">
        <f>'FID Data'!K275</f>
        <v>0</v>
      </c>
    </row>
    <row r="251" spans="1:3" x14ac:dyDescent="0.2">
      <c r="A251" s="112"/>
      <c r="B251" s="84">
        <f>'FID Data'!J276</f>
        <v>0</v>
      </c>
      <c r="C251" s="83">
        <f>'FID Data'!K276</f>
        <v>0</v>
      </c>
    </row>
    <row r="252" spans="1:3" x14ac:dyDescent="0.2">
      <c r="A252" s="112"/>
      <c r="B252" s="84">
        <f>'FID Data'!J277</f>
        <v>0</v>
      </c>
      <c r="C252" s="83">
        <f>'FID Data'!K277</f>
        <v>0</v>
      </c>
    </row>
    <row r="253" spans="1:3" x14ac:dyDescent="0.2">
      <c r="A253" s="91" t="s">
        <v>107</v>
      </c>
      <c r="B253" s="84">
        <f>'FID Data'!J278</f>
        <v>0</v>
      </c>
      <c r="C253" s="83">
        <f>'FID Data'!K278</f>
        <v>0</v>
      </c>
    </row>
    <row r="254" spans="1:3" x14ac:dyDescent="0.2">
      <c r="A254" s="103"/>
      <c r="B254" s="84">
        <f>'FID Data'!J279</f>
        <v>0</v>
      </c>
      <c r="C254" s="83">
        <f>'FID Data'!K279</f>
        <v>0</v>
      </c>
    </row>
    <row r="255" spans="1:3" x14ac:dyDescent="0.2">
      <c r="A255" s="112"/>
      <c r="B255" s="84">
        <f>'FID Data'!J280</f>
        <v>0</v>
      </c>
      <c r="C255" s="83">
        <f>'FID Data'!K280</f>
        <v>0</v>
      </c>
    </row>
    <row r="256" spans="1:3" x14ac:dyDescent="0.2">
      <c r="A256" s="112"/>
      <c r="B256" s="84">
        <f>'FID Data'!J281</f>
        <v>0</v>
      </c>
      <c r="C256" s="83">
        <f>'FID Data'!K281</f>
        <v>0</v>
      </c>
    </row>
    <row r="257" spans="1:11" x14ac:dyDescent="0.2">
      <c r="A257" s="112"/>
      <c r="B257" s="84">
        <f>'FID Data'!J282</f>
        <v>0</v>
      </c>
      <c r="C257" s="83">
        <f>'FID Data'!K282</f>
        <v>0</v>
      </c>
    </row>
    <row r="258" spans="1:11" x14ac:dyDescent="0.2">
      <c r="A258" s="78" t="s">
        <v>108</v>
      </c>
      <c r="B258" s="84">
        <f>'FID Data'!J283</f>
        <v>0</v>
      </c>
      <c r="C258" s="83">
        <f>'FID Data'!K283</f>
        <v>0</v>
      </c>
      <c r="F258" s="70" t="s">
        <v>120</v>
      </c>
      <c r="G258" s="72"/>
    </row>
    <row r="259" spans="1:11" x14ac:dyDescent="0.2">
      <c r="A259" s="103"/>
      <c r="B259" s="84">
        <f>'FID Data'!J284</f>
        <v>0</v>
      </c>
      <c r="C259" s="83">
        <f>'FID Data'!K284</f>
        <v>0</v>
      </c>
      <c r="F259" s="72" t="s">
        <v>121</v>
      </c>
      <c r="G259" s="114"/>
      <c r="J259" s="115" t="s">
        <v>121</v>
      </c>
      <c r="K259" s="114"/>
    </row>
    <row r="260" spans="1:11" x14ac:dyDescent="0.2">
      <c r="A260" s="112"/>
      <c r="B260" s="84">
        <f>'FID Data'!J285</f>
        <v>0</v>
      </c>
      <c r="C260" s="83">
        <f>'FID Data'!K285</f>
        <v>0</v>
      </c>
      <c r="F260" s="73" t="s">
        <v>107</v>
      </c>
      <c r="G260" s="116" t="e">
        <f>((SUM(C253:C257))/(SUM(C253:C319)))*100</f>
        <v>#DIV/0!</v>
      </c>
      <c r="J260" s="117" t="s">
        <v>107</v>
      </c>
      <c r="K260" s="116" t="e">
        <f>G260</f>
        <v>#DIV/0!</v>
      </c>
    </row>
    <row r="261" spans="1:11" x14ac:dyDescent="0.2">
      <c r="A261" s="112"/>
      <c r="B261" s="84">
        <f>'FID Data'!J286</f>
        <v>0</v>
      </c>
      <c r="C261" s="83">
        <f>'FID Data'!K286</f>
        <v>0</v>
      </c>
      <c r="F261" s="73" t="s">
        <v>108</v>
      </c>
      <c r="G261" s="116" t="e">
        <f>((SUM(C258:C262))/(SUM(C253:C319)))*100</f>
        <v>#DIV/0!</v>
      </c>
      <c r="J261" s="117" t="s">
        <v>109</v>
      </c>
      <c r="K261" s="116" t="e">
        <f>G261+G262</f>
        <v>#DIV/0!</v>
      </c>
    </row>
    <row r="262" spans="1:11" x14ac:dyDescent="0.2">
      <c r="A262" s="112"/>
      <c r="B262" s="84">
        <f>'FID Data'!J287</f>
        <v>0</v>
      </c>
      <c r="C262" s="83">
        <f>'FID Data'!K287</f>
        <v>0</v>
      </c>
      <c r="F262" s="73" t="s">
        <v>109</v>
      </c>
      <c r="G262" s="116" t="e">
        <f>((SUM(C263:C267))/(SUM(C253:C319)))*100</f>
        <v>#DIV/0!</v>
      </c>
      <c r="J262" s="117" t="s">
        <v>111</v>
      </c>
      <c r="K262" s="116" t="e">
        <f>G263+G264</f>
        <v>#DIV/0!</v>
      </c>
    </row>
    <row r="263" spans="1:11" x14ac:dyDescent="0.2">
      <c r="A263" s="101" t="s">
        <v>109</v>
      </c>
      <c r="B263" s="84">
        <f>'FID Data'!J288</f>
        <v>0</v>
      </c>
      <c r="C263" s="83">
        <f>'FID Data'!K288</f>
        <v>0</v>
      </c>
      <c r="F263" s="73" t="s">
        <v>110</v>
      </c>
      <c r="G263" s="116" t="e">
        <f>((SUM(C268:C272))/(SUM(C253:C319)))*100</f>
        <v>#DIV/0!</v>
      </c>
      <c r="J263" s="117" t="s">
        <v>122</v>
      </c>
      <c r="K263" s="116" t="e">
        <f>G265+G266</f>
        <v>#DIV/0!</v>
      </c>
    </row>
    <row r="264" spans="1:11" x14ac:dyDescent="0.2">
      <c r="A264" s="103"/>
      <c r="B264" s="84">
        <f>'FID Data'!J289</f>
        <v>0</v>
      </c>
      <c r="C264" s="83">
        <f>'FID Data'!K289</f>
        <v>0</v>
      </c>
      <c r="F264" s="73" t="s">
        <v>111</v>
      </c>
      <c r="G264" s="116" t="e">
        <f>((SUM(C273:C277))/(SUM(C253:C319)))*100</f>
        <v>#DIV/0!</v>
      </c>
      <c r="J264" s="117" t="s">
        <v>114</v>
      </c>
      <c r="K264" s="116" t="e">
        <f>G267</f>
        <v>#DIV/0!</v>
      </c>
    </row>
    <row r="265" spans="1:11" x14ac:dyDescent="0.2">
      <c r="A265" s="112"/>
      <c r="B265" s="84">
        <f>'FID Data'!J290</f>
        <v>0</v>
      </c>
      <c r="C265" s="83">
        <f>'FID Data'!K290</f>
        <v>0</v>
      </c>
      <c r="F265" s="73" t="s">
        <v>112</v>
      </c>
      <c r="G265" s="116" t="e">
        <f>((SUM(C278:C282))/(SUM(C253:C319)))*100</f>
        <v>#DIV/0!</v>
      </c>
      <c r="J265" s="117" t="s">
        <v>115</v>
      </c>
      <c r="K265" s="116" t="e">
        <f>G268</f>
        <v>#DIV/0!</v>
      </c>
    </row>
    <row r="266" spans="1:11" x14ac:dyDescent="0.2">
      <c r="A266" s="112"/>
      <c r="B266" s="84">
        <f>'FID Data'!J291</f>
        <v>0</v>
      </c>
      <c r="C266" s="83">
        <f>'FID Data'!K291</f>
        <v>0</v>
      </c>
      <c r="F266" s="73" t="s">
        <v>113</v>
      </c>
      <c r="G266" s="116" t="e">
        <f>((SUM(C283:C287))/(SUM(C253:C319)))*100</f>
        <v>#DIV/0!</v>
      </c>
      <c r="J266" s="117" t="s">
        <v>116</v>
      </c>
      <c r="K266" s="116" t="e">
        <f>G269</f>
        <v>#DIV/0!</v>
      </c>
    </row>
    <row r="267" spans="1:11" x14ac:dyDescent="0.2">
      <c r="A267" s="112"/>
      <c r="B267" s="84">
        <f>'FID Data'!J292</f>
        <v>0</v>
      </c>
      <c r="C267" s="83">
        <f>'FID Data'!K292</f>
        <v>0</v>
      </c>
      <c r="F267" s="73" t="s">
        <v>114</v>
      </c>
      <c r="G267" s="116" t="e">
        <f>((SUM(C288:C295))/(SUM(C253:C319)))*100</f>
        <v>#DIV/0!</v>
      </c>
      <c r="J267" s="117" t="s">
        <v>117</v>
      </c>
      <c r="K267" s="116" t="e">
        <f>G270</f>
        <v>#DIV/0!</v>
      </c>
    </row>
    <row r="268" spans="1:11" x14ac:dyDescent="0.2">
      <c r="A268" s="102" t="s">
        <v>110</v>
      </c>
      <c r="B268" s="84">
        <f>'FID Data'!J293</f>
        <v>0</v>
      </c>
      <c r="C268" s="83">
        <f>'FID Data'!K293</f>
        <v>0</v>
      </c>
      <c r="F268" s="73" t="s">
        <v>115</v>
      </c>
      <c r="G268" s="116" t="e">
        <f>((SUM(C296:C304))/(SUM(C253:C319)))*100</f>
        <v>#DIV/0!</v>
      </c>
      <c r="J268" s="117" t="s">
        <v>118</v>
      </c>
      <c r="K268" s="116" t="e">
        <f>G271</f>
        <v>#DIV/0!</v>
      </c>
    </row>
    <row r="269" spans="1:11" x14ac:dyDescent="0.2">
      <c r="A269" s="103"/>
      <c r="B269" s="84">
        <f>'FID Data'!J294</f>
        <v>0</v>
      </c>
      <c r="C269" s="83">
        <f>'FID Data'!K294</f>
        <v>0</v>
      </c>
      <c r="F269" s="73" t="s">
        <v>116</v>
      </c>
      <c r="G269" s="116" t="e">
        <f>((SUM(C305:C311))/(SUM(C253:C319)))*100</f>
        <v>#DIV/0!</v>
      </c>
      <c r="J269" s="118" t="s">
        <v>107</v>
      </c>
      <c r="K269" s="119" t="e">
        <f>K260</f>
        <v>#DIV/0!</v>
      </c>
    </row>
    <row r="270" spans="1:11" x14ac:dyDescent="0.2">
      <c r="A270" s="103"/>
      <c r="B270" s="84">
        <f>'FID Data'!J295</f>
        <v>0</v>
      </c>
      <c r="C270" s="83">
        <f>'FID Data'!K295</f>
        <v>0</v>
      </c>
      <c r="F270" s="73" t="s">
        <v>117</v>
      </c>
      <c r="G270" s="116" t="e">
        <f>((SUM(C312:C315))/(SUM(C253:C319)))*100</f>
        <v>#DIV/0!</v>
      </c>
      <c r="J270" s="118" t="s">
        <v>123</v>
      </c>
      <c r="K270" s="119" t="e">
        <f>SUM(K261:K263)</f>
        <v>#DIV/0!</v>
      </c>
    </row>
    <row r="271" spans="1:11" x14ac:dyDescent="0.2">
      <c r="A271" s="112"/>
      <c r="B271" s="84">
        <f>'FID Data'!J296</f>
        <v>0</v>
      </c>
      <c r="C271" s="83">
        <f>'FID Data'!K296</f>
        <v>0</v>
      </c>
      <c r="F271" s="73" t="s">
        <v>118</v>
      </c>
      <c r="G271" s="116" t="e">
        <f>((SUM(C316:C319))/(SUM(C253:C319)))*100</f>
        <v>#DIV/0!</v>
      </c>
      <c r="J271" s="118" t="s">
        <v>124</v>
      </c>
      <c r="K271" s="119" t="e">
        <f>SUM(K264:K268)</f>
        <v>#DIV/0!</v>
      </c>
    </row>
    <row r="272" spans="1:11" x14ac:dyDescent="0.2">
      <c r="A272" s="112"/>
      <c r="B272" s="84">
        <f>'FID Data'!J297</f>
        <v>0</v>
      </c>
      <c r="C272" s="83">
        <f>'FID Data'!K297</f>
        <v>0</v>
      </c>
      <c r="F272" s="120" t="s">
        <v>107</v>
      </c>
      <c r="G272" s="119" t="e">
        <f>G260</f>
        <v>#DIV/0!</v>
      </c>
      <c r="J272" s="117"/>
      <c r="K272" s="116"/>
    </row>
    <row r="273" spans="1:7" x14ac:dyDescent="0.2">
      <c r="A273" s="91" t="s">
        <v>111</v>
      </c>
      <c r="B273" s="84">
        <f>'FID Data'!J298</f>
        <v>0</v>
      </c>
      <c r="C273" s="83">
        <f>'FID Data'!K298</f>
        <v>0</v>
      </c>
      <c r="F273" s="120" t="s">
        <v>123</v>
      </c>
      <c r="G273" s="119" t="e">
        <f>SUM(G261:G266)</f>
        <v>#DIV/0!</v>
      </c>
    </row>
    <row r="274" spans="1:7" x14ac:dyDescent="0.2">
      <c r="A274" s="103"/>
      <c r="B274" s="84">
        <f>'FID Data'!J299</f>
        <v>0</v>
      </c>
      <c r="C274" s="83">
        <f>'FID Data'!K299</f>
        <v>0</v>
      </c>
      <c r="F274" s="120" t="s">
        <v>124</v>
      </c>
      <c r="G274" s="119" t="e">
        <f>SUM(G267:G271)</f>
        <v>#DIV/0!</v>
      </c>
    </row>
    <row r="275" spans="1:7" x14ac:dyDescent="0.2">
      <c r="A275" s="103"/>
      <c r="B275" s="84">
        <f>'FID Data'!J300</f>
        <v>0</v>
      </c>
      <c r="C275" s="83">
        <f>'FID Data'!K300</f>
        <v>0</v>
      </c>
      <c r="F275" s="73"/>
      <c r="G275" s="121"/>
    </row>
    <row r="276" spans="1:7" x14ac:dyDescent="0.2">
      <c r="A276" s="112"/>
      <c r="B276" s="84">
        <f>'FID Data'!J301</f>
        <v>0</v>
      </c>
      <c r="C276" s="83">
        <f>'FID Data'!K301</f>
        <v>0</v>
      </c>
      <c r="F276" s="122" t="s">
        <v>125</v>
      </c>
      <c r="G276" s="123"/>
    </row>
    <row r="277" spans="1:7" x14ac:dyDescent="0.2">
      <c r="A277" s="112"/>
      <c r="B277" s="84">
        <f>'FID Data'!J302</f>
        <v>0</v>
      </c>
      <c r="C277" s="83">
        <f>'FID Data'!K302</f>
        <v>0</v>
      </c>
      <c r="F277" s="124" t="s">
        <v>126</v>
      </c>
      <c r="G277" s="125" t="e">
        <f>(G278+G279)/2</f>
        <v>#DIV/0!</v>
      </c>
    </row>
    <row r="278" spans="1:7" x14ac:dyDescent="0.2">
      <c r="A278" s="78" t="s">
        <v>112</v>
      </c>
      <c r="B278" s="84">
        <f>'FID Data'!J303</f>
        <v>0</v>
      </c>
      <c r="C278" s="83">
        <f>'FID Data'!K303</f>
        <v>0</v>
      </c>
      <c r="F278" s="124" t="s">
        <v>109</v>
      </c>
      <c r="G278" s="125" t="e">
        <f>(G261/G262)</f>
        <v>#DIV/0!</v>
      </c>
    </row>
    <row r="279" spans="1:7" x14ac:dyDescent="0.2">
      <c r="A279" s="103"/>
      <c r="B279" s="84">
        <f>'FID Data'!J304</f>
        <v>0</v>
      </c>
      <c r="C279" s="83">
        <f>'FID Data'!K304</f>
        <v>0</v>
      </c>
      <c r="F279" s="124" t="s">
        <v>111</v>
      </c>
      <c r="G279" s="125" t="e">
        <f>(G263/G264)</f>
        <v>#DIV/0!</v>
      </c>
    </row>
    <row r="280" spans="1:7" x14ac:dyDescent="0.2">
      <c r="A280" s="103"/>
      <c r="B280" s="84">
        <f>'FID Data'!J305</f>
        <v>0</v>
      </c>
      <c r="C280" s="83">
        <f>'FID Data'!K305</f>
        <v>0</v>
      </c>
      <c r="F280" s="124" t="s">
        <v>122</v>
      </c>
      <c r="G280" s="125" t="s">
        <v>127</v>
      </c>
    </row>
    <row r="281" spans="1:7" x14ac:dyDescent="0.2">
      <c r="A281" s="112"/>
      <c r="B281" s="84">
        <f>'FID Data'!J306</f>
        <v>0</v>
      </c>
      <c r="C281" s="83">
        <f>'FID Data'!K306</f>
        <v>0</v>
      </c>
      <c r="F281" s="124" t="s">
        <v>114</v>
      </c>
      <c r="G281" s="125" t="s">
        <v>127</v>
      </c>
    </row>
    <row r="282" spans="1:7" x14ac:dyDescent="0.2">
      <c r="A282" s="112"/>
      <c r="B282" s="84">
        <f>'FID Data'!J307</f>
        <v>0</v>
      </c>
      <c r="C282" s="83">
        <f>'FID Data'!K307</f>
        <v>0</v>
      </c>
      <c r="F282" s="124" t="s">
        <v>115</v>
      </c>
      <c r="G282" s="125" t="s">
        <v>127</v>
      </c>
    </row>
    <row r="283" spans="1:7" x14ac:dyDescent="0.2">
      <c r="A283" s="101" t="s">
        <v>113</v>
      </c>
      <c r="B283" s="84">
        <f>'FID Data'!J308</f>
        <v>0</v>
      </c>
      <c r="C283" s="83">
        <f>'FID Data'!K308</f>
        <v>0</v>
      </c>
      <c r="F283" s="124" t="s">
        <v>116</v>
      </c>
      <c r="G283" s="125" t="s">
        <v>127</v>
      </c>
    </row>
    <row r="284" spans="1:7" x14ac:dyDescent="0.2">
      <c r="A284" s="103"/>
      <c r="B284" s="84">
        <f>'FID Data'!J309</f>
        <v>0</v>
      </c>
      <c r="C284" s="83">
        <f>'FID Data'!K309</f>
        <v>0</v>
      </c>
    </row>
    <row r="285" spans="1:7" x14ac:dyDescent="0.2">
      <c r="A285" s="103"/>
      <c r="B285" s="84">
        <f>'FID Data'!J310</f>
        <v>0</v>
      </c>
      <c r="C285" s="83">
        <f>'FID Data'!K310</f>
        <v>0</v>
      </c>
    </row>
    <row r="286" spans="1:7" x14ac:dyDescent="0.2">
      <c r="A286" s="112"/>
      <c r="B286" s="84">
        <f>'FID Data'!J311</f>
        <v>0</v>
      </c>
      <c r="C286" s="83">
        <f>'FID Data'!K311</f>
        <v>0</v>
      </c>
    </row>
    <row r="287" spans="1:7" x14ac:dyDescent="0.2">
      <c r="A287" s="112"/>
      <c r="B287" s="84">
        <f>'FID Data'!J312</f>
        <v>0</v>
      </c>
      <c r="C287" s="83">
        <f>'FID Data'!K312</f>
        <v>0</v>
      </c>
    </row>
    <row r="288" spans="1:7" x14ac:dyDescent="0.2">
      <c r="A288" s="102" t="s">
        <v>114</v>
      </c>
      <c r="B288" s="84">
        <f>'FID Data'!J313</f>
        <v>0</v>
      </c>
      <c r="C288" s="83">
        <f>'FID Data'!K313</f>
        <v>0</v>
      </c>
    </row>
    <row r="289" spans="1:3" x14ac:dyDescent="0.2">
      <c r="A289" s="103"/>
      <c r="B289" s="84">
        <f>'FID Data'!J314</f>
        <v>0</v>
      </c>
      <c r="C289" s="83">
        <f>'FID Data'!K314</f>
        <v>0</v>
      </c>
    </row>
    <row r="290" spans="1:3" x14ac:dyDescent="0.2">
      <c r="A290" s="103"/>
      <c r="B290" s="84">
        <f>'FID Data'!J315</f>
        <v>0</v>
      </c>
      <c r="C290" s="83">
        <f>'FID Data'!K315</f>
        <v>0</v>
      </c>
    </row>
    <row r="291" spans="1:3" x14ac:dyDescent="0.2">
      <c r="A291" s="112"/>
      <c r="B291" s="84">
        <f>'FID Data'!J316</f>
        <v>0</v>
      </c>
      <c r="C291" s="83">
        <f>'FID Data'!K316</f>
        <v>0</v>
      </c>
    </row>
    <row r="292" spans="1:3" x14ac:dyDescent="0.2">
      <c r="A292" s="112"/>
      <c r="B292" s="84">
        <f>'FID Data'!J317</f>
        <v>0</v>
      </c>
      <c r="C292" s="83">
        <f>'FID Data'!K317</f>
        <v>0</v>
      </c>
    </row>
    <row r="293" spans="1:3" x14ac:dyDescent="0.2">
      <c r="A293" s="103"/>
      <c r="B293" s="84">
        <f>'FID Data'!J318</f>
        <v>0</v>
      </c>
      <c r="C293" s="83">
        <f>'FID Data'!K318</f>
        <v>0</v>
      </c>
    </row>
    <row r="294" spans="1:3" x14ac:dyDescent="0.2">
      <c r="A294" s="103"/>
      <c r="B294" s="84">
        <f>'FID Data'!J319</f>
        <v>0</v>
      </c>
      <c r="C294" s="83">
        <f>'FID Data'!K319</f>
        <v>0</v>
      </c>
    </row>
    <row r="295" spans="1:3" x14ac:dyDescent="0.2">
      <c r="A295" s="103"/>
      <c r="B295" s="84">
        <f>'FID Data'!J320</f>
        <v>0</v>
      </c>
      <c r="C295" s="83">
        <f>'FID Data'!K320</f>
        <v>0</v>
      </c>
    </row>
    <row r="296" spans="1:3" x14ac:dyDescent="0.2">
      <c r="A296" s="101" t="s">
        <v>115</v>
      </c>
      <c r="B296" s="84">
        <f>'FID Data'!J321</f>
        <v>0</v>
      </c>
      <c r="C296" s="83">
        <f>'FID Data'!K321</f>
        <v>0</v>
      </c>
    </row>
    <row r="297" spans="1:3" x14ac:dyDescent="0.2">
      <c r="A297" s="103"/>
      <c r="B297" s="84">
        <f>'FID Data'!J322</f>
        <v>0</v>
      </c>
      <c r="C297" s="83">
        <f>'FID Data'!K322</f>
        <v>0</v>
      </c>
    </row>
    <row r="298" spans="1:3" x14ac:dyDescent="0.2">
      <c r="A298" s="103"/>
      <c r="B298" s="84">
        <f>'FID Data'!J323</f>
        <v>0</v>
      </c>
      <c r="C298" s="83">
        <f>'FID Data'!K323</f>
        <v>0</v>
      </c>
    </row>
    <row r="299" spans="1:3" x14ac:dyDescent="0.2">
      <c r="A299" s="103"/>
      <c r="B299" s="84">
        <f>'FID Data'!J324</f>
        <v>0</v>
      </c>
      <c r="C299" s="83">
        <f>'FID Data'!K324</f>
        <v>0</v>
      </c>
    </row>
    <row r="300" spans="1:3" x14ac:dyDescent="0.2">
      <c r="A300" s="112"/>
      <c r="B300" s="84">
        <f>'FID Data'!J325</f>
        <v>0</v>
      </c>
      <c r="C300" s="83">
        <f>'FID Data'!K325</f>
        <v>0</v>
      </c>
    </row>
    <row r="301" spans="1:3" x14ac:dyDescent="0.2">
      <c r="A301" s="103"/>
      <c r="B301" s="84">
        <f>'FID Data'!J326</f>
        <v>0</v>
      </c>
      <c r="C301" s="83">
        <f>'FID Data'!K326</f>
        <v>0</v>
      </c>
    </row>
    <row r="302" spans="1:3" x14ac:dyDescent="0.2">
      <c r="A302" s="103"/>
      <c r="B302" s="84">
        <f>'FID Data'!J327</f>
        <v>0</v>
      </c>
      <c r="C302" s="83">
        <f>'FID Data'!K327</f>
        <v>0</v>
      </c>
    </row>
    <row r="303" spans="1:3" x14ac:dyDescent="0.2">
      <c r="A303" s="103"/>
      <c r="B303" s="84">
        <f>'FID Data'!J328</f>
        <v>0</v>
      </c>
      <c r="C303" s="83">
        <f>'FID Data'!K328</f>
        <v>0</v>
      </c>
    </row>
    <row r="304" spans="1:3" x14ac:dyDescent="0.2">
      <c r="A304" s="103"/>
      <c r="B304" s="84">
        <f>'FID Data'!J329</f>
        <v>0</v>
      </c>
      <c r="C304" s="83">
        <f>'FID Data'!K329</f>
        <v>0</v>
      </c>
    </row>
    <row r="305" spans="1:3" x14ac:dyDescent="0.2">
      <c r="A305" s="102" t="s">
        <v>116</v>
      </c>
      <c r="B305" s="84">
        <f>'FID Data'!J330</f>
        <v>0</v>
      </c>
      <c r="C305" s="83">
        <f>'FID Data'!K330</f>
        <v>0</v>
      </c>
    </row>
    <row r="306" spans="1:3" x14ac:dyDescent="0.2">
      <c r="A306" s="103"/>
      <c r="B306" s="84">
        <f>'FID Data'!J331</f>
        <v>0</v>
      </c>
      <c r="C306" s="83">
        <f>'FID Data'!K331</f>
        <v>0</v>
      </c>
    </row>
    <row r="307" spans="1:3" x14ac:dyDescent="0.2">
      <c r="A307" s="103"/>
      <c r="B307" s="84">
        <f>'FID Data'!J332</f>
        <v>0</v>
      </c>
      <c r="C307" s="83">
        <f>'FID Data'!K332</f>
        <v>0</v>
      </c>
    </row>
    <row r="308" spans="1:3" x14ac:dyDescent="0.2">
      <c r="A308" s="103"/>
      <c r="B308" s="84">
        <f>'FID Data'!J333</f>
        <v>0</v>
      </c>
      <c r="C308" s="83">
        <f>'FID Data'!K333</f>
        <v>0</v>
      </c>
    </row>
    <row r="309" spans="1:3" x14ac:dyDescent="0.2">
      <c r="A309" s="112"/>
      <c r="B309" s="84">
        <f>'FID Data'!J334</f>
        <v>0</v>
      </c>
      <c r="C309" s="83">
        <f>'FID Data'!K334</f>
        <v>0</v>
      </c>
    </row>
    <row r="310" spans="1:3" x14ac:dyDescent="0.2">
      <c r="A310" s="103"/>
      <c r="B310" s="84">
        <f>'FID Data'!J335</f>
        <v>0</v>
      </c>
      <c r="C310" s="83">
        <f>'FID Data'!K335</f>
        <v>0</v>
      </c>
    </row>
    <row r="311" spans="1:3" x14ac:dyDescent="0.2">
      <c r="A311" s="103"/>
      <c r="B311" s="84">
        <f>'FID Data'!J336</f>
        <v>0</v>
      </c>
      <c r="C311" s="83">
        <f>'FID Data'!K336</f>
        <v>0</v>
      </c>
    </row>
    <row r="312" spans="1:3" x14ac:dyDescent="0.2">
      <c r="A312" s="101" t="s">
        <v>117</v>
      </c>
      <c r="B312" s="84">
        <f>'FID Data'!J337</f>
        <v>0</v>
      </c>
      <c r="C312" s="83">
        <f>'FID Data'!K337</f>
        <v>0</v>
      </c>
    </row>
    <row r="313" spans="1:3" x14ac:dyDescent="0.2">
      <c r="A313" s="112"/>
      <c r="B313" s="84">
        <f>'FID Data'!J338</f>
        <v>0</v>
      </c>
      <c r="C313" s="83">
        <f>'FID Data'!K338</f>
        <v>0</v>
      </c>
    </row>
    <row r="314" spans="1:3" x14ac:dyDescent="0.2">
      <c r="A314" s="112"/>
      <c r="B314" s="84">
        <f>'FID Data'!J339</f>
        <v>0</v>
      </c>
      <c r="C314" s="83">
        <f>'FID Data'!K339</f>
        <v>0</v>
      </c>
    </row>
    <row r="315" spans="1:3" x14ac:dyDescent="0.2">
      <c r="A315" s="112"/>
      <c r="B315" s="84">
        <f>'FID Data'!J340</f>
        <v>0</v>
      </c>
      <c r="C315" s="83">
        <f>'FID Data'!K340</f>
        <v>0</v>
      </c>
    </row>
    <row r="316" spans="1:3" x14ac:dyDescent="0.2">
      <c r="A316" s="101"/>
      <c r="B316" s="84">
        <f>'FID Data'!J341</f>
        <v>0</v>
      </c>
      <c r="C316" s="83">
        <f>'FID Data'!K341</f>
        <v>0</v>
      </c>
    </row>
    <row r="317" spans="1:3" x14ac:dyDescent="0.2">
      <c r="A317" s="103"/>
      <c r="B317" s="84">
        <f>'FID Data'!J342</f>
        <v>0</v>
      </c>
      <c r="C317" s="83">
        <f>'FID Data'!K342</f>
        <v>0</v>
      </c>
    </row>
    <row r="318" spans="1:3" x14ac:dyDescent="0.2">
      <c r="A318" s="103"/>
      <c r="B318" s="84">
        <f>'FID Data'!J343</f>
        <v>0</v>
      </c>
      <c r="C318" s="83">
        <f>'FID Data'!K343</f>
        <v>0</v>
      </c>
    </row>
    <row r="319" spans="1:3" x14ac:dyDescent="0.2">
      <c r="A319" s="103"/>
      <c r="B319" s="84">
        <f>'FID Data'!J344</f>
        <v>0</v>
      </c>
      <c r="C319" s="83">
        <f>'FID Data'!K344</f>
        <v>0</v>
      </c>
    </row>
    <row r="320" spans="1:3" x14ac:dyDescent="0.2">
      <c r="A320" s="107" t="s">
        <v>119</v>
      </c>
      <c r="B320" s="108">
        <f>SUM(B245:B319)</f>
        <v>0</v>
      </c>
      <c r="C320" s="108">
        <f>SUM(C245:C319)</f>
        <v>0</v>
      </c>
    </row>
    <row r="321" spans="1:3" x14ac:dyDescent="0.2">
      <c r="B321" s="111" t="s">
        <v>131</v>
      </c>
    </row>
    <row r="323" spans="1:3" x14ac:dyDescent="0.2">
      <c r="A323" s="78" t="s">
        <v>98</v>
      </c>
      <c r="B323" s="79" t="s">
        <v>105</v>
      </c>
      <c r="C323" s="79" t="s">
        <v>106</v>
      </c>
    </row>
    <row r="324" spans="1:3" x14ac:dyDescent="0.2">
      <c r="A324" s="80"/>
      <c r="B324" s="72"/>
      <c r="C324" s="72"/>
    </row>
    <row r="325" spans="1:3" x14ac:dyDescent="0.2">
      <c r="A325" s="91" t="s">
        <v>24</v>
      </c>
      <c r="B325" s="84">
        <f>'FID Data'!J356</f>
        <v>0</v>
      </c>
      <c r="C325" s="83">
        <f>'FID Data'!K356</f>
        <v>0</v>
      </c>
    </row>
    <row r="326" spans="1:3" x14ac:dyDescent="0.2">
      <c r="A326" s="103"/>
      <c r="B326" s="84">
        <f>'FID Data'!J357</f>
        <v>0</v>
      </c>
      <c r="C326" s="83">
        <f>'FID Data'!K357</f>
        <v>0</v>
      </c>
    </row>
    <row r="327" spans="1:3" x14ac:dyDescent="0.2">
      <c r="A327" s="112"/>
      <c r="B327" s="84">
        <f>'FID Data'!J358</f>
        <v>0</v>
      </c>
      <c r="C327" s="83">
        <f>'FID Data'!K358</f>
        <v>0</v>
      </c>
    </row>
    <row r="328" spans="1:3" x14ac:dyDescent="0.2">
      <c r="A328" s="112"/>
      <c r="B328" s="84">
        <f>'FID Data'!J359</f>
        <v>0</v>
      </c>
      <c r="C328" s="83">
        <f>'FID Data'!K359</f>
        <v>0</v>
      </c>
    </row>
    <row r="329" spans="1:3" x14ac:dyDescent="0.2">
      <c r="A329" s="78" t="s">
        <v>19</v>
      </c>
      <c r="B329" s="84">
        <f>'FID Data'!J360</f>
        <v>0</v>
      </c>
      <c r="C329" s="83">
        <f>'FID Data'!K360</f>
        <v>0</v>
      </c>
    </row>
    <row r="330" spans="1:3" x14ac:dyDescent="0.2">
      <c r="A330" s="103"/>
      <c r="B330" s="84">
        <f>'FID Data'!J361</f>
        <v>0</v>
      </c>
      <c r="C330" s="83">
        <f>'FID Data'!K361</f>
        <v>0</v>
      </c>
    </row>
    <row r="331" spans="1:3" x14ac:dyDescent="0.2">
      <c r="A331" s="112"/>
      <c r="B331" s="84">
        <f>'FID Data'!J362</f>
        <v>0</v>
      </c>
      <c r="C331" s="83">
        <f>'FID Data'!K362</f>
        <v>0</v>
      </c>
    </row>
    <row r="332" spans="1:3" x14ac:dyDescent="0.2">
      <c r="A332" s="112"/>
      <c r="B332" s="84">
        <f>'FID Data'!J363</f>
        <v>0</v>
      </c>
      <c r="C332" s="83">
        <f>'FID Data'!K363</f>
        <v>0</v>
      </c>
    </row>
    <row r="333" spans="1:3" x14ac:dyDescent="0.2">
      <c r="A333" s="91" t="s">
        <v>107</v>
      </c>
      <c r="B333" s="84">
        <f>'FID Data'!J364</f>
        <v>0</v>
      </c>
      <c r="C333" s="83">
        <f>'FID Data'!K364</f>
        <v>0</v>
      </c>
    </row>
    <row r="334" spans="1:3" x14ac:dyDescent="0.2">
      <c r="A334" s="103"/>
      <c r="B334" s="84">
        <f>'FID Data'!J365</f>
        <v>0</v>
      </c>
      <c r="C334" s="83">
        <f>'FID Data'!K365</f>
        <v>0</v>
      </c>
    </row>
    <row r="335" spans="1:3" x14ac:dyDescent="0.2">
      <c r="A335" s="112"/>
      <c r="B335" s="84">
        <f>'FID Data'!J366</f>
        <v>0</v>
      </c>
      <c r="C335" s="83">
        <f>'FID Data'!K366</f>
        <v>0</v>
      </c>
    </row>
    <row r="336" spans="1:3" x14ac:dyDescent="0.2">
      <c r="A336" s="112"/>
      <c r="B336" s="84">
        <f>'FID Data'!J367</f>
        <v>0</v>
      </c>
      <c r="C336" s="83">
        <f>'FID Data'!K367</f>
        <v>0</v>
      </c>
    </row>
    <row r="337" spans="1:11" x14ac:dyDescent="0.2">
      <c r="A337" s="112"/>
      <c r="B337" s="84">
        <f>'FID Data'!J368</f>
        <v>0</v>
      </c>
      <c r="C337" s="83">
        <f>'FID Data'!K368</f>
        <v>0</v>
      </c>
    </row>
    <row r="338" spans="1:11" x14ac:dyDescent="0.2">
      <c r="A338" s="78" t="s">
        <v>108</v>
      </c>
      <c r="B338" s="84">
        <f>'FID Data'!J369</f>
        <v>0</v>
      </c>
      <c r="C338" s="83">
        <f>'FID Data'!K369</f>
        <v>0</v>
      </c>
      <c r="F338" s="70" t="s">
        <v>120</v>
      </c>
      <c r="G338" s="72"/>
    </row>
    <row r="339" spans="1:11" x14ac:dyDescent="0.2">
      <c r="A339" s="103"/>
      <c r="B339" s="84">
        <f>'FID Data'!J370</f>
        <v>0</v>
      </c>
      <c r="C339" s="83">
        <f>'FID Data'!K370</f>
        <v>0</v>
      </c>
      <c r="F339" s="72" t="s">
        <v>121</v>
      </c>
      <c r="G339" s="114"/>
      <c r="J339" s="115" t="s">
        <v>121</v>
      </c>
      <c r="K339" s="114"/>
    </row>
    <row r="340" spans="1:11" x14ac:dyDescent="0.2">
      <c r="A340" s="112"/>
      <c r="B340" s="84">
        <f>'FID Data'!J371</f>
        <v>0</v>
      </c>
      <c r="C340" s="83">
        <f>'FID Data'!K371</f>
        <v>0</v>
      </c>
      <c r="F340" s="73" t="s">
        <v>107</v>
      </c>
      <c r="G340" s="116" t="e">
        <f>((SUM(C333:C337))/(SUM(C333:C399)))*100</f>
        <v>#DIV/0!</v>
      </c>
      <c r="J340" s="117" t="s">
        <v>107</v>
      </c>
      <c r="K340" s="116" t="e">
        <f>G340</f>
        <v>#DIV/0!</v>
      </c>
    </row>
    <row r="341" spans="1:11" x14ac:dyDescent="0.2">
      <c r="A341" s="112"/>
      <c r="B341" s="84">
        <f>'FID Data'!J372</f>
        <v>0</v>
      </c>
      <c r="C341" s="83">
        <f>'FID Data'!K372</f>
        <v>0</v>
      </c>
      <c r="F341" s="73" t="s">
        <v>108</v>
      </c>
      <c r="G341" s="116" t="e">
        <f>((SUM(C338:C342))/(SUM(C333:C399)))*100</f>
        <v>#DIV/0!</v>
      </c>
      <c r="J341" s="117" t="s">
        <v>109</v>
      </c>
      <c r="K341" s="116" t="e">
        <f>G341+G342</f>
        <v>#DIV/0!</v>
      </c>
    </row>
    <row r="342" spans="1:11" x14ac:dyDescent="0.2">
      <c r="A342" s="112"/>
      <c r="B342" s="84">
        <f>'FID Data'!J373</f>
        <v>0</v>
      </c>
      <c r="C342" s="83">
        <f>'FID Data'!K373</f>
        <v>0</v>
      </c>
      <c r="F342" s="73" t="s">
        <v>109</v>
      </c>
      <c r="G342" s="116" t="e">
        <f>((SUM(C343:C347))/(SUM(C333:C399)))*100</f>
        <v>#DIV/0!</v>
      </c>
      <c r="J342" s="117" t="s">
        <v>111</v>
      </c>
      <c r="K342" s="116" t="e">
        <f>G343+G344</f>
        <v>#DIV/0!</v>
      </c>
    </row>
    <row r="343" spans="1:11" x14ac:dyDescent="0.2">
      <c r="A343" s="101" t="s">
        <v>109</v>
      </c>
      <c r="B343" s="84">
        <f>'FID Data'!J374</f>
        <v>0</v>
      </c>
      <c r="C343" s="83">
        <f>'FID Data'!K374</f>
        <v>0</v>
      </c>
      <c r="F343" s="73" t="s">
        <v>110</v>
      </c>
      <c r="G343" s="116" t="e">
        <f>((SUM(C348:C352))/(SUM(C333:C399)))*100</f>
        <v>#DIV/0!</v>
      </c>
      <c r="J343" s="117" t="s">
        <v>122</v>
      </c>
      <c r="K343" s="116" t="e">
        <f>G345+G346</f>
        <v>#DIV/0!</v>
      </c>
    </row>
    <row r="344" spans="1:11" x14ac:dyDescent="0.2">
      <c r="A344" s="103"/>
      <c r="B344" s="84">
        <f>'FID Data'!J375</f>
        <v>0</v>
      </c>
      <c r="C344" s="83">
        <f>'FID Data'!K375</f>
        <v>0</v>
      </c>
      <c r="F344" s="73" t="s">
        <v>111</v>
      </c>
      <c r="G344" s="116" t="e">
        <f>((SUM(C353:C357))/(SUM(C333:C399)))*100</f>
        <v>#DIV/0!</v>
      </c>
      <c r="J344" s="117" t="s">
        <v>114</v>
      </c>
      <c r="K344" s="116" t="e">
        <f>G347</f>
        <v>#DIV/0!</v>
      </c>
    </row>
    <row r="345" spans="1:11" x14ac:dyDescent="0.2">
      <c r="A345" s="112"/>
      <c r="B345" s="84">
        <f>'FID Data'!J376</f>
        <v>0</v>
      </c>
      <c r="C345" s="83">
        <f>'FID Data'!K376</f>
        <v>0</v>
      </c>
      <c r="F345" s="73" t="s">
        <v>112</v>
      </c>
      <c r="G345" s="116" t="e">
        <f>((SUM(C358:C362))/(SUM(C333:C399)))*100</f>
        <v>#DIV/0!</v>
      </c>
      <c r="J345" s="117" t="s">
        <v>115</v>
      </c>
      <c r="K345" s="116" t="e">
        <f>G348</f>
        <v>#DIV/0!</v>
      </c>
    </row>
    <row r="346" spans="1:11" x14ac:dyDescent="0.2">
      <c r="A346" s="112"/>
      <c r="B346" s="84">
        <f>'FID Data'!J377</f>
        <v>0</v>
      </c>
      <c r="C346" s="83">
        <f>'FID Data'!K377</f>
        <v>0</v>
      </c>
      <c r="F346" s="73" t="s">
        <v>113</v>
      </c>
      <c r="G346" s="116" t="e">
        <f>((SUM(C363:C367))/(SUM(C333:C399)))*100</f>
        <v>#DIV/0!</v>
      </c>
      <c r="J346" s="117" t="s">
        <v>116</v>
      </c>
      <c r="K346" s="116" t="e">
        <f>G349</f>
        <v>#DIV/0!</v>
      </c>
    </row>
    <row r="347" spans="1:11" x14ac:dyDescent="0.2">
      <c r="A347" s="112"/>
      <c r="B347" s="84">
        <f>'FID Data'!J378</f>
        <v>0</v>
      </c>
      <c r="C347" s="83">
        <f>'FID Data'!K378</f>
        <v>0</v>
      </c>
      <c r="F347" s="73" t="s">
        <v>114</v>
      </c>
      <c r="G347" s="116" t="e">
        <f>((SUM(C368:C375))/(SUM(C333:C399)))*100</f>
        <v>#DIV/0!</v>
      </c>
      <c r="J347" s="117" t="s">
        <v>117</v>
      </c>
      <c r="K347" s="116" t="e">
        <f>G350</f>
        <v>#DIV/0!</v>
      </c>
    </row>
    <row r="348" spans="1:11" x14ac:dyDescent="0.2">
      <c r="A348" s="102" t="s">
        <v>110</v>
      </c>
      <c r="B348" s="84">
        <f>'FID Data'!J379</f>
        <v>0</v>
      </c>
      <c r="C348" s="83">
        <f>'FID Data'!K379</f>
        <v>0</v>
      </c>
      <c r="F348" s="73" t="s">
        <v>115</v>
      </c>
      <c r="G348" s="116" t="e">
        <f>((SUM(C376:C384))/(SUM(C333:C399)))*100</f>
        <v>#DIV/0!</v>
      </c>
      <c r="J348" s="117" t="s">
        <v>118</v>
      </c>
      <c r="K348" s="116" t="e">
        <f>G351</f>
        <v>#DIV/0!</v>
      </c>
    </row>
    <row r="349" spans="1:11" x14ac:dyDescent="0.2">
      <c r="A349" s="103"/>
      <c r="B349" s="84">
        <f>'FID Data'!J380</f>
        <v>0</v>
      </c>
      <c r="C349" s="83">
        <f>'FID Data'!K380</f>
        <v>0</v>
      </c>
      <c r="F349" s="73" t="s">
        <v>116</v>
      </c>
      <c r="G349" s="116" t="e">
        <f>((SUM(C385:C391))/(SUM(C333:C399)))*100</f>
        <v>#DIV/0!</v>
      </c>
      <c r="J349" s="118" t="s">
        <v>107</v>
      </c>
      <c r="K349" s="119" t="e">
        <f>K340</f>
        <v>#DIV/0!</v>
      </c>
    </row>
    <row r="350" spans="1:11" x14ac:dyDescent="0.2">
      <c r="A350" s="103"/>
      <c r="B350" s="84">
        <f>'FID Data'!J381</f>
        <v>0</v>
      </c>
      <c r="C350" s="83">
        <f>'FID Data'!K381</f>
        <v>0</v>
      </c>
      <c r="F350" s="73" t="s">
        <v>117</v>
      </c>
      <c r="G350" s="116" t="e">
        <f>((SUM(C392:C395))/(SUM(C333:C399)))*100</f>
        <v>#DIV/0!</v>
      </c>
      <c r="J350" s="118" t="s">
        <v>123</v>
      </c>
      <c r="K350" s="119" t="e">
        <f>SUM(K341:K343)</f>
        <v>#DIV/0!</v>
      </c>
    </row>
    <row r="351" spans="1:11" x14ac:dyDescent="0.2">
      <c r="A351" s="112"/>
      <c r="B351" s="84">
        <f>'FID Data'!J382</f>
        <v>0</v>
      </c>
      <c r="C351" s="83">
        <f>'FID Data'!K382</f>
        <v>0</v>
      </c>
      <c r="F351" s="73" t="s">
        <v>118</v>
      </c>
      <c r="G351" s="116" t="e">
        <f>((SUM(C396:C399))/(SUM(C333:C399)))*100</f>
        <v>#DIV/0!</v>
      </c>
      <c r="J351" s="118" t="s">
        <v>124</v>
      </c>
      <c r="K351" s="119" t="e">
        <f>SUM(K344:K348)</f>
        <v>#DIV/0!</v>
      </c>
    </row>
    <row r="352" spans="1:11" x14ac:dyDescent="0.2">
      <c r="A352" s="112"/>
      <c r="B352" s="84">
        <f>'FID Data'!J383</f>
        <v>0</v>
      </c>
      <c r="C352" s="83">
        <f>'FID Data'!K383</f>
        <v>0</v>
      </c>
      <c r="F352" s="120" t="s">
        <v>107</v>
      </c>
      <c r="G352" s="119" t="e">
        <f>G340</f>
        <v>#DIV/0!</v>
      </c>
      <c r="J352" s="117"/>
      <c r="K352" s="116"/>
    </row>
    <row r="353" spans="1:7" x14ac:dyDescent="0.2">
      <c r="A353" s="91" t="s">
        <v>111</v>
      </c>
      <c r="B353" s="84">
        <f>'FID Data'!J384</f>
        <v>0</v>
      </c>
      <c r="C353" s="83">
        <f>'FID Data'!K384</f>
        <v>0</v>
      </c>
      <c r="F353" s="120" t="s">
        <v>123</v>
      </c>
      <c r="G353" s="119" t="e">
        <f>SUM(G341:G346)</f>
        <v>#DIV/0!</v>
      </c>
    </row>
    <row r="354" spans="1:7" x14ac:dyDescent="0.2">
      <c r="A354" s="103"/>
      <c r="B354" s="84">
        <f>'FID Data'!J385</f>
        <v>0</v>
      </c>
      <c r="C354" s="83">
        <f>'FID Data'!K385</f>
        <v>0</v>
      </c>
      <c r="F354" s="120" t="s">
        <v>124</v>
      </c>
      <c r="G354" s="119" t="e">
        <f>SUM(G347:G351)</f>
        <v>#DIV/0!</v>
      </c>
    </row>
    <row r="355" spans="1:7" x14ac:dyDescent="0.2">
      <c r="A355" s="103"/>
      <c r="B355" s="84">
        <f>'FID Data'!J386</f>
        <v>0</v>
      </c>
      <c r="C355" s="83">
        <f>'FID Data'!K386</f>
        <v>0</v>
      </c>
      <c r="F355" s="73"/>
      <c r="G355" s="121"/>
    </row>
    <row r="356" spans="1:7" x14ac:dyDescent="0.2">
      <c r="A356" s="112"/>
      <c r="B356" s="84">
        <f>'FID Data'!J387</f>
        <v>0</v>
      </c>
      <c r="C356" s="83">
        <f>'FID Data'!K387</f>
        <v>0</v>
      </c>
      <c r="F356" s="122" t="s">
        <v>125</v>
      </c>
      <c r="G356" s="123"/>
    </row>
    <row r="357" spans="1:7" x14ac:dyDescent="0.2">
      <c r="A357" s="112"/>
      <c r="B357" s="84">
        <f>'FID Data'!J388</f>
        <v>0</v>
      </c>
      <c r="C357" s="83">
        <f>'FID Data'!K388</f>
        <v>0</v>
      </c>
      <c r="F357" s="124" t="s">
        <v>126</v>
      </c>
      <c r="G357" s="125" t="e">
        <f>(G358+G359)/2</f>
        <v>#DIV/0!</v>
      </c>
    </row>
    <row r="358" spans="1:7" x14ac:dyDescent="0.2">
      <c r="A358" s="78" t="s">
        <v>112</v>
      </c>
      <c r="B358" s="84">
        <f>'FID Data'!J389</f>
        <v>0</v>
      </c>
      <c r="C358" s="83">
        <f>'FID Data'!K389</f>
        <v>0</v>
      </c>
      <c r="F358" s="124" t="s">
        <v>109</v>
      </c>
      <c r="G358" s="125" t="e">
        <f>(G341/G342)*100</f>
        <v>#DIV/0!</v>
      </c>
    </row>
    <row r="359" spans="1:7" x14ac:dyDescent="0.2">
      <c r="A359" s="103"/>
      <c r="B359" s="84">
        <f>'FID Data'!J390</f>
        <v>0</v>
      </c>
      <c r="C359" s="83">
        <f>'FID Data'!K390</f>
        <v>0</v>
      </c>
      <c r="F359" s="124" t="s">
        <v>111</v>
      </c>
      <c r="G359" s="125" t="e">
        <f>(G343/G344)*100</f>
        <v>#DIV/0!</v>
      </c>
    </row>
    <row r="360" spans="1:7" x14ac:dyDescent="0.2">
      <c r="A360" s="103"/>
      <c r="B360" s="84">
        <f>'FID Data'!J391</f>
        <v>0</v>
      </c>
      <c r="C360" s="83">
        <f>'FID Data'!K391</f>
        <v>0</v>
      </c>
      <c r="F360" s="124" t="s">
        <v>122</v>
      </c>
      <c r="G360" s="125" t="s">
        <v>127</v>
      </c>
    </row>
    <row r="361" spans="1:7" x14ac:dyDescent="0.2">
      <c r="A361" s="112"/>
      <c r="B361" s="84">
        <f>'FID Data'!J392</f>
        <v>0</v>
      </c>
      <c r="C361" s="83">
        <f>'FID Data'!K392</f>
        <v>0</v>
      </c>
      <c r="F361" s="124" t="s">
        <v>114</v>
      </c>
      <c r="G361" s="125" t="s">
        <v>127</v>
      </c>
    </row>
    <row r="362" spans="1:7" x14ac:dyDescent="0.2">
      <c r="A362" s="112"/>
      <c r="B362" s="84">
        <f>'FID Data'!J393</f>
        <v>0</v>
      </c>
      <c r="C362" s="83">
        <f>'FID Data'!K393</f>
        <v>0</v>
      </c>
      <c r="F362" s="124" t="s">
        <v>115</v>
      </c>
      <c r="G362" s="125" t="s">
        <v>127</v>
      </c>
    </row>
    <row r="363" spans="1:7" x14ac:dyDescent="0.2">
      <c r="A363" s="101" t="s">
        <v>113</v>
      </c>
      <c r="B363" s="84">
        <f>'FID Data'!J394</f>
        <v>0</v>
      </c>
      <c r="C363" s="83">
        <f>'FID Data'!K394</f>
        <v>0</v>
      </c>
      <c r="F363" s="124" t="s">
        <v>116</v>
      </c>
      <c r="G363" s="125" t="s">
        <v>127</v>
      </c>
    </row>
    <row r="364" spans="1:7" x14ac:dyDescent="0.2">
      <c r="A364" s="103"/>
      <c r="B364" s="84">
        <f>'FID Data'!J395</f>
        <v>0</v>
      </c>
      <c r="C364" s="83">
        <f>'FID Data'!K395</f>
        <v>0</v>
      </c>
    </row>
    <row r="365" spans="1:7" x14ac:dyDescent="0.2">
      <c r="A365" s="103"/>
      <c r="B365" s="84">
        <f>'FID Data'!J396</f>
        <v>0</v>
      </c>
      <c r="C365" s="83">
        <f>'FID Data'!K396</f>
        <v>0</v>
      </c>
    </row>
    <row r="366" spans="1:7" x14ac:dyDescent="0.2">
      <c r="A366" s="112"/>
      <c r="B366" s="84">
        <f>'FID Data'!J397</f>
        <v>0</v>
      </c>
      <c r="C366" s="83">
        <f>'FID Data'!K397</f>
        <v>0</v>
      </c>
    </row>
    <row r="367" spans="1:7" x14ac:dyDescent="0.2">
      <c r="A367" s="112"/>
      <c r="B367" s="84">
        <f>'FID Data'!J398</f>
        <v>0</v>
      </c>
      <c r="C367" s="83">
        <f>'FID Data'!K398</f>
        <v>0</v>
      </c>
    </row>
    <row r="368" spans="1:7" x14ac:dyDescent="0.2">
      <c r="A368" s="102" t="s">
        <v>114</v>
      </c>
      <c r="B368" s="84">
        <f>'FID Data'!J399</f>
        <v>0</v>
      </c>
      <c r="C368" s="83">
        <f>'FID Data'!K399</f>
        <v>0</v>
      </c>
    </row>
    <row r="369" spans="1:3" x14ac:dyDescent="0.2">
      <c r="A369" s="103"/>
      <c r="B369" s="84">
        <f>'FID Data'!J400</f>
        <v>0</v>
      </c>
      <c r="C369" s="83">
        <f>'FID Data'!K400</f>
        <v>0</v>
      </c>
    </row>
    <row r="370" spans="1:3" x14ac:dyDescent="0.2">
      <c r="A370" s="103"/>
      <c r="B370" s="84">
        <f>'FID Data'!J401</f>
        <v>0</v>
      </c>
      <c r="C370" s="83">
        <f>'FID Data'!K401</f>
        <v>0</v>
      </c>
    </row>
    <row r="371" spans="1:3" x14ac:dyDescent="0.2">
      <c r="A371" s="112"/>
      <c r="B371" s="84">
        <f>'FID Data'!J402</f>
        <v>0</v>
      </c>
      <c r="C371" s="83">
        <f>'FID Data'!K402</f>
        <v>0</v>
      </c>
    </row>
    <row r="372" spans="1:3" x14ac:dyDescent="0.2">
      <c r="A372" s="112"/>
      <c r="B372" s="84">
        <f>'FID Data'!J403</f>
        <v>0</v>
      </c>
      <c r="C372" s="83">
        <f>'FID Data'!K403</f>
        <v>0</v>
      </c>
    </row>
    <row r="373" spans="1:3" x14ac:dyDescent="0.2">
      <c r="A373" s="103"/>
      <c r="B373" s="84">
        <f>'FID Data'!J404</f>
        <v>0</v>
      </c>
      <c r="C373" s="83">
        <f>'FID Data'!K404</f>
        <v>0</v>
      </c>
    </row>
    <row r="374" spans="1:3" x14ac:dyDescent="0.2">
      <c r="A374" s="103"/>
      <c r="B374" s="84">
        <f>'FID Data'!J405</f>
        <v>0</v>
      </c>
      <c r="C374" s="83">
        <f>'FID Data'!K405</f>
        <v>0</v>
      </c>
    </row>
    <row r="375" spans="1:3" x14ac:dyDescent="0.2">
      <c r="A375" s="103"/>
      <c r="B375" s="84">
        <f>'FID Data'!J406</f>
        <v>0</v>
      </c>
      <c r="C375" s="83">
        <f>'FID Data'!K406</f>
        <v>0</v>
      </c>
    </row>
    <row r="376" spans="1:3" x14ac:dyDescent="0.2">
      <c r="A376" s="101" t="s">
        <v>115</v>
      </c>
      <c r="B376" s="84">
        <f>'FID Data'!J407</f>
        <v>0</v>
      </c>
      <c r="C376" s="83">
        <f>'FID Data'!K407</f>
        <v>0</v>
      </c>
    </row>
    <row r="377" spans="1:3" x14ac:dyDescent="0.2">
      <c r="A377" s="103"/>
      <c r="B377" s="84">
        <f>'FID Data'!J408</f>
        <v>0</v>
      </c>
      <c r="C377" s="83">
        <f>'FID Data'!K408</f>
        <v>0</v>
      </c>
    </row>
    <row r="378" spans="1:3" x14ac:dyDescent="0.2">
      <c r="A378" s="103"/>
      <c r="B378" s="84">
        <f>'FID Data'!J409</f>
        <v>0</v>
      </c>
      <c r="C378" s="83">
        <f>'FID Data'!K409</f>
        <v>0</v>
      </c>
    </row>
    <row r="379" spans="1:3" x14ac:dyDescent="0.2">
      <c r="A379" s="103"/>
      <c r="B379" s="84">
        <f>'FID Data'!J410</f>
        <v>0</v>
      </c>
      <c r="C379" s="83">
        <f>'FID Data'!K410</f>
        <v>0</v>
      </c>
    </row>
    <row r="380" spans="1:3" x14ac:dyDescent="0.2">
      <c r="A380" s="112"/>
      <c r="B380" s="84">
        <f>'FID Data'!J411</f>
        <v>0</v>
      </c>
      <c r="C380" s="83">
        <f>'FID Data'!K411</f>
        <v>0</v>
      </c>
    </row>
    <row r="381" spans="1:3" x14ac:dyDescent="0.2">
      <c r="A381" s="103"/>
      <c r="B381" s="84">
        <f>'FID Data'!J412</f>
        <v>0</v>
      </c>
      <c r="C381" s="83">
        <f>'FID Data'!K412</f>
        <v>0</v>
      </c>
    </row>
    <row r="382" spans="1:3" x14ac:dyDescent="0.2">
      <c r="A382" s="103"/>
      <c r="B382" s="84">
        <f>'FID Data'!J413</f>
        <v>0</v>
      </c>
      <c r="C382" s="83">
        <f>'FID Data'!K413</f>
        <v>0</v>
      </c>
    </row>
    <row r="383" spans="1:3" x14ac:dyDescent="0.2">
      <c r="A383" s="103"/>
      <c r="B383" s="84">
        <f>'FID Data'!J414</f>
        <v>0</v>
      </c>
      <c r="C383" s="83">
        <f>'FID Data'!K414</f>
        <v>0</v>
      </c>
    </row>
    <row r="384" spans="1:3" x14ac:dyDescent="0.2">
      <c r="A384" s="103"/>
      <c r="B384" s="84">
        <f>'FID Data'!J415</f>
        <v>0</v>
      </c>
      <c r="C384" s="83">
        <f>'FID Data'!K415</f>
        <v>0</v>
      </c>
    </row>
    <row r="385" spans="1:3" x14ac:dyDescent="0.2">
      <c r="A385" s="102" t="s">
        <v>116</v>
      </c>
      <c r="B385" s="84">
        <f>'FID Data'!J416</f>
        <v>0</v>
      </c>
      <c r="C385" s="83">
        <f>'FID Data'!K416</f>
        <v>0</v>
      </c>
    </row>
    <row r="386" spans="1:3" x14ac:dyDescent="0.2">
      <c r="A386" s="103"/>
      <c r="B386" s="84">
        <f>'FID Data'!J417</f>
        <v>0</v>
      </c>
      <c r="C386" s="83">
        <f>'FID Data'!K417</f>
        <v>0</v>
      </c>
    </row>
    <row r="387" spans="1:3" x14ac:dyDescent="0.2">
      <c r="A387" s="103"/>
      <c r="B387" s="84">
        <f>'FID Data'!J418</f>
        <v>0</v>
      </c>
      <c r="C387" s="83">
        <f>'FID Data'!K418</f>
        <v>0</v>
      </c>
    </row>
    <row r="388" spans="1:3" x14ac:dyDescent="0.2">
      <c r="A388" s="103"/>
      <c r="B388" s="84">
        <f>'FID Data'!J419</f>
        <v>0</v>
      </c>
      <c r="C388" s="83">
        <f>'FID Data'!K419</f>
        <v>0</v>
      </c>
    </row>
    <row r="389" spans="1:3" x14ac:dyDescent="0.2">
      <c r="A389" s="112"/>
      <c r="B389" s="84">
        <f>'FID Data'!J420</f>
        <v>0</v>
      </c>
      <c r="C389" s="83">
        <f>'FID Data'!K420</f>
        <v>0</v>
      </c>
    </row>
    <row r="390" spans="1:3" x14ac:dyDescent="0.2">
      <c r="A390" s="103"/>
      <c r="B390" s="84">
        <f>'FID Data'!J421</f>
        <v>0</v>
      </c>
      <c r="C390" s="83">
        <f>'FID Data'!K421</f>
        <v>0</v>
      </c>
    </row>
    <row r="391" spans="1:3" x14ac:dyDescent="0.2">
      <c r="A391" s="103"/>
      <c r="B391" s="84">
        <f>'FID Data'!J422</f>
        <v>0</v>
      </c>
      <c r="C391" s="83">
        <f>'FID Data'!K422</f>
        <v>0</v>
      </c>
    </row>
    <row r="392" spans="1:3" x14ac:dyDescent="0.2">
      <c r="A392" s="101" t="s">
        <v>117</v>
      </c>
      <c r="B392" s="84">
        <f>'FID Data'!J423</f>
        <v>0</v>
      </c>
      <c r="C392" s="83">
        <f>'FID Data'!K423</f>
        <v>0</v>
      </c>
    </row>
    <row r="393" spans="1:3" x14ac:dyDescent="0.2">
      <c r="A393" s="112"/>
      <c r="B393" s="84">
        <f>'FID Data'!J424</f>
        <v>0</v>
      </c>
      <c r="C393" s="83">
        <f>'FID Data'!K424</f>
        <v>0</v>
      </c>
    </row>
    <row r="394" spans="1:3" x14ac:dyDescent="0.2">
      <c r="A394" s="112"/>
      <c r="B394" s="84">
        <f>'FID Data'!J425</f>
        <v>0</v>
      </c>
      <c r="C394" s="83">
        <f>'FID Data'!K425</f>
        <v>0</v>
      </c>
    </row>
    <row r="395" spans="1:3" x14ac:dyDescent="0.2">
      <c r="A395" s="112"/>
      <c r="B395" s="84">
        <f>'FID Data'!J426</f>
        <v>0</v>
      </c>
      <c r="C395" s="83">
        <f>'FID Data'!K426</f>
        <v>0</v>
      </c>
    </row>
    <row r="396" spans="1:3" x14ac:dyDescent="0.2">
      <c r="A396" s="101"/>
      <c r="B396" s="84">
        <f>'FID Data'!J427</f>
        <v>0</v>
      </c>
      <c r="C396" s="83">
        <f>'FID Data'!K427</f>
        <v>0</v>
      </c>
    </row>
    <row r="397" spans="1:3" x14ac:dyDescent="0.2">
      <c r="A397" s="103"/>
      <c r="B397" s="84">
        <f>'FID Data'!J428</f>
        <v>0</v>
      </c>
      <c r="C397" s="83">
        <f>'FID Data'!K428</f>
        <v>0</v>
      </c>
    </row>
    <row r="398" spans="1:3" x14ac:dyDescent="0.2">
      <c r="A398" s="103"/>
      <c r="B398" s="84">
        <f>'FID Data'!J429</f>
        <v>0</v>
      </c>
      <c r="C398" s="83">
        <f>'FID Data'!K429</f>
        <v>0</v>
      </c>
    </row>
    <row r="399" spans="1:3" x14ac:dyDescent="0.2">
      <c r="A399" s="103"/>
      <c r="B399" s="84">
        <f>'FID Data'!J430</f>
        <v>0</v>
      </c>
      <c r="C399" s="83">
        <f>'FID Data'!K430</f>
        <v>0</v>
      </c>
    </row>
    <row r="400" spans="1:3" x14ac:dyDescent="0.2">
      <c r="A400" s="107" t="s">
        <v>119</v>
      </c>
      <c r="B400" s="108">
        <f>SUM(B325:B399)</f>
        <v>0</v>
      </c>
      <c r="C400" s="108">
        <f>SUM(C325:C399)</f>
        <v>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4"/>
  <sheetViews>
    <sheetView workbookViewId="0"/>
  </sheetViews>
  <sheetFormatPr defaultColWidth="11.42578125" defaultRowHeight="12.75" x14ac:dyDescent="0.2"/>
  <sheetData>
    <row r="1" spans="1:11" x14ac:dyDescent="0.2">
      <c r="A1" s="2" t="s">
        <v>132</v>
      </c>
      <c r="G1" s="2" t="s">
        <v>133</v>
      </c>
    </row>
    <row r="2" spans="1:11" x14ac:dyDescent="0.2">
      <c r="A2" s="126" t="s">
        <v>120</v>
      </c>
      <c r="B2" s="127"/>
      <c r="G2" s="126" t="s">
        <v>120</v>
      </c>
      <c r="H2" s="127"/>
    </row>
    <row r="3" spans="1:11" x14ac:dyDescent="0.2">
      <c r="A3" s="128" t="s">
        <v>121</v>
      </c>
      <c r="B3" s="129"/>
      <c r="D3" s="127" t="s">
        <v>121</v>
      </c>
      <c r="E3" s="130"/>
      <c r="G3" s="128" t="s">
        <v>121</v>
      </c>
      <c r="H3" s="129"/>
      <c r="J3" s="127" t="s">
        <v>121</v>
      </c>
      <c r="K3" s="130"/>
    </row>
    <row r="4" spans="1:11" x14ac:dyDescent="0.2">
      <c r="A4" s="131" t="s">
        <v>107</v>
      </c>
      <c r="B4" s="132">
        <v>56.718417000000002</v>
      </c>
      <c r="D4" s="133" t="s">
        <v>107</v>
      </c>
      <c r="E4" s="132">
        <v>56.718417000000002</v>
      </c>
      <c r="G4" s="131" t="s">
        <v>107</v>
      </c>
      <c r="H4" s="132">
        <v>54.023036419999997</v>
      </c>
      <c r="J4" s="133" t="s">
        <v>107</v>
      </c>
      <c r="K4" s="132">
        <v>54.023036419999997</v>
      </c>
    </row>
    <row r="5" spans="1:11" x14ac:dyDescent="0.2">
      <c r="A5" s="131" t="s">
        <v>108</v>
      </c>
      <c r="B5" s="132">
        <v>0</v>
      </c>
      <c r="D5" s="133" t="s">
        <v>109</v>
      </c>
      <c r="E5" s="132">
        <v>21.232394330000002</v>
      </c>
      <c r="G5" s="131" t="s">
        <v>108</v>
      </c>
      <c r="H5" s="132">
        <v>0</v>
      </c>
      <c r="J5" s="133" t="s">
        <v>109</v>
      </c>
      <c r="K5" s="132">
        <v>20.1133822</v>
      </c>
    </row>
    <row r="6" spans="1:11" x14ac:dyDescent="0.2">
      <c r="A6" s="131" t="s">
        <v>109</v>
      </c>
      <c r="B6" s="132">
        <v>21.232394330000002</v>
      </c>
      <c r="D6" s="133" t="s">
        <v>111</v>
      </c>
      <c r="E6" s="132">
        <v>18.89578449</v>
      </c>
      <c r="G6" s="131" t="s">
        <v>109</v>
      </c>
      <c r="H6" s="132">
        <v>20.1133822</v>
      </c>
      <c r="J6" s="133" t="s">
        <v>111</v>
      </c>
      <c r="K6" s="132">
        <v>17.02190543</v>
      </c>
    </row>
    <row r="7" spans="1:11" x14ac:dyDescent="0.2">
      <c r="A7" s="131" t="s">
        <v>110</v>
      </c>
      <c r="B7" s="132">
        <v>3.4273684649999998</v>
      </c>
      <c r="D7" s="133" t="s">
        <v>122</v>
      </c>
      <c r="E7" s="132">
        <v>1.9541982659999999</v>
      </c>
      <c r="G7" s="131" t="s">
        <v>110</v>
      </c>
      <c r="H7" s="132">
        <v>2.8414145280000001</v>
      </c>
      <c r="J7" s="133" t="s">
        <v>122</v>
      </c>
      <c r="K7" s="132">
        <v>7.8100539959999997</v>
      </c>
    </row>
    <row r="8" spans="1:11" x14ac:dyDescent="0.2">
      <c r="A8" s="131" t="s">
        <v>111</v>
      </c>
      <c r="B8" s="132">
        <v>15.46841603</v>
      </c>
      <c r="D8" s="133" t="s">
        <v>114</v>
      </c>
      <c r="E8" s="132">
        <v>1.1992059209999999</v>
      </c>
      <c r="G8" s="131" t="s">
        <v>111</v>
      </c>
      <c r="H8" s="132">
        <v>14.180490900000001</v>
      </c>
      <c r="J8" s="133" t="s">
        <v>114</v>
      </c>
      <c r="K8" s="132">
        <v>1.0316219499999999</v>
      </c>
    </row>
    <row r="9" spans="1:11" x14ac:dyDescent="0.2">
      <c r="A9" s="131" t="s">
        <v>112</v>
      </c>
      <c r="B9" s="132">
        <v>1.2414426220000001</v>
      </c>
      <c r="D9" s="133" t="s">
        <v>115</v>
      </c>
      <c r="E9" s="132">
        <v>0</v>
      </c>
      <c r="G9" s="131" t="s">
        <v>112</v>
      </c>
      <c r="H9" s="132">
        <v>1.7689071629999999</v>
      </c>
      <c r="J9" s="133" t="s">
        <v>115</v>
      </c>
      <c r="K9" s="132">
        <v>0</v>
      </c>
    </row>
    <row r="10" spans="1:11" x14ac:dyDescent="0.2">
      <c r="A10" s="131" t="s">
        <v>113</v>
      </c>
      <c r="B10" s="132">
        <v>0.71275564400000002</v>
      </c>
      <c r="D10" s="133" t="s">
        <v>116</v>
      </c>
      <c r="E10" s="132">
        <v>0</v>
      </c>
      <c r="G10" s="131" t="s">
        <v>113</v>
      </c>
      <c r="H10" s="132">
        <v>6.0411468340000001</v>
      </c>
      <c r="J10" s="133" t="s">
        <v>116</v>
      </c>
      <c r="K10" s="132">
        <v>0</v>
      </c>
    </row>
    <row r="11" spans="1:11" x14ac:dyDescent="0.2">
      <c r="A11" s="131" t="s">
        <v>114</v>
      </c>
      <c r="B11" s="132">
        <v>1.1992059209999999</v>
      </c>
      <c r="D11" s="133" t="s">
        <v>117</v>
      </c>
      <c r="E11" s="132">
        <v>0</v>
      </c>
      <c r="G11" s="131" t="s">
        <v>114</v>
      </c>
      <c r="H11" s="132">
        <v>1.0316219499999999</v>
      </c>
      <c r="J11" s="133" t="s">
        <v>117</v>
      </c>
      <c r="K11" s="132">
        <v>0</v>
      </c>
    </row>
    <row r="12" spans="1:11" x14ac:dyDescent="0.2">
      <c r="A12" s="131" t="s">
        <v>115</v>
      </c>
      <c r="B12" s="132">
        <v>0</v>
      </c>
      <c r="D12" s="133" t="s">
        <v>118</v>
      </c>
      <c r="E12" s="132">
        <v>0</v>
      </c>
      <c r="G12" s="131" t="s">
        <v>115</v>
      </c>
      <c r="H12" s="132">
        <v>0</v>
      </c>
      <c r="J12" s="133" t="s">
        <v>118</v>
      </c>
      <c r="K12" s="132">
        <v>0</v>
      </c>
    </row>
    <row r="13" spans="1:11" x14ac:dyDescent="0.2">
      <c r="A13" s="131" t="s">
        <v>116</v>
      </c>
      <c r="B13" s="132">
        <v>0</v>
      </c>
      <c r="D13" s="134" t="s">
        <v>107</v>
      </c>
      <c r="E13" s="135">
        <v>56.718417000000002</v>
      </c>
      <c r="G13" s="131" t="s">
        <v>116</v>
      </c>
      <c r="H13" s="132">
        <v>0</v>
      </c>
      <c r="J13" s="134" t="s">
        <v>107</v>
      </c>
      <c r="K13" s="135">
        <v>54.023036419999997</v>
      </c>
    </row>
    <row r="14" spans="1:11" x14ac:dyDescent="0.2">
      <c r="A14" s="131" t="s">
        <v>117</v>
      </c>
      <c r="B14" s="132">
        <v>0</v>
      </c>
      <c r="D14" s="134" t="s">
        <v>123</v>
      </c>
      <c r="E14" s="135">
        <v>42.082377080000001</v>
      </c>
      <c r="G14" s="131" t="s">
        <v>117</v>
      </c>
      <c r="H14" s="132">
        <v>0</v>
      </c>
      <c r="J14" s="134" t="s">
        <v>123</v>
      </c>
      <c r="K14" s="135">
        <v>44.945341630000001</v>
      </c>
    </row>
    <row r="15" spans="1:11" x14ac:dyDescent="0.2">
      <c r="A15" s="131" t="s">
        <v>118</v>
      </c>
      <c r="B15" s="132">
        <v>0</v>
      </c>
      <c r="D15" s="134" t="s">
        <v>124</v>
      </c>
      <c r="E15" s="135">
        <v>1.1992059209999999</v>
      </c>
      <c r="G15" s="131" t="s">
        <v>118</v>
      </c>
      <c r="H15" s="132">
        <v>0</v>
      </c>
      <c r="J15" s="134" t="s">
        <v>124</v>
      </c>
      <c r="K15" s="135">
        <v>1.0316219499999999</v>
      </c>
    </row>
    <row r="16" spans="1:11" x14ac:dyDescent="0.2">
      <c r="A16" s="136" t="s">
        <v>107</v>
      </c>
      <c r="B16" s="135">
        <v>56.718417000000002</v>
      </c>
      <c r="D16" s="133"/>
      <c r="E16" s="132"/>
      <c r="G16" s="136" t="s">
        <v>107</v>
      </c>
      <c r="H16" s="135">
        <v>54.023036419999997</v>
      </c>
      <c r="J16" s="133"/>
      <c r="K16" s="132"/>
    </row>
    <row r="17" spans="1:8" x14ac:dyDescent="0.2">
      <c r="A17" s="136" t="s">
        <v>123</v>
      </c>
      <c r="B17" s="135">
        <v>42.082377080000001</v>
      </c>
      <c r="G17" s="136" t="s">
        <v>123</v>
      </c>
      <c r="H17" s="135">
        <v>44.945341630000001</v>
      </c>
    </row>
    <row r="18" spans="1:8" x14ac:dyDescent="0.2">
      <c r="A18" s="136" t="s">
        <v>124</v>
      </c>
      <c r="B18" s="135">
        <v>1.1992059209999999</v>
      </c>
      <c r="G18" s="136" t="s">
        <v>124</v>
      </c>
      <c r="H18" s="135">
        <v>1.0316219499999999</v>
      </c>
    </row>
    <row r="19" spans="1:8" x14ac:dyDescent="0.2">
      <c r="A19" s="131"/>
      <c r="B19" s="137"/>
      <c r="G19" s="131"/>
      <c r="H19" s="137"/>
    </row>
    <row r="20" spans="1:8" x14ac:dyDescent="0.2">
      <c r="A20" s="138" t="s">
        <v>125</v>
      </c>
      <c r="B20" s="139"/>
      <c r="G20" s="138" t="s">
        <v>125</v>
      </c>
      <c r="H20" s="139"/>
    </row>
    <row r="21" spans="1:8" x14ac:dyDescent="0.2">
      <c r="A21" s="138" t="s">
        <v>126</v>
      </c>
      <c r="B21" s="140">
        <v>11.078601900000001</v>
      </c>
      <c r="G21" s="138" t="s">
        <v>126</v>
      </c>
      <c r="H21" s="140">
        <v>10.01874529</v>
      </c>
    </row>
    <row r="22" spans="1:8" x14ac:dyDescent="0.2">
      <c r="A22" s="138" t="s">
        <v>109</v>
      </c>
      <c r="B22" s="140">
        <v>0</v>
      </c>
      <c r="G22" s="138" t="s">
        <v>109</v>
      </c>
      <c r="H22" s="140">
        <v>0</v>
      </c>
    </row>
    <row r="23" spans="1:8" x14ac:dyDescent="0.2">
      <c r="A23" s="138" t="s">
        <v>111</v>
      </c>
      <c r="B23" s="140">
        <v>22.157203809999999</v>
      </c>
      <c r="G23" s="138" t="s">
        <v>111</v>
      </c>
      <c r="H23" s="140">
        <v>20.037490569999999</v>
      </c>
    </row>
    <row r="24" spans="1:8" x14ac:dyDescent="0.2">
      <c r="A24" s="138" t="s">
        <v>122</v>
      </c>
      <c r="B24" s="140" t="s">
        <v>127</v>
      </c>
      <c r="G24" s="138" t="s">
        <v>122</v>
      </c>
      <c r="H24" s="140" t="s">
        <v>127</v>
      </c>
    </row>
    <row r="25" spans="1:8" x14ac:dyDescent="0.2">
      <c r="A25" s="138" t="s">
        <v>114</v>
      </c>
      <c r="B25" s="140" t="s">
        <v>127</v>
      </c>
      <c r="G25" s="138" t="s">
        <v>114</v>
      </c>
      <c r="H25" s="140" t="s">
        <v>127</v>
      </c>
    </row>
    <row r="26" spans="1:8" x14ac:dyDescent="0.2">
      <c r="A26" s="138" t="s">
        <v>115</v>
      </c>
      <c r="B26" s="140" t="s">
        <v>127</v>
      </c>
      <c r="G26" s="138" t="s">
        <v>115</v>
      </c>
      <c r="H26" s="140" t="s">
        <v>127</v>
      </c>
    </row>
    <row r="27" spans="1:8" x14ac:dyDescent="0.2">
      <c r="A27" s="138" t="s">
        <v>116</v>
      </c>
      <c r="B27" s="140" t="s">
        <v>127</v>
      </c>
      <c r="G27" s="138" t="s">
        <v>116</v>
      </c>
      <c r="H27" s="140" t="s">
        <v>127</v>
      </c>
    </row>
    <row r="38" spans="1:11" x14ac:dyDescent="0.2">
      <c r="A38" s="141" t="s">
        <v>134</v>
      </c>
      <c r="G38" s="141" t="s">
        <v>135</v>
      </c>
    </row>
    <row r="39" spans="1:11" x14ac:dyDescent="0.2">
      <c r="A39" s="70" t="s">
        <v>120</v>
      </c>
      <c r="B39" s="72"/>
      <c r="G39" s="70" t="s">
        <v>120</v>
      </c>
      <c r="H39" s="72"/>
    </row>
    <row r="40" spans="1:11" x14ac:dyDescent="0.2">
      <c r="A40" s="72" t="s">
        <v>121</v>
      </c>
      <c r="B40" s="114"/>
      <c r="D40" s="115" t="s">
        <v>121</v>
      </c>
      <c r="E40" s="114"/>
      <c r="G40" s="72" t="s">
        <v>121</v>
      </c>
      <c r="H40" s="114"/>
      <c r="J40" s="115" t="s">
        <v>121</v>
      </c>
      <c r="K40" s="114"/>
    </row>
    <row r="41" spans="1:11" x14ac:dyDescent="0.2">
      <c r="A41" s="73" t="s">
        <v>107</v>
      </c>
      <c r="B41" s="116">
        <v>55.206378544032233</v>
      </c>
      <c r="D41" s="117" t="s">
        <v>107</v>
      </c>
      <c r="E41" s="116">
        <v>55.206378544032233</v>
      </c>
      <c r="G41" s="73" t="s">
        <v>107</v>
      </c>
      <c r="H41" s="116">
        <v>56.020793328812879</v>
      </c>
      <c r="J41" s="117" t="s">
        <v>107</v>
      </c>
      <c r="K41" s="116">
        <v>56.020793328812879</v>
      </c>
    </row>
    <row r="42" spans="1:11" x14ac:dyDescent="0.2">
      <c r="A42" s="73" t="s">
        <v>108</v>
      </c>
      <c r="B42" s="116">
        <v>0</v>
      </c>
      <c r="D42" s="117" t="s">
        <v>109</v>
      </c>
      <c r="E42" s="116">
        <v>20.43739487086426</v>
      </c>
      <c r="G42" s="73" t="s">
        <v>108</v>
      </c>
      <c r="H42" s="116">
        <v>0</v>
      </c>
      <c r="J42" s="117" t="s">
        <v>109</v>
      </c>
      <c r="K42" s="116">
        <v>20.43073826776536</v>
      </c>
    </row>
    <row r="43" spans="1:11" x14ac:dyDescent="0.2">
      <c r="A43" s="73" t="s">
        <v>109</v>
      </c>
      <c r="B43" s="116">
        <v>20.43739487086426</v>
      </c>
      <c r="D43" s="117" t="s">
        <v>111</v>
      </c>
      <c r="E43" s="116">
        <v>16.661371877859992</v>
      </c>
      <c r="G43" s="73" t="s">
        <v>109</v>
      </c>
      <c r="H43" s="116">
        <v>20.43073826776536</v>
      </c>
      <c r="J43" s="117" t="s">
        <v>111</v>
      </c>
      <c r="K43" s="116">
        <v>16.093699487803939</v>
      </c>
    </row>
    <row r="44" spans="1:11" x14ac:dyDescent="0.2">
      <c r="A44" s="73" t="s">
        <v>110</v>
      </c>
      <c r="B44" s="116">
        <v>2.6847542216084954</v>
      </c>
      <c r="D44" s="117" t="s">
        <v>122</v>
      </c>
      <c r="E44" s="116">
        <v>6.721631863773581</v>
      </c>
      <c r="G44" s="73" t="s">
        <v>110</v>
      </c>
      <c r="H44" s="116">
        <v>2.5484718386745637</v>
      </c>
      <c r="J44" s="117" t="s">
        <v>122</v>
      </c>
      <c r="K44" s="116">
        <v>6.4477843431159014</v>
      </c>
    </row>
    <row r="45" spans="1:11" x14ac:dyDescent="0.2">
      <c r="A45" s="73" t="s">
        <v>111</v>
      </c>
      <c r="B45" s="116">
        <v>13.976617656251497</v>
      </c>
      <c r="D45" s="117" t="s">
        <v>114</v>
      </c>
      <c r="E45" s="116">
        <v>0.97322284346993626</v>
      </c>
      <c r="G45" s="73" t="s">
        <v>111</v>
      </c>
      <c r="H45" s="116">
        <v>13.545227649129373</v>
      </c>
      <c r="J45" s="117" t="s">
        <v>114</v>
      </c>
      <c r="K45" s="116">
        <v>1.0069845725019284</v>
      </c>
    </row>
    <row r="46" spans="1:11" x14ac:dyDescent="0.2">
      <c r="A46" s="73" t="s">
        <v>112</v>
      </c>
      <c r="B46" s="116">
        <v>0.90026569790091004</v>
      </c>
      <c r="D46" s="117" t="s">
        <v>115</v>
      </c>
      <c r="E46" s="116">
        <v>0</v>
      </c>
      <c r="G46" s="73" t="s">
        <v>112</v>
      </c>
      <c r="H46" s="116">
        <v>0.84985412183015596</v>
      </c>
      <c r="J46" s="117" t="s">
        <v>115</v>
      </c>
      <c r="K46" s="116">
        <v>0</v>
      </c>
    </row>
    <row r="47" spans="1:11" x14ac:dyDescent="0.2">
      <c r="A47" s="73" t="s">
        <v>113</v>
      </c>
      <c r="B47" s="116">
        <v>5.8213661658726714</v>
      </c>
      <c r="D47" s="117" t="s">
        <v>116</v>
      </c>
      <c r="E47" s="116">
        <v>0</v>
      </c>
      <c r="G47" s="73" t="s">
        <v>113</v>
      </c>
      <c r="H47" s="116">
        <v>5.5979302212857451</v>
      </c>
      <c r="J47" s="117" t="s">
        <v>116</v>
      </c>
      <c r="K47" s="116">
        <v>0</v>
      </c>
    </row>
    <row r="48" spans="1:11" x14ac:dyDescent="0.2">
      <c r="A48" s="73" t="s">
        <v>114</v>
      </c>
      <c r="B48" s="116">
        <v>0.97322284346993626</v>
      </c>
      <c r="D48" s="117" t="s">
        <v>117</v>
      </c>
      <c r="E48" s="116">
        <v>0</v>
      </c>
      <c r="G48" s="73" t="s">
        <v>114</v>
      </c>
      <c r="H48" s="116">
        <v>1.0069845725019284</v>
      </c>
      <c r="J48" s="117" t="s">
        <v>117</v>
      </c>
      <c r="K48" s="116">
        <v>0</v>
      </c>
    </row>
    <row r="49" spans="1:11" x14ac:dyDescent="0.2">
      <c r="A49" s="73" t="s">
        <v>115</v>
      </c>
      <c r="B49" s="116">
        <v>0</v>
      </c>
      <c r="D49" s="117" t="s">
        <v>118</v>
      </c>
      <c r="E49" s="116">
        <v>0</v>
      </c>
      <c r="G49" s="73" t="s">
        <v>115</v>
      </c>
      <c r="H49" s="116">
        <v>0</v>
      </c>
      <c r="J49" s="117" t="s">
        <v>118</v>
      </c>
      <c r="K49" s="116">
        <v>0</v>
      </c>
    </row>
    <row r="50" spans="1:11" x14ac:dyDescent="0.2">
      <c r="A50" s="73" t="s">
        <v>116</v>
      </c>
      <c r="B50" s="116">
        <v>0</v>
      </c>
      <c r="D50" s="118" t="s">
        <v>107</v>
      </c>
      <c r="E50" s="119">
        <v>55.206378544032233</v>
      </c>
      <c r="G50" s="73" t="s">
        <v>116</v>
      </c>
      <c r="H50" s="116">
        <v>0</v>
      </c>
      <c r="J50" s="118" t="s">
        <v>107</v>
      </c>
      <c r="K50" s="119">
        <v>56.020793328812879</v>
      </c>
    </row>
    <row r="51" spans="1:11" x14ac:dyDescent="0.2">
      <c r="A51" s="73" t="s">
        <v>117</v>
      </c>
      <c r="B51" s="116">
        <v>0</v>
      </c>
      <c r="D51" s="118" t="s">
        <v>123</v>
      </c>
      <c r="E51" s="119">
        <v>43.820398612497833</v>
      </c>
      <c r="G51" s="73" t="s">
        <v>117</v>
      </c>
      <c r="H51" s="116">
        <v>0</v>
      </c>
      <c r="J51" s="118" t="s">
        <v>123</v>
      </c>
      <c r="K51" s="119">
        <v>42.972222098685194</v>
      </c>
    </row>
    <row r="52" spans="1:11" x14ac:dyDescent="0.2">
      <c r="A52" s="73" t="s">
        <v>118</v>
      </c>
      <c r="B52" s="116">
        <v>0</v>
      </c>
      <c r="D52" s="118" t="s">
        <v>124</v>
      </c>
      <c r="E52" s="119">
        <v>0.97322284346993626</v>
      </c>
      <c r="G52" s="73" t="s">
        <v>118</v>
      </c>
      <c r="H52" s="116">
        <v>0</v>
      </c>
      <c r="J52" s="118" t="s">
        <v>124</v>
      </c>
      <c r="K52" s="119">
        <v>1.0069845725019284</v>
      </c>
    </row>
    <row r="53" spans="1:11" x14ac:dyDescent="0.2">
      <c r="A53" s="120" t="s">
        <v>107</v>
      </c>
      <c r="B53" s="119">
        <v>55.206378544032233</v>
      </c>
      <c r="D53" s="117"/>
      <c r="E53" s="116"/>
      <c r="G53" s="120" t="s">
        <v>107</v>
      </c>
      <c r="H53" s="119">
        <v>56.020793328812879</v>
      </c>
      <c r="J53" s="117"/>
      <c r="K53" s="116"/>
    </row>
    <row r="54" spans="1:11" x14ac:dyDescent="0.2">
      <c r="A54" s="120" t="s">
        <v>123</v>
      </c>
      <c r="B54" s="119">
        <v>43.82039861249784</v>
      </c>
      <c r="G54" s="120" t="s">
        <v>123</v>
      </c>
      <c r="H54" s="119">
        <v>42.972222098685194</v>
      </c>
    </row>
    <row r="55" spans="1:11" x14ac:dyDescent="0.2">
      <c r="A55" s="120" t="s">
        <v>124</v>
      </c>
      <c r="B55" s="119">
        <v>0.97322284346993626</v>
      </c>
      <c r="G55" s="120" t="s">
        <v>124</v>
      </c>
      <c r="H55" s="119">
        <v>1.0069845725019284</v>
      </c>
    </row>
    <row r="56" spans="1:11" x14ac:dyDescent="0.2">
      <c r="A56" s="73"/>
      <c r="B56" s="121"/>
      <c r="G56" s="73"/>
      <c r="H56" s="121"/>
    </row>
    <row r="57" spans="1:11" x14ac:dyDescent="0.2">
      <c r="A57" s="122" t="s">
        <v>125</v>
      </c>
      <c r="B57" s="123"/>
      <c r="G57" s="122" t="s">
        <v>125</v>
      </c>
      <c r="H57" s="123"/>
    </row>
    <row r="58" spans="1:11" x14ac:dyDescent="0.2">
      <c r="A58" s="124" t="s">
        <v>126</v>
      </c>
      <c r="B58" s="125">
        <v>9.6044489719859065</v>
      </c>
      <c r="G58" s="124" t="s">
        <v>126</v>
      </c>
      <c r="H58" s="125">
        <v>9.4072683925632212</v>
      </c>
    </row>
    <row r="59" spans="1:11" x14ac:dyDescent="0.2">
      <c r="A59" s="124" t="s">
        <v>109</v>
      </c>
      <c r="B59" s="125">
        <v>0</v>
      </c>
      <c r="G59" s="124" t="s">
        <v>109</v>
      </c>
      <c r="H59" s="125">
        <v>0</v>
      </c>
    </row>
    <row r="60" spans="1:11" x14ac:dyDescent="0.2">
      <c r="A60" s="124" t="s">
        <v>111</v>
      </c>
      <c r="B60" s="125">
        <v>19.208897943971813</v>
      </c>
      <c r="G60" s="124" t="s">
        <v>111</v>
      </c>
      <c r="H60" s="125">
        <v>18.814536785126442</v>
      </c>
    </row>
    <row r="61" spans="1:11" x14ac:dyDescent="0.2">
      <c r="A61" s="124" t="s">
        <v>122</v>
      </c>
      <c r="B61" s="125" t="s">
        <v>127</v>
      </c>
      <c r="G61" s="124" t="s">
        <v>122</v>
      </c>
      <c r="H61" s="125" t="s">
        <v>127</v>
      </c>
    </row>
    <row r="62" spans="1:11" x14ac:dyDescent="0.2">
      <c r="A62" s="124" t="s">
        <v>114</v>
      </c>
      <c r="B62" s="125" t="s">
        <v>127</v>
      </c>
      <c r="G62" s="124" t="s">
        <v>114</v>
      </c>
      <c r="H62" s="125" t="s">
        <v>127</v>
      </c>
    </row>
    <row r="63" spans="1:11" x14ac:dyDescent="0.2">
      <c r="A63" s="124" t="s">
        <v>115</v>
      </c>
      <c r="B63" s="125" t="s">
        <v>127</v>
      </c>
      <c r="G63" s="124" t="s">
        <v>115</v>
      </c>
      <c r="H63" s="125" t="s">
        <v>127</v>
      </c>
    </row>
    <row r="64" spans="1:11" x14ac:dyDescent="0.2">
      <c r="A64" s="124" t="s">
        <v>116</v>
      </c>
      <c r="B64" s="125" t="s">
        <v>127</v>
      </c>
      <c r="G64" s="124" t="s">
        <v>116</v>
      </c>
      <c r="H64" s="125" t="s">
        <v>127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9"/>
  <sheetViews>
    <sheetView workbookViewId="0"/>
  </sheetViews>
  <sheetFormatPr defaultColWidth="8.85546875" defaultRowHeight="12.75" x14ac:dyDescent="0.2"/>
  <cols>
    <col min="1" max="1" width="15.7109375" customWidth="1"/>
    <col min="2" max="2" width="14.42578125" customWidth="1"/>
    <col min="3" max="4" width="15.42578125" customWidth="1"/>
    <col min="5" max="5" width="13.7109375" customWidth="1"/>
    <col min="6" max="6" width="14" customWidth="1"/>
    <col min="7" max="7" width="15.7109375" customWidth="1"/>
    <col min="8" max="8" width="14.28515625" customWidth="1"/>
    <col min="9" max="12" width="12.42578125" customWidth="1"/>
    <col min="13" max="13" width="11.42578125" customWidth="1"/>
    <col min="257" max="257" width="15.7109375" customWidth="1"/>
    <col min="258" max="258" width="14.42578125" customWidth="1"/>
    <col min="259" max="260" width="15.42578125" customWidth="1"/>
    <col min="261" max="261" width="13.7109375" customWidth="1"/>
    <col min="262" max="262" width="14" customWidth="1"/>
    <col min="263" max="263" width="15.7109375" customWidth="1"/>
    <col min="264" max="264" width="14.28515625" customWidth="1"/>
    <col min="265" max="268" width="12.42578125" customWidth="1"/>
    <col min="269" max="269" width="11.42578125" customWidth="1"/>
    <col min="513" max="513" width="15.7109375" customWidth="1"/>
    <col min="514" max="514" width="14.42578125" customWidth="1"/>
    <col min="515" max="516" width="15.42578125" customWidth="1"/>
    <col min="517" max="517" width="13.7109375" customWidth="1"/>
    <col min="518" max="518" width="14" customWidth="1"/>
    <col min="519" max="519" width="15.7109375" customWidth="1"/>
    <col min="520" max="520" width="14.28515625" customWidth="1"/>
    <col min="521" max="524" width="12.42578125" customWidth="1"/>
    <col min="525" max="525" width="11.42578125" customWidth="1"/>
    <col min="769" max="769" width="15.7109375" customWidth="1"/>
    <col min="770" max="770" width="14.42578125" customWidth="1"/>
    <col min="771" max="772" width="15.42578125" customWidth="1"/>
    <col min="773" max="773" width="13.7109375" customWidth="1"/>
    <col min="774" max="774" width="14" customWidth="1"/>
    <col min="775" max="775" width="15.7109375" customWidth="1"/>
    <col min="776" max="776" width="14.28515625" customWidth="1"/>
    <col min="777" max="780" width="12.42578125" customWidth="1"/>
    <col min="781" max="781" width="11.42578125" customWidth="1"/>
    <col min="1025" max="1025" width="15.7109375" customWidth="1"/>
    <col min="1026" max="1026" width="14.42578125" customWidth="1"/>
    <col min="1027" max="1028" width="15.42578125" customWidth="1"/>
    <col min="1029" max="1029" width="13.7109375" customWidth="1"/>
    <col min="1030" max="1030" width="14" customWidth="1"/>
    <col min="1031" max="1031" width="15.7109375" customWidth="1"/>
    <col min="1032" max="1032" width="14.28515625" customWidth="1"/>
    <col min="1033" max="1036" width="12.42578125" customWidth="1"/>
    <col min="1037" max="1037" width="11.42578125" customWidth="1"/>
    <col min="1281" max="1281" width="15.7109375" customWidth="1"/>
    <col min="1282" max="1282" width="14.42578125" customWidth="1"/>
    <col min="1283" max="1284" width="15.42578125" customWidth="1"/>
    <col min="1285" max="1285" width="13.7109375" customWidth="1"/>
    <col min="1286" max="1286" width="14" customWidth="1"/>
    <col min="1287" max="1287" width="15.7109375" customWidth="1"/>
    <col min="1288" max="1288" width="14.28515625" customWidth="1"/>
    <col min="1289" max="1292" width="12.42578125" customWidth="1"/>
    <col min="1293" max="1293" width="11.42578125" customWidth="1"/>
    <col min="1537" max="1537" width="15.7109375" customWidth="1"/>
    <col min="1538" max="1538" width="14.42578125" customWidth="1"/>
    <col min="1539" max="1540" width="15.42578125" customWidth="1"/>
    <col min="1541" max="1541" width="13.7109375" customWidth="1"/>
    <col min="1542" max="1542" width="14" customWidth="1"/>
    <col min="1543" max="1543" width="15.7109375" customWidth="1"/>
    <col min="1544" max="1544" width="14.28515625" customWidth="1"/>
    <col min="1545" max="1548" width="12.42578125" customWidth="1"/>
    <col min="1549" max="1549" width="11.42578125" customWidth="1"/>
    <col min="1793" max="1793" width="15.7109375" customWidth="1"/>
    <col min="1794" max="1794" width="14.42578125" customWidth="1"/>
    <col min="1795" max="1796" width="15.42578125" customWidth="1"/>
    <col min="1797" max="1797" width="13.7109375" customWidth="1"/>
    <col min="1798" max="1798" width="14" customWidth="1"/>
    <col min="1799" max="1799" width="15.7109375" customWidth="1"/>
    <col min="1800" max="1800" width="14.28515625" customWidth="1"/>
    <col min="1801" max="1804" width="12.42578125" customWidth="1"/>
    <col min="1805" max="1805" width="11.42578125" customWidth="1"/>
    <col min="2049" max="2049" width="15.7109375" customWidth="1"/>
    <col min="2050" max="2050" width="14.42578125" customWidth="1"/>
    <col min="2051" max="2052" width="15.42578125" customWidth="1"/>
    <col min="2053" max="2053" width="13.7109375" customWidth="1"/>
    <col min="2054" max="2054" width="14" customWidth="1"/>
    <col min="2055" max="2055" width="15.7109375" customWidth="1"/>
    <col min="2056" max="2056" width="14.28515625" customWidth="1"/>
    <col min="2057" max="2060" width="12.42578125" customWidth="1"/>
    <col min="2061" max="2061" width="11.42578125" customWidth="1"/>
    <col min="2305" max="2305" width="15.7109375" customWidth="1"/>
    <col min="2306" max="2306" width="14.42578125" customWidth="1"/>
    <col min="2307" max="2308" width="15.42578125" customWidth="1"/>
    <col min="2309" max="2309" width="13.7109375" customWidth="1"/>
    <col min="2310" max="2310" width="14" customWidth="1"/>
    <col min="2311" max="2311" width="15.7109375" customWidth="1"/>
    <col min="2312" max="2312" width="14.28515625" customWidth="1"/>
    <col min="2313" max="2316" width="12.42578125" customWidth="1"/>
    <col min="2317" max="2317" width="11.42578125" customWidth="1"/>
    <col min="2561" max="2561" width="15.7109375" customWidth="1"/>
    <col min="2562" max="2562" width="14.42578125" customWidth="1"/>
    <col min="2563" max="2564" width="15.42578125" customWidth="1"/>
    <col min="2565" max="2565" width="13.7109375" customWidth="1"/>
    <col min="2566" max="2566" width="14" customWidth="1"/>
    <col min="2567" max="2567" width="15.7109375" customWidth="1"/>
    <col min="2568" max="2568" width="14.28515625" customWidth="1"/>
    <col min="2569" max="2572" width="12.42578125" customWidth="1"/>
    <col min="2573" max="2573" width="11.42578125" customWidth="1"/>
    <col min="2817" max="2817" width="15.7109375" customWidth="1"/>
    <col min="2818" max="2818" width="14.42578125" customWidth="1"/>
    <col min="2819" max="2820" width="15.42578125" customWidth="1"/>
    <col min="2821" max="2821" width="13.7109375" customWidth="1"/>
    <col min="2822" max="2822" width="14" customWidth="1"/>
    <col min="2823" max="2823" width="15.7109375" customWidth="1"/>
    <col min="2824" max="2824" width="14.28515625" customWidth="1"/>
    <col min="2825" max="2828" width="12.42578125" customWidth="1"/>
    <col min="2829" max="2829" width="11.42578125" customWidth="1"/>
    <col min="3073" max="3073" width="15.7109375" customWidth="1"/>
    <col min="3074" max="3074" width="14.42578125" customWidth="1"/>
    <col min="3075" max="3076" width="15.42578125" customWidth="1"/>
    <col min="3077" max="3077" width="13.7109375" customWidth="1"/>
    <col min="3078" max="3078" width="14" customWidth="1"/>
    <col min="3079" max="3079" width="15.7109375" customWidth="1"/>
    <col min="3080" max="3080" width="14.28515625" customWidth="1"/>
    <col min="3081" max="3084" width="12.42578125" customWidth="1"/>
    <col min="3085" max="3085" width="11.42578125" customWidth="1"/>
    <col min="3329" max="3329" width="15.7109375" customWidth="1"/>
    <col min="3330" max="3330" width="14.42578125" customWidth="1"/>
    <col min="3331" max="3332" width="15.42578125" customWidth="1"/>
    <col min="3333" max="3333" width="13.7109375" customWidth="1"/>
    <col min="3334" max="3334" width="14" customWidth="1"/>
    <col min="3335" max="3335" width="15.7109375" customWidth="1"/>
    <col min="3336" max="3336" width="14.28515625" customWidth="1"/>
    <col min="3337" max="3340" width="12.42578125" customWidth="1"/>
    <col min="3341" max="3341" width="11.42578125" customWidth="1"/>
    <col min="3585" max="3585" width="15.7109375" customWidth="1"/>
    <col min="3586" max="3586" width="14.42578125" customWidth="1"/>
    <col min="3587" max="3588" width="15.42578125" customWidth="1"/>
    <col min="3589" max="3589" width="13.7109375" customWidth="1"/>
    <col min="3590" max="3590" width="14" customWidth="1"/>
    <col min="3591" max="3591" width="15.7109375" customWidth="1"/>
    <col min="3592" max="3592" width="14.28515625" customWidth="1"/>
    <col min="3593" max="3596" width="12.42578125" customWidth="1"/>
    <col min="3597" max="3597" width="11.42578125" customWidth="1"/>
    <col min="3841" max="3841" width="15.7109375" customWidth="1"/>
    <col min="3842" max="3842" width="14.42578125" customWidth="1"/>
    <col min="3843" max="3844" width="15.42578125" customWidth="1"/>
    <col min="3845" max="3845" width="13.7109375" customWidth="1"/>
    <col min="3846" max="3846" width="14" customWidth="1"/>
    <col min="3847" max="3847" width="15.7109375" customWidth="1"/>
    <col min="3848" max="3848" width="14.28515625" customWidth="1"/>
    <col min="3849" max="3852" width="12.42578125" customWidth="1"/>
    <col min="3853" max="3853" width="11.42578125" customWidth="1"/>
    <col min="4097" max="4097" width="15.7109375" customWidth="1"/>
    <col min="4098" max="4098" width="14.42578125" customWidth="1"/>
    <col min="4099" max="4100" width="15.42578125" customWidth="1"/>
    <col min="4101" max="4101" width="13.7109375" customWidth="1"/>
    <col min="4102" max="4102" width="14" customWidth="1"/>
    <col min="4103" max="4103" width="15.7109375" customWidth="1"/>
    <col min="4104" max="4104" width="14.28515625" customWidth="1"/>
    <col min="4105" max="4108" width="12.42578125" customWidth="1"/>
    <col min="4109" max="4109" width="11.42578125" customWidth="1"/>
    <col min="4353" max="4353" width="15.7109375" customWidth="1"/>
    <col min="4354" max="4354" width="14.42578125" customWidth="1"/>
    <col min="4355" max="4356" width="15.42578125" customWidth="1"/>
    <col min="4357" max="4357" width="13.7109375" customWidth="1"/>
    <col min="4358" max="4358" width="14" customWidth="1"/>
    <col min="4359" max="4359" width="15.7109375" customWidth="1"/>
    <col min="4360" max="4360" width="14.28515625" customWidth="1"/>
    <col min="4361" max="4364" width="12.42578125" customWidth="1"/>
    <col min="4365" max="4365" width="11.42578125" customWidth="1"/>
    <col min="4609" max="4609" width="15.7109375" customWidth="1"/>
    <col min="4610" max="4610" width="14.42578125" customWidth="1"/>
    <col min="4611" max="4612" width="15.42578125" customWidth="1"/>
    <col min="4613" max="4613" width="13.7109375" customWidth="1"/>
    <col min="4614" max="4614" width="14" customWidth="1"/>
    <col min="4615" max="4615" width="15.7109375" customWidth="1"/>
    <col min="4616" max="4616" width="14.28515625" customWidth="1"/>
    <col min="4617" max="4620" width="12.42578125" customWidth="1"/>
    <col min="4621" max="4621" width="11.42578125" customWidth="1"/>
    <col min="4865" max="4865" width="15.7109375" customWidth="1"/>
    <col min="4866" max="4866" width="14.42578125" customWidth="1"/>
    <col min="4867" max="4868" width="15.42578125" customWidth="1"/>
    <col min="4869" max="4869" width="13.7109375" customWidth="1"/>
    <col min="4870" max="4870" width="14" customWidth="1"/>
    <col min="4871" max="4871" width="15.7109375" customWidth="1"/>
    <col min="4872" max="4872" width="14.28515625" customWidth="1"/>
    <col min="4873" max="4876" width="12.42578125" customWidth="1"/>
    <col min="4877" max="4877" width="11.42578125" customWidth="1"/>
    <col min="5121" max="5121" width="15.7109375" customWidth="1"/>
    <col min="5122" max="5122" width="14.42578125" customWidth="1"/>
    <col min="5123" max="5124" width="15.42578125" customWidth="1"/>
    <col min="5125" max="5125" width="13.7109375" customWidth="1"/>
    <col min="5126" max="5126" width="14" customWidth="1"/>
    <col min="5127" max="5127" width="15.7109375" customWidth="1"/>
    <col min="5128" max="5128" width="14.28515625" customWidth="1"/>
    <col min="5129" max="5132" width="12.42578125" customWidth="1"/>
    <col min="5133" max="5133" width="11.42578125" customWidth="1"/>
    <col min="5377" max="5377" width="15.7109375" customWidth="1"/>
    <col min="5378" max="5378" width="14.42578125" customWidth="1"/>
    <col min="5379" max="5380" width="15.42578125" customWidth="1"/>
    <col min="5381" max="5381" width="13.7109375" customWidth="1"/>
    <col min="5382" max="5382" width="14" customWidth="1"/>
    <col min="5383" max="5383" width="15.7109375" customWidth="1"/>
    <col min="5384" max="5384" width="14.28515625" customWidth="1"/>
    <col min="5385" max="5388" width="12.42578125" customWidth="1"/>
    <col min="5389" max="5389" width="11.42578125" customWidth="1"/>
    <col min="5633" max="5633" width="15.7109375" customWidth="1"/>
    <col min="5634" max="5634" width="14.42578125" customWidth="1"/>
    <col min="5635" max="5636" width="15.42578125" customWidth="1"/>
    <col min="5637" max="5637" width="13.7109375" customWidth="1"/>
    <col min="5638" max="5638" width="14" customWidth="1"/>
    <col min="5639" max="5639" width="15.7109375" customWidth="1"/>
    <col min="5640" max="5640" width="14.28515625" customWidth="1"/>
    <col min="5641" max="5644" width="12.42578125" customWidth="1"/>
    <col min="5645" max="5645" width="11.42578125" customWidth="1"/>
    <col min="5889" max="5889" width="15.7109375" customWidth="1"/>
    <col min="5890" max="5890" width="14.42578125" customWidth="1"/>
    <col min="5891" max="5892" width="15.42578125" customWidth="1"/>
    <col min="5893" max="5893" width="13.7109375" customWidth="1"/>
    <col min="5894" max="5894" width="14" customWidth="1"/>
    <col min="5895" max="5895" width="15.7109375" customWidth="1"/>
    <col min="5896" max="5896" width="14.28515625" customWidth="1"/>
    <col min="5897" max="5900" width="12.42578125" customWidth="1"/>
    <col min="5901" max="5901" width="11.42578125" customWidth="1"/>
    <col min="6145" max="6145" width="15.7109375" customWidth="1"/>
    <col min="6146" max="6146" width="14.42578125" customWidth="1"/>
    <col min="6147" max="6148" width="15.42578125" customWidth="1"/>
    <col min="6149" max="6149" width="13.7109375" customWidth="1"/>
    <col min="6150" max="6150" width="14" customWidth="1"/>
    <col min="6151" max="6151" width="15.7109375" customWidth="1"/>
    <col min="6152" max="6152" width="14.28515625" customWidth="1"/>
    <col min="6153" max="6156" width="12.42578125" customWidth="1"/>
    <col min="6157" max="6157" width="11.42578125" customWidth="1"/>
    <col min="6401" max="6401" width="15.7109375" customWidth="1"/>
    <col min="6402" max="6402" width="14.42578125" customWidth="1"/>
    <col min="6403" max="6404" width="15.42578125" customWidth="1"/>
    <col min="6405" max="6405" width="13.7109375" customWidth="1"/>
    <col min="6406" max="6406" width="14" customWidth="1"/>
    <col min="6407" max="6407" width="15.7109375" customWidth="1"/>
    <col min="6408" max="6408" width="14.28515625" customWidth="1"/>
    <col min="6409" max="6412" width="12.42578125" customWidth="1"/>
    <col min="6413" max="6413" width="11.42578125" customWidth="1"/>
    <col min="6657" max="6657" width="15.7109375" customWidth="1"/>
    <col min="6658" max="6658" width="14.42578125" customWidth="1"/>
    <col min="6659" max="6660" width="15.42578125" customWidth="1"/>
    <col min="6661" max="6661" width="13.7109375" customWidth="1"/>
    <col min="6662" max="6662" width="14" customWidth="1"/>
    <col min="6663" max="6663" width="15.7109375" customWidth="1"/>
    <col min="6664" max="6664" width="14.28515625" customWidth="1"/>
    <col min="6665" max="6668" width="12.42578125" customWidth="1"/>
    <col min="6669" max="6669" width="11.42578125" customWidth="1"/>
    <col min="6913" max="6913" width="15.7109375" customWidth="1"/>
    <col min="6914" max="6914" width="14.42578125" customWidth="1"/>
    <col min="6915" max="6916" width="15.42578125" customWidth="1"/>
    <col min="6917" max="6917" width="13.7109375" customWidth="1"/>
    <col min="6918" max="6918" width="14" customWidth="1"/>
    <col min="6919" max="6919" width="15.7109375" customWidth="1"/>
    <col min="6920" max="6920" width="14.28515625" customWidth="1"/>
    <col min="6921" max="6924" width="12.42578125" customWidth="1"/>
    <col min="6925" max="6925" width="11.42578125" customWidth="1"/>
    <col min="7169" max="7169" width="15.7109375" customWidth="1"/>
    <col min="7170" max="7170" width="14.42578125" customWidth="1"/>
    <col min="7171" max="7172" width="15.42578125" customWidth="1"/>
    <col min="7173" max="7173" width="13.7109375" customWidth="1"/>
    <col min="7174" max="7174" width="14" customWidth="1"/>
    <col min="7175" max="7175" width="15.7109375" customWidth="1"/>
    <col min="7176" max="7176" width="14.28515625" customWidth="1"/>
    <col min="7177" max="7180" width="12.42578125" customWidth="1"/>
    <col min="7181" max="7181" width="11.42578125" customWidth="1"/>
    <col min="7425" max="7425" width="15.7109375" customWidth="1"/>
    <col min="7426" max="7426" width="14.42578125" customWidth="1"/>
    <col min="7427" max="7428" width="15.42578125" customWidth="1"/>
    <col min="7429" max="7429" width="13.7109375" customWidth="1"/>
    <col min="7430" max="7430" width="14" customWidth="1"/>
    <col min="7431" max="7431" width="15.7109375" customWidth="1"/>
    <col min="7432" max="7432" width="14.28515625" customWidth="1"/>
    <col min="7433" max="7436" width="12.42578125" customWidth="1"/>
    <col min="7437" max="7437" width="11.42578125" customWidth="1"/>
    <col min="7681" max="7681" width="15.7109375" customWidth="1"/>
    <col min="7682" max="7682" width="14.42578125" customWidth="1"/>
    <col min="7683" max="7684" width="15.42578125" customWidth="1"/>
    <col min="7685" max="7685" width="13.7109375" customWidth="1"/>
    <col min="7686" max="7686" width="14" customWidth="1"/>
    <col min="7687" max="7687" width="15.7109375" customWidth="1"/>
    <col min="7688" max="7688" width="14.28515625" customWidth="1"/>
    <col min="7689" max="7692" width="12.42578125" customWidth="1"/>
    <col min="7693" max="7693" width="11.42578125" customWidth="1"/>
    <col min="7937" max="7937" width="15.7109375" customWidth="1"/>
    <col min="7938" max="7938" width="14.42578125" customWidth="1"/>
    <col min="7939" max="7940" width="15.42578125" customWidth="1"/>
    <col min="7941" max="7941" width="13.7109375" customWidth="1"/>
    <col min="7942" max="7942" width="14" customWidth="1"/>
    <col min="7943" max="7943" width="15.7109375" customWidth="1"/>
    <col min="7944" max="7944" width="14.28515625" customWidth="1"/>
    <col min="7945" max="7948" width="12.42578125" customWidth="1"/>
    <col min="7949" max="7949" width="11.42578125" customWidth="1"/>
    <col min="8193" max="8193" width="15.7109375" customWidth="1"/>
    <col min="8194" max="8194" width="14.42578125" customWidth="1"/>
    <col min="8195" max="8196" width="15.42578125" customWidth="1"/>
    <col min="8197" max="8197" width="13.7109375" customWidth="1"/>
    <col min="8198" max="8198" width="14" customWidth="1"/>
    <col min="8199" max="8199" width="15.7109375" customWidth="1"/>
    <col min="8200" max="8200" width="14.28515625" customWidth="1"/>
    <col min="8201" max="8204" width="12.42578125" customWidth="1"/>
    <col min="8205" max="8205" width="11.42578125" customWidth="1"/>
    <col min="8449" max="8449" width="15.7109375" customWidth="1"/>
    <col min="8450" max="8450" width="14.42578125" customWidth="1"/>
    <col min="8451" max="8452" width="15.42578125" customWidth="1"/>
    <col min="8453" max="8453" width="13.7109375" customWidth="1"/>
    <col min="8454" max="8454" width="14" customWidth="1"/>
    <col min="8455" max="8455" width="15.7109375" customWidth="1"/>
    <col min="8456" max="8456" width="14.28515625" customWidth="1"/>
    <col min="8457" max="8460" width="12.42578125" customWidth="1"/>
    <col min="8461" max="8461" width="11.42578125" customWidth="1"/>
    <col min="8705" max="8705" width="15.7109375" customWidth="1"/>
    <col min="8706" max="8706" width="14.42578125" customWidth="1"/>
    <col min="8707" max="8708" width="15.42578125" customWidth="1"/>
    <col min="8709" max="8709" width="13.7109375" customWidth="1"/>
    <col min="8710" max="8710" width="14" customWidth="1"/>
    <col min="8711" max="8711" width="15.7109375" customWidth="1"/>
    <col min="8712" max="8712" width="14.28515625" customWidth="1"/>
    <col min="8713" max="8716" width="12.42578125" customWidth="1"/>
    <col min="8717" max="8717" width="11.42578125" customWidth="1"/>
    <col min="8961" max="8961" width="15.7109375" customWidth="1"/>
    <col min="8962" max="8962" width="14.42578125" customWidth="1"/>
    <col min="8963" max="8964" width="15.42578125" customWidth="1"/>
    <col min="8965" max="8965" width="13.7109375" customWidth="1"/>
    <col min="8966" max="8966" width="14" customWidth="1"/>
    <col min="8967" max="8967" width="15.7109375" customWidth="1"/>
    <col min="8968" max="8968" width="14.28515625" customWidth="1"/>
    <col min="8969" max="8972" width="12.42578125" customWidth="1"/>
    <col min="8973" max="8973" width="11.42578125" customWidth="1"/>
    <col min="9217" max="9217" width="15.7109375" customWidth="1"/>
    <col min="9218" max="9218" width="14.42578125" customWidth="1"/>
    <col min="9219" max="9220" width="15.42578125" customWidth="1"/>
    <col min="9221" max="9221" width="13.7109375" customWidth="1"/>
    <col min="9222" max="9222" width="14" customWidth="1"/>
    <col min="9223" max="9223" width="15.7109375" customWidth="1"/>
    <col min="9224" max="9224" width="14.28515625" customWidth="1"/>
    <col min="9225" max="9228" width="12.42578125" customWidth="1"/>
    <col min="9229" max="9229" width="11.42578125" customWidth="1"/>
    <col min="9473" max="9473" width="15.7109375" customWidth="1"/>
    <col min="9474" max="9474" width="14.42578125" customWidth="1"/>
    <col min="9475" max="9476" width="15.42578125" customWidth="1"/>
    <col min="9477" max="9477" width="13.7109375" customWidth="1"/>
    <col min="9478" max="9478" width="14" customWidth="1"/>
    <col min="9479" max="9479" width="15.7109375" customWidth="1"/>
    <col min="9480" max="9480" width="14.28515625" customWidth="1"/>
    <col min="9481" max="9484" width="12.42578125" customWidth="1"/>
    <col min="9485" max="9485" width="11.42578125" customWidth="1"/>
    <col min="9729" max="9729" width="15.7109375" customWidth="1"/>
    <col min="9730" max="9730" width="14.42578125" customWidth="1"/>
    <col min="9731" max="9732" width="15.42578125" customWidth="1"/>
    <col min="9733" max="9733" width="13.7109375" customWidth="1"/>
    <col min="9734" max="9734" width="14" customWidth="1"/>
    <col min="9735" max="9735" width="15.7109375" customWidth="1"/>
    <col min="9736" max="9736" width="14.28515625" customWidth="1"/>
    <col min="9737" max="9740" width="12.42578125" customWidth="1"/>
    <col min="9741" max="9741" width="11.42578125" customWidth="1"/>
    <col min="9985" max="9985" width="15.7109375" customWidth="1"/>
    <col min="9986" max="9986" width="14.42578125" customWidth="1"/>
    <col min="9987" max="9988" width="15.42578125" customWidth="1"/>
    <col min="9989" max="9989" width="13.7109375" customWidth="1"/>
    <col min="9990" max="9990" width="14" customWidth="1"/>
    <col min="9991" max="9991" width="15.7109375" customWidth="1"/>
    <col min="9992" max="9992" width="14.28515625" customWidth="1"/>
    <col min="9993" max="9996" width="12.42578125" customWidth="1"/>
    <col min="9997" max="9997" width="11.42578125" customWidth="1"/>
    <col min="10241" max="10241" width="15.7109375" customWidth="1"/>
    <col min="10242" max="10242" width="14.42578125" customWidth="1"/>
    <col min="10243" max="10244" width="15.42578125" customWidth="1"/>
    <col min="10245" max="10245" width="13.7109375" customWidth="1"/>
    <col min="10246" max="10246" width="14" customWidth="1"/>
    <col min="10247" max="10247" width="15.7109375" customWidth="1"/>
    <col min="10248" max="10248" width="14.28515625" customWidth="1"/>
    <col min="10249" max="10252" width="12.42578125" customWidth="1"/>
    <col min="10253" max="10253" width="11.42578125" customWidth="1"/>
    <col min="10497" max="10497" width="15.7109375" customWidth="1"/>
    <col min="10498" max="10498" width="14.42578125" customWidth="1"/>
    <col min="10499" max="10500" width="15.42578125" customWidth="1"/>
    <col min="10501" max="10501" width="13.7109375" customWidth="1"/>
    <col min="10502" max="10502" width="14" customWidth="1"/>
    <col min="10503" max="10503" width="15.7109375" customWidth="1"/>
    <col min="10504" max="10504" width="14.28515625" customWidth="1"/>
    <col min="10505" max="10508" width="12.42578125" customWidth="1"/>
    <col min="10509" max="10509" width="11.42578125" customWidth="1"/>
    <col min="10753" max="10753" width="15.7109375" customWidth="1"/>
    <col min="10754" max="10754" width="14.42578125" customWidth="1"/>
    <col min="10755" max="10756" width="15.42578125" customWidth="1"/>
    <col min="10757" max="10757" width="13.7109375" customWidth="1"/>
    <col min="10758" max="10758" width="14" customWidth="1"/>
    <col min="10759" max="10759" width="15.7109375" customWidth="1"/>
    <col min="10760" max="10760" width="14.28515625" customWidth="1"/>
    <col min="10761" max="10764" width="12.42578125" customWidth="1"/>
    <col min="10765" max="10765" width="11.42578125" customWidth="1"/>
    <col min="11009" max="11009" width="15.7109375" customWidth="1"/>
    <col min="11010" max="11010" width="14.42578125" customWidth="1"/>
    <col min="11011" max="11012" width="15.42578125" customWidth="1"/>
    <col min="11013" max="11013" width="13.7109375" customWidth="1"/>
    <col min="11014" max="11014" width="14" customWidth="1"/>
    <col min="11015" max="11015" width="15.7109375" customWidth="1"/>
    <col min="11016" max="11016" width="14.28515625" customWidth="1"/>
    <col min="11017" max="11020" width="12.42578125" customWidth="1"/>
    <col min="11021" max="11021" width="11.42578125" customWidth="1"/>
    <col min="11265" max="11265" width="15.7109375" customWidth="1"/>
    <col min="11266" max="11266" width="14.42578125" customWidth="1"/>
    <col min="11267" max="11268" width="15.42578125" customWidth="1"/>
    <col min="11269" max="11269" width="13.7109375" customWidth="1"/>
    <col min="11270" max="11270" width="14" customWidth="1"/>
    <col min="11271" max="11271" width="15.7109375" customWidth="1"/>
    <col min="11272" max="11272" width="14.28515625" customWidth="1"/>
    <col min="11273" max="11276" width="12.42578125" customWidth="1"/>
    <col min="11277" max="11277" width="11.42578125" customWidth="1"/>
    <col min="11521" max="11521" width="15.7109375" customWidth="1"/>
    <col min="11522" max="11522" width="14.42578125" customWidth="1"/>
    <col min="11523" max="11524" width="15.42578125" customWidth="1"/>
    <col min="11525" max="11525" width="13.7109375" customWidth="1"/>
    <col min="11526" max="11526" width="14" customWidth="1"/>
    <col min="11527" max="11527" width="15.7109375" customWidth="1"/>
    <col min="11528" max="11528" width="14.28515625" customWidth="1"/>
    <col min="11529" max="11532" width="12.42578125" customWidth="1"/>
    <col min="11533" max="11533" width="11.42578125" customWidth="1"/>
    <col min="11777" max="11777" width="15.7109375" customWidth="1"/>
    <col min="11778" max="11778" width="14.42578125" customWidth="1"/>
    <col min="11779" max="11780" width="15.42578125" customWidth="1"/>
    <col min="11781" max="11781" width="13.7109375" customWidth="1"/>
    <col min="11782" max="11782" width="14" customWidth="1"/>
    <col min="11783" max="11783" width="15.7109375" customWidth="1"/>
    <col min="11784" max="11784" width="14.28515625" customWidth="1"/>
    <col min="11785" max="11788" width="12.42578125" customWidth="1"/>
    <col min="11789" max="11789" width="11.42578125" customWidth="1"/>
    <col min="12033" max="12033" width="15.7109375" customWidth="1"/>
    <col min="12034" max="12034" width="14.42578125" customWidth="1"/>
    <col min="12035" max="12036" width="15.42578125" customWidth="1"/>
    <col min="12037" max="12037" width="13.7109375" customWidth="1"/>
    <col min="12038" max="12038" width="14" customWidth="1"/>
    <col min="12039" max="12039" width="15.7109375" customWidth="1"/>
    <col min="12040" max="12040" width="14.28515625" customWidth="1"/>
    <col min="12041" max="12044" width="12.42578125" customWidth="1"/>
    <col min="12045" max="12045" width="11.42578125" customWidth="1"/>
    <col min="12289" max="12289" width="15.7109375" customWidth="1"/>
    <col min="12290" max="12290" width="14.42578125" customWidth="1"/>
    <col min="12291" max="12292" width="15.42578125" customWidth="1"/>
    <col min="12293" max="12293" width="13.7109375" customWidth="1"/>
    <col min="12294" max="12294" width="14" customWidth="1"/>
    <col min="12295" max="12295" width="15.7109375" customWidth="1"/>
    <col min="12296" max="12296" width="14.28515625" customWidth="1"/>
    <col min="12297" max="12300" width="12.42578125" customWidth="1"/>
    <col min="12301" max="12301" width="11.42578125" customWidth="1"/>
    <col min="12545" max="12545" width="15.7109375" customWidth="1"/>
    <col min="12546" max="12546" width="14.42578125" customWidth="1"/>
    <col min="12547" max="12548" width="15.42578125" customWidth="1"/>
    <col min="12549" max="12549" width="13.7109375" customWidth="1"/>
    <col min="12550" max="12550" width="14" customWidth="1"/>
    <col min="12551" max="12551" width="15.7109375" customWidth="1"/>
    <col min="12552" max="12552" width="14.28515625" customWidth="1"/>
    <col min="12553" max="12556" width="12.42578125" customWidth="1"/>
    <col min="12557" max="12557" width="11.42578125" customWidth="1"/>
    <col min="12801" max="12801" width="15.7109375" customWidth="1"/>
    <col min="12802" max="12802" width="14.42578125" customWidth="1"/>
    <col min="12803" max="12804" width="15.42578125" customWidth="1"/>
    <col min="12805" max="12805" width="13.7109375" customWidth="1"/>
    <col min="12806" max="12806" width="14" customWidth="1"/>
    <col min="12807" max="12807" width="15.7109375" customWidth="1"/>
    <col min="12808" max="12808" width="14.28515625" customWidth="1"/>
    <col min="12809" max="12812" width="12.42578125" customWidth="1"/>
    <col min="12813" max="12813" width="11.42578125" customWidth="1"/>
    <col min="13057" max="13057" width="15.7109375" customWidth="1"/>
    <col min="13058" max="13058" width="14.42578125" customWidth="1"/>
    <col min="13059" max="13060" width="15.42578125" customWidth="1"/>
    <col min="13061" max="13061" width="13.7109375" customWidth="1"/>
    <col min="13062" max="13062" width="14" customWidth="1"/>
    <col min="13063" max="13063" width="15.7109375" customWidth="1"/>
    <col min="13064" max="13064" width="14.28515625" customWidth="1"/>
    <col min="13065" max="13068" width="12.42578125" customWidth="1"/>
    <col min="13069" max="13069" width="11.42578125" customWidth="1"/>
    <col min="13313" max="13313" width="15.7109375" customWidth="1"/>
    <col min="13314" max="13314" width="14.42578125" customWidth="1"/>
    <col min="13315" max="13316" width="15.42578125" customWidth="1"/>
    <col min="13317" max="13317" width="13.7109375" customWidth="1"/>
    <col min="13318" max="13318" width="14" customWidth="1"/>
    <col min="13319" max="13319" width="15.7109375" customWidth="1"/>
    <col min="13320" max="13320" width="14.28515625" customWidth="1"/>
    <col min="13321" max="13324" width="12.42578125" customWidth="1"/>
    <col min="13325" max="13325" width="11.42578125" customWidth="1"/>
    <col min="13569" max="13569" width="15.7109375" customWidth="1"/>
    <col min="13570" max="13570" width="14.42578125" customWidth="1"/>
    <col min="13571" max="13572" width="15.42578125" customWidth="1"/>
    <col min="13573" max="13573" width="13.7109375" customWidth="1"/>
    <col min="13574" max="13574" width="14" customWidth="1"/>
    <col min="13575" max="13575" width="15.7109375" customWidth="1"/>
    <col min="13576" max="13576" width="14.28515625" customWidth="1"/>
    <col min="13577" max="13580" width="12.42578125" customWidth="1"/>
    <col min="13581" max="13581" width="11.42578125" customWidth="1"/>
    <col min="13825" max="13825" width="15.7109375" customWidth="1"/>
    <col min="13826" max="13826" width="14.42578125" customWidth="1"/>
    <col min="13827" max="13828" width="15.42578125" customWidth="1"/>
    <col min="13829" max="13829" width="13.7109375" customWidth="1"/>
    <col min="13830" max="13830" width="14" customWidth="1"/>
    <col min="13831" max="13831" width="15.7109375" customWidth="1"/>
    <col min="13832" max="13832" width="14.28515625" customWidth="1"/>
    <col min="13833" max="13836" width="12.42578125" customWidth="1"/>
    <col min="13837" max="13837" width="11.42578125" customWidth="1"/>
    <col min="14081" max="14081" width="15.7109375" customWidth="1"/>
    <col min="14082" max="14082" width="14.42578125" customWidth="1"/>
    <col min="14083" max="14084" width="15.42578125" customWidth="1"/>
    <col min="14085" max="14085" width="13.7109375" customWidth="1"/>
    <col min="14086" max="14086" width="14" customWidth="1"/>
    <col min="14087" max="14087" width="15.7109375" customWidth="1"/>
    <col min="14088" max="14088" width="14.28515625" customWidth="1"/>
    <col min="14089" max="14092" width="12.42578125" customWidth="1"/>
    <col min="14093" max="14093" width="11.42578125" customWidth="1"/>
    <col min="14337" max="14337" width="15.7109375" customWidth="1"/>
    <col min="14338" max="14338" width="14.42578125" customWidth="1"/>
    <col min="14339" max="14340" width="15.42578125" customWidth="1"/>
    <col min="14341" max="14341" width="13.7109375" customWidth="1"/>
    <col min="14342" max="14342" width="14" customWidth="1"/>
    <col min="14343" max="14343" width="15.7109375" customWidth="1"/>
    <col min="14344" max="14344" width="14.28515625" customWidth="1"/>
    <col min="14345" max="14348" width="12.42578125" customWidth="1"/>
    <col min="14349" max="14349" width="11.42578125" customWidth="1"/>
    <col min="14593" max="14593" width="15.7109375" customWidth="1"/>
    <col min="14594" max="14594" width="14.42578125" customWidth="1"/>
    <col min="14595" max="14596" width="15.42578125" customWidth="1"/>
    <col min="14597" max="14597" width="13.7109375" customWidth="1"/>
    <col min="14598" max="14598" width="14" customWidth="1"/>
    <col min="14599" max="14599" width="15.7109375" customWidth="1"/>
    <col min="14600" max="14600" width="14.28515625" customWidth="1"/>
    <col min="14601" max="14604" width="12.42578125" customWidth="1"/>
    <col min="14605" max="14605" width="11.42578125" customWidth="1"/>
    <col min="14849" max="14849" width="15.7109375" customWidth="1"/>
    <col min="14850" max="14850" width="14.42578125" customWidth="1"/>
    <col min="14851" max="14852" width="15.42578125" customWidth="1"/>
    <col min="14853" max="14853" width="13.7109375" customWidth="1"/>
    <col min="14854" max="14854" width="14" customWidth="1"/>
    <col min="14855" max="14855" width="15.7109375" customWidth="1"/>
    <col min="14856" max="14856" width="14.28515625" customWidth="1"/>
    <col min="14857" max="14860" width="12.42578125" customWidth="1"/>
    <col min="14861" max="14861" width="11.42578125" customWidth="1"/>
    <col min="15105" max="15105" width="15.7109375" customWidth="1"/>
    <col min="15106" max="15106" width="14.42578125" customWidth="1"/>
    <col min="15107" max="15108" width="15.42578125" customWidth="1"/>
    <col min="15109" max="15109" width="13.7109375" customWidth="1"/>
    <col min="15110" max="15110" width="14" customWidth="1"/>
    <col min="15111" max="15111" width="15.7109375" customWidth="1"/>
    <col min="15112" max="15112" width="14.28515625" customWidth="1"/>
    <col min="15113" max="15116" width="12.42578125" customWidth="1"/>
    <col min="15117" max="15117" width="11.42578125" customWidth="1"/>
    <col min="15361" max="15361" width="15.7109375" customWidth="1"/>
    <col min="15362" max="15362" width="14.42578125" customWidth="1"/>
    <col min="15363" max="15364" width="15.42578125" customWidth="1"/>
    <col min="15365" max="15365" width="13.7109375" customWidth="1"/>
    <col min="15366" max="15366" width="14" customWidth="1"/>
    <col min="15367" max="15367" width="15.7109375" customWidth="1"/>
    <col min="15368" max="15368" width="14.28515625" customWidth="1"/>
    <col min="15369" max="15372" width="12.42578125" customWidth="1"/>
    <col min="15373" max="15373" width="11.42578125" customWidth="1"/>
    <col min="15617" max="15617" width="15.7109375" customWidth="1"/>
    <col min="15618" max="15618" width="14.42578125" customWidth="1"/>
    <col min="15619" max="15620" width="15.42578125" customWidth="1"/>
    <col min="15621" max="15621" width="13.7109375" customWidth="1"/>
    <col min="15622" max="15622" width="14" customWidth="1"/>
    <col min="15623" max="15623" width="15.7109375" customWidth="1"/>
    <col min="15624" max="15624" width="14.28515625" customWidth="1"/>
    <col min="15625" max="15628" width="12.42578125" customWidth="1"/>
    <col min="15629" max="15629" width="11.42578125" customWidth="1"/>
    <col min="15873" max="15873" width="15.7109375" customWidth="1"/>
    <col min="15874" max="15874" width="14.42578125" customWidth="1"/>
    <col min="15875" max="15876" width="15.42578125" customWidth="1"/>
    <col min="15877" max="15877" width="13.7109375" customWidth="1"/>
    <col min="15878" max="15878" width="14" customWidth="1"/>
    <col min="15879" max="15879" width="15.7109375" customWidth="1"/>
    <col min="15880" max="15880" width="14.28515625" customWidth="1"/>
    <col min="15881" max="15884" width="12.42578125" customWidth="1"/>
    <col min="15885" max="15885" width="11.42578125" customWidth="1"/>
    <col min="16129" max="16129" width="15.7109375" customWidth="1"/>
    <col min="16130" max="16130" width="14.42578125" customWidth="1"/>
    <col min="16131" max="16132" width="15.42578125" customWidth="1"/>
    <col min="16133" max="16133" width="13.7109375" customWidth="1"/>
    <col min="16134" max="16134" width="14" customWidth="1"/>
    <col min="16135" max="16135" width="15.7109375" customWidth="1"/>
    <col min="16136" max="16136" width="14.28515625" customWidth="1"/>
    <col min="16137" max="16140" width="12.42578125" customWidth="1"/>
    <col min="16141" max="16141" width="11.42578125" customWidth="1"/>
  </cols>
  <sheetData>
    <row r="1" spans="1:12" x14ac:dyDescent="0.2">
      <c r="A1" s="142" t="s">
        <v>136</v>
      </c>
      <c r="B1" s="143"/>
      <c r="C1" s="144"/>
      <c r="D1" s="144"/>
      <c r="E1" s="144"/>
      <c r="F1" s="144"/>
      <c r="G1" s="144"/>
      <c r="H1" s="144"/>
      <c r="I1" s="145"/>
      <c r="J1" s="145"/>
      <c r="K1" s="145"/>
      <c r="L1" s="145"/>
    </row>
    <row r="2" spans="1:12" x14ac:dyDescent="0.2">
      <c r="A2" s="79" t="s">
        <v>137</v>
      </c>
      <c r="B2" s="79" t="s">
        <v>138</v>
      </c>
      <c r="C2" s="79" t="s">
        <v>139</v>
      </c>
      <c r="D2" s="79" t="s">
        <v>140</v>
      </c>
      <c r="E2" s="79" t="s">
        <v>141</v>
      </c>
      <c r="F2" s="79" t="s">
        <v>142</v>
      </c>
      <c r="G2" s="79" t="s">
        <v>143</v>
      </c>
      <c r="H2" s="79" t="s">
        <v>144</v>
      </c>
      <c r="I2" s="79" t="s">
        <v>145</v>
      </c>
      <c r="J2" s="79" t="s">
        <v>146</v>
      </c>
      <c r="K2" s="79" t="s">
        <v>147</v>
      </c>
      <c r="L2" s="79" t="s">
        <v>148</v>
      </c>
    </row>
    <row r="3" spans="1:12" x14ac:dyDescent="0.2">
      <c r="A3" s="146" t="e">
        <f>SUM('[1]FID Calculations'!G20,'[1]FID Calculations'!G100,'[1]FID Calculations'!G180,'[1]FID Calculations'!G260,'[1]FID Calculations'!G340)/5</f>
        <v>#DIV/0!</v>
      </c>
      <c r="B3" s="146" t="e">
        <f>SUM('[1]FID Calculations'!G21,'[1]FID Calculations'!G101,'[1]FID Calculations'!G181,'[1]FID Calculations'!G261,'[1]FID Calculations'!G341)/5</f>
        <v>#DIV/0!</v>
      </c>
      <c r="C3" s="146" t="e">
        <f>SUM('[1]FID Calculations'!G22,'[1]FID Calculations'!G102,'[1]FID Calculations'!G182,'[1]FID Calculations'!G262,'[1]FID Calculations'!G342)/5</f>
        <v>#DIV/0!</v>
      </c>
      <c r="D3" s="146" t="e">
        <f>SUM('[1]FID Calculations'!G23,'[1]FID Calculations'!G103,'[1]FID Calculations'!G183,'[1]FID Calculations'!G263,'[1]FID Calculations'!G343)/5</f>
        <v>#DIV/0!</v>
      </c>
      <c r="E3" s="146" t="e">
        <f>SUM('[1]FID Calculations'!G24,'[1]FID Calculations'!G104,'[1]FID Calculations'!G184,'[1]FID Calculations'!G264,'[1]FID Calculations'!G344)/5</f>
        <v>#DIV/0!</v>
      </c>
      <c r="F3" s="146" t="e">
        <f>SUM('[1]FID Calculations'!G25,'[1]FID Calculations'!G105,'[1]FID Calculations'!G185,'[1]FID Calculations'!G265,'[1]FID Calculations'!G345)/5</f>
        <v>#DIV/0!</v>
      </c>
      <c r="G3" s="146" t="e">
        <f>SUM('[1]FID Calculations'!G26,'[1]FID Calculations'!G106,'[1]FID Calculations'!G186,'[1]FID Calculations'!G266,'[1]FID Calculations'!G346)/5</f>
        <v>#DIV/0!</v>
      </c>
      <c r="H3" s="146" t="e">
        <f>SUM('[1]FID Calculations'!G27,'[1]FID Calculations'!G107,'[1]FID Calculations'!G187,'[1]FID Calculations'!G267,'[1]FID Calculations'!G347)/5</f>
        <v>#DIV/0!</v>
      </c>
      <c r="I3" s="146" t="e">
        <f>SUM('[1]FID Calculations'!G28,'[1]FID Calculations'!G108,'[1]FID Calculations'!G188,'[1]FID Calculations'!G268,'[1]FID Calculations'!G348)/5</f>
        <v>#DIV/0!</v>
      </c>
      <c r="J3" s="146" t="e">
        <f>SUM('[1]FID Calculations'!G29,'[1]FID Calculations'!G109,'[1]FID Calculations'!G189,'[1]FID Calculations'!G269,'[1]FID Calculations'!G349)/5</f>
        <v>#DIV/0!</v>
      </c>
      <c r="K3" s="147" t="e">
        <f>SUM('[1]FID Calculations'!G30,'[1]FID Calculations'!G110,'[1]FID Calculations'!G190,'[1]FID Calculations'!G270,'[1]FID Calculations'!G350)/5</f>
        <v>#DIV/0!</v>
      </c>
      <c r="L3" s="147" t="e">
        <f>SUM('[1]FID Calculations'!G31,'[1]FID Calculations'!G111,'[1]FID Calculations'!G191,'[1]FID Calculations'!G271,'[1]FID Calculations'!G351)/5</f>
        <v>#DIV/0!</v>
      </c>
    </row>
    <row r="4" spans="1:12" x14ac:dyDescent="0.2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2">
      <c r="A5" s="79" t="s">
        <v>137</v>
      </c>
      <c r="B5" s="79" t="s">
        <v>139</v>
      </c>
      <c r="C5" s="79" t="s">
        <v>141</v>
      </c>
      <c r="D5" s="79" t="s">
        <v>149</v>
      </c>
      <c r="E5" s="79" t="s">
        <v>144</v>
      </c>
      <c r="F5" s="79" t="s">
        <v>145</v>
      </c>
      <c r="G5" s="79" t="s">
        <v>146</v>
      </c>
      <c r="H5" s="79" t="s">
        <v>147</v>
      </c>
      <c r="I5" s="79" t="s">
        <v>147</v>
      </c>
      <c r="J5" s="72"/>
      <c r="K5" s="72"/>
      <c r="L5" s="72"/>
    </row>
    <row r="6" spans="1:12" x14ac:dyDescent="0.2">
      <c r="A6" s="146" t="e">
        <f>A3</f>
        <v>#DIV/0!</v>
      </c>
      <c r="B6" s="146" t="e">
        <f>B3+C3</f>
        <v>#DIV/0!</v>
      </c>
      <c r="C6" s="146" t="e">
        <f>D3+E3</f>
        <v>#DIV/0!</v>
      </c>
      <c r="D6" s="146" t="e">
        <f>F3+G3</f>
        <v>#DIV/0!</v>
      </c>
      <c r="E6" s="146" t="e">
        <f>H3</f>
        <v>#DIV/0!</v>
      </c>
      <c r="F6" s="146" t="e">
        <f>I3</f>
        <v>#DIV/0!</v>
      </c>
      <c r="G6" s="146" t="e">
        <f>J3</f>
        <v>#DIV/0!</v>
      </c>
      <c r="H6" s="147" t="e">
        <f>K3</f>
        <v>#DIV/0!</v>
      </c>
      <c r="I6" s="147" t="e">
        <f>L3</f>
        <v>#DIV/0!</v>
      </c>
      <c r="J6" s="148"/>
      <c r="K6" s="148"/>
      <c r="L6" s="148"/>
    </row>
    <row r="7" spans="1:12" x14ac:dyDescent="0.2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</row>
    <row r="8" spans="1:12" x14ac:dyDescent="0.2">
      <c r="A8" s="70" t="s">
        <v>137</v>
      </c>
      <c r="B8" s="70" t="s">
        <v>150</v>
      </c>
      <c r="C8" s="70" t="s">
        <v>151</v>
      </c>
      <c r="D8" s="72"/>
      <c r="E8" s="72"/>
      <c r="F8" s="72"/>
      <c r="G8" s="72"/>
      <c r="H8" s="72"/>
      <c r="I8" s="72"/>
      <c r="J8" s="72"/>
      <c r="K8" s="72"/>
      <c r="L8" s="72"/>
    </row>
    <row r="9" spans="1:12" x14ac:dyDescent="0.2">
      <c r="A9" s="147" t="e">
        <f>A6</f>
        <v>#DIV/0!</v>
      </c>
      <c r="B9" s="147" t="e">
        <f>SUM(B3:G3)</f>
        <v>#DIV/0!</v>
      </c>
      <c r="C9" s="147" t="e">
        <f>SUM(H3:K3)</f>
        <v>#DIV/0!</v>
      </c>
      <c r="D9" s="72"/>
      <c r="E9" s="72"/>
      <c r="F9" s="72"/>
      <c r="G9" s="72"/>
      <c r="H9" s="72"/>
      <c r="I9" s="72"/>
      <c r="J9" s="72"/>
      <c r="K9" s="72"/>
      <c r="L9" s="72"/>
    </row>
    <row r="13" spans="1:12" x14ac:dyDescent="0.2">
      <c r="A13" s="2"/>
      <c r="G13" s="2" t="s">
        <v>152</v>
      </c>
    </row>
    <row r="15" spans="1:12" x14ac:dyDescent="0.2">
      <c r="A15" s="4"/>
      <c r="B15" s="4"/>
      <c r="C15" s="4"/>
      <c r="D15" s="4"/>
      <c r="G15" s="4" t="s">
        <v>153</v>
      </c>
      <c r="H15" s="4" t="s">
        <v>126</v>
      </c>
      <c r="I15" s="4" t="s">
        <v>109</v>
      </c>
      <c r="J15" s="4" t="s">
        <v>111</v>
      </c>
    </row>
    <row r="16" spans="1:12" x14ac:dyDescent="0.2">
      <c r="A16" s="4"/>
      <c r="B16" s="4"/>
      <c r="C16" s="4"/>
      <c r="D16" s="4"/>
      <c r="G16" s="4">
        <f>'[1]FID Data'!$A$7</f>
        <v>1</v>
      </c>
      <c r="H16" t="e">
        <f>'[1]FID Calculations'!G37</f>
        <v>#DIV/0!</v>
      </c>
      <c r="I16" t="e">
        <f>'[1]FID Calculations'!G38</f>
        <v>#DIV/0!</v>
      </c>
      <c r="J16" t="e">
        <f>'[1]FID Calculations'!G39</f>
        <v>#DIV/0!</v>
      </c>
    </row>
    <row r="17" spans="1:10" x14ac:dyDescent="0.2">
      <c r="A17" s="4"/>
      <c r="B17" s="4"/>
      <c r="C17" s="4"/>
      <c r="D17" s="4"/>
      <c r="G17" s="4">
        <f>'[1]FID Data'!$A$93</f>
        <v>2</v>
      </c>
      <c r="H17">
        <f>'[1]FID Calculations'!G116</f>
        <v>0</v>
      </c>
      <c r="I17">
        <f>'[1]FID Calculations'!G117</f>
        <v>0.12239419881460542</v>
      </c>
      <c r="J17">
        <f>'[1]FID Calculations'!G118</f>
        <v>4.4413491910453441E-2</v>
      </c>
    </row>
    <row r="18" spans="1:10" x14ac:dyDescent="0.2">
      <c r="A18" s="4"/>
      <c r="B18" s="4"/>
      <c r="C18" s="4"/>
      <c r="D18" s="4"/>
      <c r="G18" s="4">
        <f>'[1]FID Data'!$A$179</f>
        <v>3</v>
      </c>
      <c r="H18">
        <f>'[1]FID Calculations'!G196</f>
        <v>0</v>
      </c>
      <c r="I18">
        <f>'[1]FID Calculations'!G197</f>
        <v>0.1171671127419527</v>
      </c>
      <c r="J18">
        <f>'[1]FID Calculations'!G198</f>
        <v>4.2245246044187286E-2</v>
      </c>
    </row>
    <row r="19" spans="1:10" x14ac:dyDescent="0.2">
      <c r="A19" s="4"/>
      <c r="B19" s="4"/>
      <c r="C19" s="4"/>
      <c r="D19" s="4"/>
      <c r="G19" s="4">
        <f>'[1]FID Data'!$A$265</f>
        <v>4</v>
      </c>
      <c r="H19">
        <f>'[1]FID Calculations'!G276</f>
        <v>0</v>
      </c>
      <c r="I19">
        <f>'[1]FID Calculations'!G277</f>
        <v>0.1147768162826273</v>
      </c>
      <c r="J19">
        <f>'[1]FID Calculations'!G278</f>
        <v>4.1408264713990207E-2</v>
      </c>
    </row>
    <row r="20" spans="1:10" x14ac:dyDescent="0.2">
      <c r="A20" s="4"/>
      <c r="B20" s="4"/>
      <c r="C20" s="4"/>
      <c r="D20" s="4"/>
      <c r="G20" s="4">
        <f>'[1]FID Data'!$A$351</f>
        <v>5</v>
      </c>
      <c r="H20">
        <f>'[1]FID Calculations'!G356</f>
        <v>0</v>
      </c>
      <c r="I20" t="e">
        <f>'[1]FID Calculations'!G357</f>
        <v>#DIV/0!</v>
      </c>
      <c r="J20" t="e">
        <f>'[1]FID Calculations'!G358</f>
        <v>#DIV/0!</v>
      </c>
    </row>
    <row r="22" spans="1:10" x14ac:dyDescent="0.2">
      <c r="A22" s="2"/>
    </row>
    <row r="24" spans="1:10" x14ac:dyDescent="0.2">
      <c r="A24" s="4"/>
      <c r="B24" s="4"/>
      <c r="C24" s="4"/>
    </row>
    <row r="25" spans="1:10" x14ac:dyDescent="0.2">
      <c r="A25" s="4"/>
      <c r="B25" s="4"/>
      <c r="C25" s="4"/>
    </row>
    <row r="26" spans="1:10" x14ac:dyDescent="0.2">
      <c r="A26" s="4"/>
      <c r="B26" s="4"/>
      <c r="C26" s="4"/>
    </row>
    <row r="27" spans="1:10" x14ac:dyDescent="0.2">
      <c r="A27" s="4"/>
      <c r="B27" s="4"/>
      <c r="C27" s="4"/>
    </row>
    <row r="28" spans="1:10" x14ac:dyDescent="0.2">
      <c r="A28" s="4"/>
      <c r="B28" s="4"/>
      <c r="C28" s="4"/>
    </row>
    <row r="29" spans="1:10" x14ac:dyDescent="0.2">
      <c r="A29" s="4"/>
      <c r="B29" s="4"/>
      <c r="C29" s="4"/>
    </row>
    <row r="31" spans="1:10" x14ac:dyDescent="0.2">
      <c r="A31" s="2" t="s">
        <v>154</v>
      </c>
      <c r="H31" s="2"/>
    </row>
    <row r="33" spans="1:13" x14ac:dyDescent="0.2">
      <c r="A33" s="111" t="s">
        <v>153</v>
      </c>
      <c r="B33" s="111">
        <f>'[1]FID Data'!$A$7</f>
        <v>1</v>
      </c>
      <c r="C33" s="111">
        <f>'[1]FID Data'!$A$93</f>
        <v>2</v>
      </c>
      <c r="D33" s="111">
        <f>'[1]FID Data'!$A$179</f>
        <v>3</v>
      </c>
      <c r="E33" s="111">
        <f>'[1]FID Data'!$A$265</f>
        <v>4</v>
      </c>
      <c r="F33" s="111">
        <f>'[1]FID Data'!$A$351</f>
        <v>5</v>
      </c>
      <c r="H33" s="4"/>
      <c r="I33" s="4"/>
      <c r="J33" s="4"/>
      <c r="K33" s="4"/>
      <c r="L33" s="4"/>
      <c r="M33" s="4"/>
    </row>
    <row r="34" spans="1:13" x14ac:dyDescent="0.2">
      <c r="A34" s="111" t="str">
        <f>'[1]FID Calculations'!F340</f>
        <v>C1</v>
      </c>
      <c r="B34" s="4" t="e">
        <f>'[1]FID Calculations'!G20</f>
        <v>#DIV/0!</v>
      </c>
      <c r="C34" s="4">
        <f>'[1]FID Calculations'!G100</f>
        <v>51.196104432738764</v>
      </c>
      <c r="D34" s="4">
        <f>'[1]FID Calculations'!G180</f>
        <v>52.460894631086653</v>
      </c>
      <c r="E34" s="4">
        <f>'[1]FID Calculations'!G260</f>
        <v>53.316177052139423</v>
      </c>
      <c r="F34" s="4" t="e">
        <f>'[1]FID Calculations'!G340</f>
        <v>#DIV/0!</v>
      </c>
    </row>
    <row r="35" spans="1:13" x14ac:dyDescent="0.2">
      <c r="A35" s="111" t="str">
        <f>'[1]FID Calculations'!F341</f>
        <v>C2=</v>
      </c>
      <c r="B35" s="4" t="e">
        <f>'[1]FID Calculations'!G21</f>
        <v>#DIV/0!</v>
      </c>
      <c r="C35" s="4">
        <f>'[1]FID Calculations'!G101</f>
        <v>0.84656040506868524</v>
      </c>
      <c r="D35" s="4">
        <f>'[1]FID Calculations'!G181</f>
        <v>0.82044564361524619</v>
      </c>
      <c r="E35" s="4">
        <f>'[1]FID Calculations'!G261</f>
        <v>0.8051574912556938</v>
      </c>
      <c r="F35" s="4" t="e">
        <f>'[1]FID Calculations'!G341</f>
        <v>#DIV/0!</v>
      </c>
    </row>
    <row r="36" spans="1:13" x14ac:dyDescent="0.2">
      <c r="A36" s="111" t="str">
        <f>'[1]FID Calculations'!F342</f>
        <v>C2</v>
      </c>
      <c r="B36" s="4" t="e">
        <f>'[1]FID Calculations'!G22</f>
        <v>#DIV/0!</v>
      </c>
      <c r="C36" s="4">
        <f>'[1]FID Calculations'!G102</f>
        <v>19.060883723700936</v>
      </c>
      <c r="D36" s="4">
        <f>'[1]FID Calculations'!G182</f>
        <v>19.421017047861056</v>
      </c>
      <c r="E36" s="4">
        <f>'[1]FID Calculations'!G262</f>
        <v>19.444366887068878</v>
      </c>
      <c r="F36" s="4" t="e">
        <f>'[1]FID Calculations'!G342</f>
        <v>#DIV/0!</v>
      </c>
    </row>
    <row r="37" spans="1:13" x14ac:dyDescent="0.2">
      <c r="A37" s="111" t="str">
        <f>'[1]FID Calculations'!F343</f>
        <v>C3=</v>
      </c>
      <c r="B37" s="4" t="e">
        <f>'[1]FID Calculations'!G23</f>
        <v>#DIV/0!</v>
      </c>
      <c r="C37" s="4">
        <f>'[1]FID Calculations'!G103</f>
        <v>2.692728223542642</v>
      </c>
      <c r="D37" s="4">
        <f>'[1]FID Calculations'!G183</f>
        <v>2.5512379555531184</v>
      </c>
      <c r="E37" s="4">
        <f>'[1]FID Calculations'!G263</f>
        <v>2.4254346946793515</v>
      </c>
      <c r="F37" s="4" t="e">
        <f>'[1]FID Calculations'!G343</f>
        <v>#DIV/0!</v>
      </c>
    </row>
    <row r="38" spans="1:13" x14ac:dyDescent="0.2">
      <c r="A38" s="111" t="str">
        <f>'[1]FID Calculations'!F344</f>
        <v>C3</v>
      </c>
      <c r="B38" s="4" t="e">
        <f>'[1]FID Calculations'!G24</f>
        <v>#DIV/0!</v>
      </c>
      <c r="C38" s="4">
        <f>'[1]FID Calculations'!G104</f>
        <v>13.438450358260463</v>
      </c>
      <c r="D38" s="4">
        <f>'[1]FID Calculations'!G184</f>
        <v>13.281542559050113</v>
      </c>
      <c r="E38" s="4">
        <f>'[1]FID Calculations'!G264</f>
        <v>12.891280409288331</v>
      </c>
      <c r="F38" s="4" t="e">
        <f>'[1]FID Calculations'!G344</f>
        <v>#DIV/0!</v>
      </c>
    </row>
    <row r="39" spans="1:13" x14ac:dyDescent="0.2">
      <c r="A39" s="111" t="str">
        <f>'[1]FID Calculations'!F345</f>
        <v>iso-C4</v>
      </c>
      <c r="B39" s="4" t="e">
        <f>'[1]FID Calculations'!G25</f>
        <v>#DIV/0!</v>
      </c>
      <c r="C39" s="4">
        <f>'[1]FID Calculations'!G105</f>
        <v>1.6763433125831519</v>
      </c>
      <c r="D39" s="4">
        <f>'[1]FID Calculations'!G185</f>
        <v>0.85549433169016897</v>
      </c>
      <c r="E39" s="4">
        <f>'[1]FID Calculations'!G265</f>
        <v>0.80882419072566947</v>
      </c>
      <c r="F39" s="4" t="e">
        <f>'[1]FID Calculations'!G345</f>
        <v>#DIV/0!</v>
      </c>
    </row>
    <row r="40" spans="1:13" x14ac:dyDescent="0.2">
      <c r="A40" s="111" t="str">
        <f>'[1]FID Calculations'!F346</f>
        <v>n-C4</v>
      </c>
      <c r="B40" s="4" t="e">
        <f>'[1]FID Calculations'!G26</f>
        <v>#DIV/0!</v>
      </c>
      <c r="C40" s="4">
        <f>'[1]FID Calculations'!G106</f>
        <v>5.725024076254126</v>
      </c>
      <c r="D40" s="4">
        <f>'[1]FID Calculations'!G186</f>
        <v>5.5318621704779805</v>
      </c>
      <c r="E40" s="4">
        <f>'[1]FID Calculations'!G266</f>
        <v>5.3276689077176504</v>
      </c>
      <c r="F40" s="4" t="e">
        <f>'[1]FID Calculations'!G346</f>
        <v>#DIV/0!</v>
      </c>
    </row>
    <row r="41" spans="1:13" x14ac:dyDescent="0.2">
      <c r="A41" s="111" t="str">
        <f>'[1]FID Calculations'!F347</f>
        <v>C5</v>
      </c>
      <c r="B41" s="4" t="e">
        <f>'[1]FID Calculations'!G27</f>
        <v>#DIV/0!</v>
      </c>
      <c r="C41" s="4">
        <f>'[1]FID Calculations'!G107</f>
        <v>3.79137279771665</v>
      </c>
      <c r="D41" s="4">
        <f>'[1]FID Calculations'!G187</f>
        <v>3.5927710826654016</v>
      </c>
      <c r="E41" s="4">
        <f>'[1]FID Calculations'!G267</f>
        <v>3.5169771718240934</v>
      </c>
      <c r="F41" s="4" t="e">
        <f>'[1]FID Calculations'!G347</f>
        <v>#DIV/0!</v>
      </c>
    </row>
    <row r="42" spans="1:13" x14ac:dyDescent="0.2">
      <c r="A42" s="111" t="str">
        <f>'[1]FID Calculations'!F348</f>
        <v>C6</v>
      </c>
      <c r="B42" s="4" t="e">
        <f>'[1]FID Calculations'!G28</f>
        <v>#DIV/0!</v>
      </c>
      <c r="C42" s="4">
        <f>'[1]FID Calculations'!G108</f>
        <v>1.5725326701345828</v>
      </c>
      <c r="D42" s="4">
        <f>'[1]FID Calculations'!G188</f>
        <v>1.4847345780002619</v>
      </c>
      <c r="E42" s="4">
        <f>'[1]FID Calculations'!G268</f>
        <v>1.4641131953009057</v>
      </c>
      <c r="F42" s="4" t="e">
        <f>'[1]FID Calculations'!G348</f>
        <v>#DIV/0!</v>
      </c>
    </row>
    <row r="43" spans="1:13" x14ac:dyDescent="0.2">
      <c r="A43" s="111" t="str">
        <f>'[1]FID Calculations'!F349</f>
        <v>C7</v>
      </c>
      <c r="B43" s="4" t="e">
        <f>'[1]FID Calculations'!G29</f>
        <v>#DIV/0!</v>
      </c>
      <c r="C43" s="4">
        <f>'[1]FID Calculations'!G109</f>
        <v>0</v>
      </c>
      <c r="D43" s="4">
        <f>'[1]FID Calculations'!G189</f>
        <v>0</v>
      </c>
      <c r="E43" s="4">
        <f>'[1]FID Calculations'!G269</f>
        <v>0</v>
      </c>
      <c r="F43" s="4" t="e">
        <f>'[1]FID Calculations'!G349</f>
        <v>#DIV/0!</v>
      </c>
    </row>
    <row r="44" spans="1:13" x14ac:dyDescent="0.2">
      <c r="A44" s="111" t="str">
        <f>'[1]FID Calculations'!F350</f>
        <v>C8</v>
      </c>
      <c r="B44" s="4" t="e">
        <f>'[1]FID Calculations'!G30</f>
        <v>#DIV/0!</v>
      </c>
      <c r="C44" s="4">
        <f>'[1]FID Calculations'!G110</f>
        <v>0</v>
      </c>
      <c r="D44" s="4">
        <f>'[1]FID Calculations'!G190</f>
        <v>0</v>
      </c>
      <c r="E44" s="4">
        <f>'[1]FID Calculations'!G270</f>
        <v>0</v>
      </c>
      <c r="F44" s="4" t="e">
        <f>'[1]FID Calculations'!G350</f>
        <v>#DIV/0!</v>
      </c>
    </row>
    <row r="45" spans="1:13" x14ac:dyDescent="0.2">
      <c r="A45" s="111" t="s">
        <v>118</v>
      </c>
      <c r="B45" s="4" t="e">
        <f>'[1]FID Calculations'!G31</f>
        <v>#DIV/0!</v>
      </c>
      <c r="C45" s="4">
        <f>'[1]FID Calculations'!G111</f>
        <v>0</v>
      </c>
      <c r="D45" s="4">
        <f>'[1]FID Calculations'!G191</f>
        <v>0</v>
      </c>
      <c r="E45" s="4">
        <f>'[1]FID Calculations'!G271</f>
        <v>0</v>
      </c>
      <c r="F45" s="4" t="e">
        <f>'[1]FID Calculations'!G351</f>
        <v>#DIV/0!</v>
      </c>
    </row>
    <row r="46" spans="1:13" x14ac:dyDescent="0.2">
      <c r="A46" s="111" t="s">
        <v>153</v>
      </c>
      <c r="B46" s="111">
        <f>'[1]FID Data'!$A$7</f>
        <v>1</v>
      </c>
      <c r="C46" s="111">
        <f>'[1]FID Data'!$A$93</f>
        <v>2</v>
      </c>
      <c r="D46" s="111">
        <f>'[1]FID Data'!$A$179</f>
        <v>3</v>
      </c>
      <c r="E46" s="111">
        <f>'[1]FID Data'!$A$265</f>
        <v>4</v>
      </c>
      <c r="F46" s="111">
        <f>'[1]FID Data'!$A$351</f>
        <v>5</v>
      </c>
    </row>
    <row r="47" spans="1:13" x14ac:dyDescent="0.2">
      <c r="A47" s="111" t="str">
        <f>'[1]FID Calculations'!J20</f>
        <v>C1</v>
      </c>
      <c r="B47" t="e">
        <f>'[1]FID Calculations'!K20</f>
        <v>#DIV/0!</v>
      </c>
      <c r="C47">
        <f>'[1]FID Calculations'!K100</f>
        <v>51.196104432738764</v>
      </c>
      <c r="D47">
        <f>'[1]FID Calculations'!K180</f>
        <v>52.460894631086653</v>
      </c>
      <c r="E47">
        <f>'[1]FID Calculations'!K260</f>
        <v>53.316177052139423</v>
      </c>
      <c r="F47" t="e">
        <f>'[1]FID Calculations'!K340</f>
        <v>#DIV/0!</v>
      </c>
      <c r="H47" s="4"/>
      <c r="I47" s="4"/>
      <c r="J47" s="4"/>
      <c r="K47" s="4"/>
      <c r="L47" s="4"/>
      <c r="M47" s="4"/>
    </row>
    <row r="48" spans="1:13" x14ac:dyDescent="0.2">
      <c r="A48" s="111" t="str">
        <f>'[1]FID Calculations'!J21</f>
        <v>C2</v>
      </c>
      <c r="B48" t="e">
        <f>'[1]FID Calculations'!K21</f>
        <v>#DIV/0!</v>
      </c>
      <c r="C48">
        <f>'[1]FID Calculations'!K101</f>
        <v>19.907444128769622</v>
      </c>
      <c r="D48">
        <f>'[1]FID Calculations'!K181</f>
        <v>20.241462691476304</v>
      </c>
      <c r="E48">
        <f>'[1]FID Calculations'!K261</f>
        <v>20.249524378324573</v>
      </c>
      <c r="F48" t="e">
        <f>'[1]FID Calculations'!K341</f>
        <v>#DIV/0!</v>
      </c>
      <c r="H48" s="4"/>
    </row>
    <row r="49" spans="1:8" x14ac:dyDescent="0.2">
      <c r="A49" s="111" t="str">
        <f>'[1]FID Calculations'!J22</f>
        <v>C3</v>
      </c>
      <c r="B49" t="e">
        <f>'[1]FID Calculations'!K22</f>
        <v>#DIV/0!</v>
      </c>
      <c r="C49">
        <f>'[1]FID Calculations'!K102</f>
        <v>16.131178581803105</v>
      </c>
      <c r="D49">
        <f>'[1]FID Calculations'!K182</f>
        <v>15.832780514603231</v>
      </c>
      <c r="E49">
        <f>'[1]FID Calculations'!K262</f>
        <v>15.316715103967683</v>
      </c>
      <c r="F49" t="e">
        <f>'[1]FID Calculations'!K342</f>
        <v>#DIV/0!</v>
      </c>
      <c r="H49" s="4"/>
    </row>
    <row r="50" spans="1:8" x14ac:dyDescent="0.2">
      <c r="A50" s="111" t="str">
        <f>'[1]FID Calculations'!J23</f>
        <v>C4</v>
      </c>
      <c r="B50" t="e">
        <f>'[1]FID Calculations'!K23</f>
        <v>#DIV/0!</v>
      </c>
      <c r="C50">
        <f>'[1]FID Calculations'!K103</f>
        <v>7.4013673888372775</v>
      </c>
      <c r="D50">
        <f>'[1]FID Calculations'!K183</f>
        <v>6.3873565021681493</v>
      </c>
      <c r="E50">
        <f>'[1]FID Calculations'!K263</f>
        <v>6.1364930984433199</v>
      </c>
      <c r="F50" t="e">
        <f>'[1]FID Calculations'!K343</f>
        <v>#DIV/0!</v>
      </c>
      <c r="H50" s="4"/>
    </row>
    <row r="51" spans="1:8" x14ac:dyDescent="0.2">
      <c r="A51" s="111" t="str">
        <f>'[1]FID Calculations'!J24</f>
        <v>C5</v>
      </c>
      <c r="B51" t="e">
        <f>'[1]FID Calculations'!K24</f>
        <v>#DIV/0!</v>
      </c>
      <c r="C51">
        <f>'[1]FID Calculations'!K104</f>
        <v>3.79137279771665</v>
      </c>
      <c r="D51">
        <f>'[1]FID Calculations'!K184</f>
        <v>3.5927710826654016</v>
      </c>
      <c r="E51">
        <f>'[1]FID Calculations'!K264</f>
        <v>3.5169771718240934</v>
      </c>
      <c r="F51" t="e">
        <f>'[1]FID Calculations'!K344</f>
        <v>#DIV/0!</v>
      </c>
      <c r="H51" s="4"/>
    </row>
    <row r="52" spans="1:8" x14ac:dyDescent="0.2">
      <c r="A52" s="111" t="str">
        <f>'[1]FID Calculations'!J25</f>
        <v>C6</v>
      </c>
      <c r="B52" t="e">
        <f>'[1]FID Calculations'!K25</f>
        <v>#DIV/0!</v>
      </c>
      <c r="C52">
        <f>'[1]FID Calculations'!K105</f>
        <v>1.5725326701345828</v>
      </c>
      <c r="D52">
        <f>'[1]FID Calculations'!K185</f>
        <v>1.4847345780002619</v>
      </c>
      <c r="E52">
        <f>'[1]FID Calculations'!K265</f>
        <v>1.4641131953009057</v>
      </c>
      <c r="F52" t="e">
        <f>'[1]FID Calculations'!K345</f>
        <v>#DIV/0!</v>
      </c>
      <c r="H52" s="4"/>
    </row>
    <row r="53" spans="1:8" x14ac:dyDescent="0.2">
      <c r="A53" s="111" t="str">
        <f>'[1]FID Calculations'!J26</f>
        <v>C7</v>
      </c>
      <c r="B53" t="e">
        <f>'[1]FID Calculations'!K26</f>
        <v>#DIV/0!</v>
      </c>
      <c r="C53">
        <f>'[1]FID Calculations'!K106</f>
        <v>0</v>
      </c>
      <c r="D53">
        <f>'[1]FID Calculations'!K186</f>
        <v>0</v>
      </c>
      <c r="E53">
        <f>'[1]FID Calculations'!K266</f>
        <v>0</v>
      </c>
      <c r="F53" t="e">
        <f>'[1]FID Calculations'!K346</f>
        <v>#DIV/0!</v>
      </c>
      <c r="H53" s="4"/>
    </row>
    <row r="54" spans="1:8" x14ac:dyDescent="0.2">
      <c r="A54" s="111" t="str">
        <f>'[1]FID Calculations'!J27</f>
        <v>C8</v>
      </c>
      <c r="B54" t="e">
        <f>'[1]FID Calculations'!K27</f>
        <v>#DIV/0!</v>
      </c>
      <c r="C54">
        <f>'[1]FID Calculations'!K107</f>
        <v>0</v>
      </c>
      <c r="D54">
        <f>'[1]FID Calculations'!K187</f>
        <v>0</v>
      </c>
      <c r="E54">
        <f>'[1]FID Calculations'!K267</f>
        <v>0</v>
      </c>
      <c r="F54" t="e">
        <f>'[1]FID Calculations'!K347</f>
        <v>#DIV/0!</v>
      </c>
      <c r="H54" s="4"/>
    </row>
    <row r="55" spans="1:8" x14ac:dyDescent="0.2">
      <c r="A55" s="111" t="s">
        <v>118</v>
      </c>
      <c r="B55" t="e">
        <f>'[1]FID Calculations'!K28</f>
        <v>#DIV/0!</v>
      </c>
      <c r="C55">
        <f>'[1]FID Calculations'!K108</f>
        <v>0</v>
      </c>
      <c r="D55">
        <f>'[1]FID Calculations'!K188</f>
        <v>0</v>
      </c>
      <c r="E55">
        <f>'[1]FID Calculations'!K268</f>
        <v>0</v>
      </c>
      <c r="F55" t="e">
        <f>'[1]FID Calculations'!K348</f>
        <v>#DIV/0!</v>
      </c>
      <c r="H55" s="4"/>
    </row>
    <row r="56" spans="1:8" x14ac:dyDescent="0.2">
      <c r="A56" s="111" t="s">
        <v>153</v>
      </c>
      <c r="B56" s="111">
        <f>'[1]FID Data'!$A$7</f>
        <v>1</v>
      </c>
      <c r="C56" s="111">
        <f>'[1]FID Data'!$A$93</f>
        <v>2</v>
      </c>
      <c r="D56" s="111">
        <f>'[1]FID Data'!$A$179</f>
        <v>3</v>
      </c>
      <c r="E56" s="111">
        <f>'[1]FID Data'!$A$265</f>
        <v>4</v>
      </c>
      <c r="H56" s="4"/>
    </row>
    <row r="57" spans="1:8" x14ac:dyDescent="0.2">
      <c r="A57" s="111" t="s">
        <v>107</v>
      </c>
      <c r="B57" t="e">
        <f>B47</f>
        <v>#DIV/0!</v>
      </c>
      <c r="C57">
        <f>C47</f>
        <v>51.196104432738764</v>
      </c>
      <c r="D57">
        <f>D47</f>
        <v>52.460894631086653</v>
      </c>
      <c r="E57">
        <f>E47</f>
        <v>53.316177052139423</v>
      </c>
    </row>
    <row r="58" spans="1:8" x14ac:dyDescent="0.2">
      <c r="A58" s="111" t="s">
        <v>123</v>
      </c>
      <c r="B58" t="e">
        <f>B48+B49+B50</f>
        <v>#DIV/0!</v>
      </c>
      <c r="C58">
        <f>C48+C49+C50</f>
        <v>43.439990099410004</v>
      </c>
      <c r="D58">
        <f>D48+D49+D50</f>
        <v>42.461599708247689</v>
      </c>
      <c r="E58">
        <f>E48+E49+E50</f>
        <v>41.702732580735571</v>
      </c>
    </row>
    <row r="59" spans="1:8" x14ac:dyDescent="0.2">
      <c r="A59" s="111" t="s">
        <v>124</v>
      </c>
      <c r="B59" t="e">
        <f>B51+B52+B53+B54+B55</f>
        <v>#DIV/0!</v>
      </c>
      <c r="C59">
        <f>C51+C52+C53+C54+C55</f>
        <v>5.3639054678512323</v>
      </c>
      <c r="D59">
        <f>D51+D52+D53+D54+D55</f>
        <v>5.077505660665663</v>
      </c>
      <c r="E59">
        <f>E51+E52+E53+E54+E55</f>
        <v>4.9810903671249989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00"/>
  <sheetViews>
    <sheetView workbookViewId="0"/>
  </sheetViews>
  <sheetFormatPr defaultColWidth="8.85546875" defaultRowHeight="12.75" x14ac:dyDescent="0.2"/>
  <cols>
    <col min="1" max="1" width="7.42578125" customWidth="1"/>
    <col min="2" max="2" width="12" customWidth="1"/>
    <col min="3" max="3" width="12.28515625" customWidth="1"/>
    <col min="6" max="6" width="12.42578125" customWidth="1"/>
    <col min="9" max="9" width="12.42578125" customWidth="1"/>
    <col min="17" max="17" width="12.42578125" customWidth="1"/>
    <col min="18" max="18" width="9.85546875" customWidth="1"/>
    <col min="20" max="20" width="12.42578125" customWidth="1"/>
    <col min="257" max="257" width="7.42578125" customWidth="1"/>
    <col min="258" max="258" width="12" customWidth="1"/>
    <col min="259" max="259" width="12.28515625" customWidth="1"/>
    <col min="262" max="262" width="12.42578125" customWidth="1"/>
    <col min="265" max="265" width="12.42578125" customWidth="1"/>
    <col min="273" max="273" width="12.42578125" customWidth="1"/>
    <col min="274" max="274" width="9.85546875" customWidth="1"/>
    <col min="276" max="276" width="12.42578125" customWidth="1"/>
    <col min="513" max="513" width="7.42578125" customWidth="1"/>
    <col min="514" max="514" width="12" customWidth="1"/>
    <col min="515" max="515" width="12.28515625" customWidth="1"/>
    <col min="518" max="518" width="12.42578125" customWidth="1"/>
    <col min="521" max="521" width="12.42578125" customWidth="1"/>
    <col min="529" max="529" width="12.42578125" customWidth="1"/>
    <col min="530" max="530" width="9.85546875" customWidth="1"/>
    <col min="532" max="532" width="12.42578125" customWidth="1"/>
    <col min="769" max="769" width="7.42578125" customWidth="1"/>
    <col min="770" max="770" width="12" customWidth="1"/>
    <col min="771" max="771" width="12.28515625" customWidth="1"/>
    <col min="774" max="774" width="12.42578125" customWidth="1"/>
    <col min="777" max="777" width="12.42578125" customWidth="1"/>
    <col min="785" max="785" width="12.42578125" customWidth="1"/>
    <col min="786" max="786" width="9.85546875" customWidth="1"/>
    <col min="788" max="788" width="12.42578125" customWidth="1"/>
    <col min="1025" max="1025" width="7.42578125" customWidth="1"/>
    <col min="1026" max="1026" width="12" customWidth="1"/>
    <col min="1027" max="1027" width="12.28515625" customWidth="1"/>
    <col min="1030" max="1030" width="12.42578125" customWidth="1"/>
    <col min="1033" max="1033" width="12.42578125" customWidth="1"/>
    <col min="1041" max="1041" width="12.42578125" customWidth="1"/>
    <col min="1042" max="1042" width="9.85546875" customWidth="1"/>
    <col min="1044" max="1044" width="12.42578125" customWidth="1"/>
    <col min="1281" max="1281" width="7.42578125" customWidth="1"/>
    <col min="1282" max="1282" width="12" customWidth="1"/>
    <col min="1283" max="1283" width="12.28515625" customWidth="1"/>
    <col min="1286" max="1286" width="12.42578125" customWidth="1"/>
    <col min="1289" max="1289" width="12.42578125" customWidth="1"/>
    <col min="1297" max="1297" width="12.42578125" customWidth="1"/>
    <col min="1298" max="1298" width="9.85546875" customWidth="1"/>
    <col min="1300" max="1300" width="12.42578125" customWidth="1"/>
    <col min="1537" max="1537" width="7.42578125" customWidth="1"/>
    <col min="1538" max="1538" width="12" customWidth="1"/>
    <col min="1539" max="1539" width="12.28515625" customWidth="1"/>
    <col min="1542" max="1542" width="12.42578125" customWidth="1"/>
    <col min="1545" max="1545" width="12.42578125" customWidth="1"/>
    <col min="1553" max="1553" width="12.42578125" customWidth="1"/>
    <col min="1554" max="1554" width="9.85546875" customWidth="1"/>
    <col min="1556" max="1556" width="12.42578125" customWidth="1"/>
    <col min="1793" max="1793" width="7.42578125" customWidth="1"/>
    <col min="1794" max="1794" width="12" customWidth="1"/>
    <col min="1795" max="1795" width="12.28515625" customWidth="1"/>
    <col min="1798" max="1798" width="12.42578125" customWidth="1"/>
    <col min="1801" max="1801" width="12.42578125" customWidth="1"/>
    <col min="1809" max="1809" width="12.42578125" customWidth="1"/>
    <col min="1810" max="1810" width="9.85546875" customWidth="1"/>
    <col min="1812" max="1812" width="12.42578125" customWidth="1"/>
    <col min="2049" max="2049" width="7.42578125" customWidth="1"/>
    <col min="2050" max="2050" width="12" customWidth="1"/>
    <col min="2051" max="2051" width="12.28515625" customWidth="1"/>
    <col min="2054" max="2054" width="12.42578125" customWidth="1"/>
    <col min="2057" max="2057" width="12.42578125" customWidth="1"/>
    <col min="2065" max="2065" width="12.42578125" customWidth="1"/>
    <col min="2066" max="2066" width="9.85546875" customWidth="1"/>
    <col min="2068" max="2068" width="12.42578125" customWidth="1"/>
    <col min="2305" max="2305" width="7.42578125" customWidth="1"/>
    <col min="2306" max="2306" width="12" customWidth="1"/>
    <col min="2307" max="2307" width="12.28515625" customWidth="1"/>
    <col min="2310" max="2310" width="12.42578125" customWidth="1"/>
    <col min="2313" max="2313" width="12.42578125" customWidth="1"/>
    <col min="2321" max="2321" width="12.42578125" customWidth="1"/>
    <col min="2322" max="2322" width="9.85546875" customWidth="1"/>
    <col min="2324" max="2324" width="12.42578125" customWidth="1"/>
    <col min="2561" max="2561" width="7.42578125" customWidth="1"/>
    <col min="2562" max="2562" width="12" customWidth="1"/>
    <col min="2563" max="2563" width="12.28515625" customWidth="1"/>
    <col min="2566" max="2566" width="12.42578125" customWidth="1"/>
    <col min="2569" max="2569" width="12.42578125" customWidth="1"/>
    <col min="2577" max="2577" width="12.42578125" customWidth="1"/>
    <col min="2578" max="2578" width="9.85546875" customWidth="1"/>
    <col min="2580" max="2580" width="12.42578125" customWidth="1"/>
    <col min="2817" max="2817" width="7.42578125" customWidth="1"/>
    <col min="2818" max="2818" width="12" customWidth="1"/>
    <col min="2819" max="2819" width="12.28515625" customWidth="1"/>
    <col min="2822" max="2822" width="12.42578125" customWidth="1"/>
    <col min="2825" max="2825" width="12.42578125" customWidth="1"/>
    <col min="2833" max="2833" width="12.42578125" customWidth="1"/>
    <col min="2834" max="2834" width="9.85546875" customWidth="1"/>
    <col min="2836" max="2836" width="12.42578125" customWidth="1"/>
    <col min="3073" max="3073" width="7.42578125" customWidth="1"/>
    <col min="3074" max="3074" width="12" customWidth="1"/>
    <col min="3075" max="3075" width="12.28515625" customWidth="1"/>
    <col min="3078" max="3078" width="12.42578125" customWidth="1"/>
    <col min="3081" max="3081" width="12.42578125" customWidth="1"/>
    <col min="3089" max="3089" width="12.42578125" customWidth="1"/>
    <col min="3090" max="3090" width="9.85546875" customWidth="1"/>
    <col min="3092" max="3092" width="12.42578125" customWidth="1"/>
    <col min="3329" max="3329" width="7.42578125" customWidth="1"/>
    <col min="3330" max="3330" width="12" customWidth="1"/>
    <col min="3331" max="3331" width="12.28515625" customWidth="1"/>
    <col min="3334" max="3334" width="12.42578125" customWidth="1"/>
    <col min="3337" max="3337" width="12.42578125" customWidth="1"/>
    <col min="3345" max="3345" width="12.42578125" customWidth="1"/>
    <col min="3346" max="3346" width="9.85546875" customWidth="1"/>
    <col min="3348" max="3348" width="12.42578125" customWidth="1"/>
    <col min="3585" max="3585" width="7.42578125" customWidth="1"/>
    <col min="3586" max="3586" width="12" customWidth="1"/>
    <col min="3587" max="3587" width="12.28515625" customWidth="1"/>
    <col min="3590" max="3590" width="12.42578125" customWidth="1"/>
    <col min="3593" max="3593" width="12.42578125" customWidth="1"/>
    <col min="3601" max="3601" width="12.42578125" customWidth="1"/>
    <col min="3602" max="3602" width="9.85546875" customWidth="1"/>
    <col min="3604" max="3604" width="12.42578125" customWidth="1"/>
    <col min="3841" max="3841" width="7.42578125" customWidth="1"/>
    <col min="3842" max="3842" width="12" customWidth="1"/>
    <col min="3843" max="3843" width="12.28515625" customWidth="1"/>
    <col min="3846" max="3846" width="12.42578125" customWidth="1"/>
    <col min="3849" max="3849" width="12.42578125" customWidth="1"/>
    <col min="3857" max="3857" width="12.42578125" customWidth="1"/>
    <col min="3858" max="3858" width="9.85546875" customWidth="1"/>
    <col min="3860" max="3860" width="12.42578125" customWidth="1"/>
    <col min="4097" max="4097" width="7.42578125" customWidth="1"/>
    <col min="4098" max="4098" width="12" customWidth="1"/>
    <col min="4099" max="4099" width="12.28515625" customWidth="1"/>
    <col min="4102" max="4102" width="12.42578125" customWidth="1"/>
    <col min="4105" max="4105" width="12.42578125" customWidth="1"/>
    <col min="4113" max="4113" width="12.42578125" customWidth="1"/>
    <col min="4114" max="4114" width="9.85546875" customWidth="1"/>
    <col min="4116" max="4116" width="12.42578125" customWidth="1"/>
    <col min="4353" max="4353" width="7.42578125" customWidth="1"/>
    <col min="4354" max="4354" width="12" customWidth="1"/>
    <col min="4355" max="4355" width="12.28515625" customWidth="1"/>
    <col min="4358" max="4358" width="12.42578125" customWidth="1"/>
    <col min="4361" max="4361" width="12.42578125" customWidth="1"/>
    <col min="4369" max="4369" width="12.42578125" customWidth="1"/>
    <col min="4370" max="4370" width="9.85546875" customWidth="1"/>
    <col min="4372" max="4372" width="12.42578125" customWidth="1"/>
    <col min="4609" max="4609" width="7.42578125" customWidth="1"/>
    <col min="4610" max="4610" width="12" customWidth="1"/>
    <col min="4611" max="4611" width="12.28515625" customWidth="1"/>
    <col min="4614" max="4614" width="12.42578125" customWidth="1"/>
    <col min="4617" max="4617" width="12.42578125" customWidth="1"/>
    <col min="4625" max="4625" width="12.42578125" customWidth="1"/>
    <col min="4626" max="4626" width="9.85546875" customWidth="1"/>
    <col min="4628" max="4628" width="12.42578125" customWidth="1"/>
    <col min="4865" max="4865" width="7.42578125" customWidth="1"/>
    <col min="4866" max="4866" width="12" customWidth="1"/>
    <col min="4867" max="4867" width="12.28515625" customWidth="1"/>
    <col min="4870" max="4870" width="12.42578125" customWidth="1"/>
    <col min="4873" max="4873" width="12.42578125" customWidth="1"/>
    <col min="4881" max="4881" width="12.42578125" customWidth="1"/>
    <col min="4882" max="4882" width="9.85546875" customWidth="1"/>
    <col min="4884" max="4884" width="12.42578125" customWidth="1"/>
    <col min="5121" max="5121" width="7.42578125" customWidth="1"/>
    <col min="5122" max="5122" width="12" customWidth="1"/>
    <col min="5123" max="5123" width="12.28515625" customWidth="1"/>
    <col min="5126" max="5126" width="12.42578125" customWidth="1"/>
    <col min="5129" max="5129" width="12.42578125" customWidth="1"/>
    <col min="5137" max="5137" width="12.42578125" customWidth="1"/>
    <col min="5138" max="5138" width="9.85546875" customWidth="1"/>
    <col min="5140" max="5140" width="12.42578125" customWidth="1"/>
    <col min="5377" max="5377" width="7.42578125" customWidth="1"/>
    <col min="5378" max="5378" width="12" customWidth="1"/>
    <col min="5379" max="5379" width="12.28515625" customWidth="1"/>
    <col min="5382" max="5382" width="12.42578125" customWidth="1"/>
    <col min="5385" max="5385" width="12.42578125" customWidth="1"/>
    <col min="5393" max="5393" width="12.42578125" customWidth="1"/>
    <col min="5394" max="5394" width="9.85546875" customWidth="1"/>
    <col min="5396" max="5396" width="12.42578125" customWidth="1"/>
    <col min="5633" max="5633" width="7.42578125" customWidth="1"/>
    <col min="5634" max="5634" width="12" customWidth="1"/>
    <col min="5635" max="5635" width="12.28515625" customWidth="1"/>
    <col min="5638" max="5638" width="12.42578125" customWidth="1"/>
    <col min="5641" max="5641" width="12.42578125" customWidth="1"/>
    <col min="5649" max="5649" width="12.42578125" customWidth="1"/>
    <col min="5650" max="5650" width="9.85546875" customWidth="1"/>
    <col min="5652" max="5652" width="12.42578125" customWidth="1"/>
    <col min="5889" max="5889" width="7.42578125" customWidth="1"/>
    <col min="5890" max="5890" width="12" customWidth="1"/>
    <col min="5891" max="5891" width="12.28515625" customWidth="1"/>
    <col min="5894" max="5894" width="12.42578125" customWidth="1"/>
    <col min="5897" max="5897" width="12.42578125" customWidth="1"/>
    <col min="5905" max="5905" width="12.42578125" customWidth="1"/>
    <col min="5906" max="5906" width="9.85546875" customWidth="1"/>
    <col min="5908" max="5908" width="12.42578125" customWidth="1"/>
    <col min="6145" max="6145" width="7.42578125" customWidth="1"/>
    <col min="6146" max="6146" width="12" customWidth="1"/>
    <col min="6147" max="6147" width="12.28515625" customWidth="1"/>
    <col min="6150" max="6150" width="12.42578125" customWidth="1"/>
    <col min="6153" max="6153" width="12.42578125" customWidth="1"/>
    <col min="6161" max="6161" width="12.42578125" customWidth="1"/>
    <col min="6162" max="6162" width="9.85546875" customWidth="1"/>
    <col min="6164" max="6164" width="12.42578125" customWidth="1"/>
    <col min="6401" max="6401" width="7.42578125" customWidth="1"/>
    <col min="6402" max="6402" width="12" customWidth="1"/>
    <col min="6403" max="6403" width="12.28515625" customWidth="1"/>
    <col min="6406" max="6406" width="12.42578125" customWidth="1"/>
    <col min="6409" max="6409" width="12.42578125" customWidth="1"/>
    <col min="6417" max="6417" width="12.42578125" customWidth="1"/>
    <col min="6418" max="6418" width="9.85546875" customWidth="1"/>
    <col min="6420" max="6420" width="12.42578125" customWidth="1"/>
    <col min="6657" max="6657" width="7.42578125" customWidth="1"/>
    <col min="6658" max="6658" width="12" customWidth="1"/>
    <col min="6659" max="6659" width="12.28515625" customWidth="1"/>
    <col min="6662" max="6662" width="12.42578125" customWidth="1"/>
    <col min="6665" max="6665" width="12.42578125" customWidth="1"/>
    <col min="6673" max="6673" width="12.42578125" customWidth="1"/>
    <col min="6674" max="6674" width="9.85546875" customWidth="1"/>
    <col min="6676" max="6676" width="12.42578125" customWidth="1"/>
    <col min="6913" max="6913" width="7.42578125" customWidth="1"/>
    <col min="6914" max="6914" width="12" customWidth="1"/>
    <col min="6915" max="6915" width="12.28515625" customWidth="1"/>
    <col min="6918" max="6918" width="12.42578125" customWidth="1"/>
    <col min="6921" max="6921" width="12.42578125" customWidth="1"/>
    <col min="6929" max="6929" width="12.42578125" customWidth="1"/>
    <col min="6930" max="6930" width="9.85546875" customWidth="1"/>
    <col min="6932" max="6932" width="12.42578125" customWidth="1"/>
    <col min="7169" max="7169" width="7.42578125" customWidth="1"/>
    <col min="7170" max="7170" width="12" customWidth="1"/>
    <col min="7171" max="7171" width="12.28515625" customWidth="1"/>
    <col min="7174" max="7174" width="12.42578125" customWidth="1"/>
    <col min="7177" max="7177" width="12.42578125" customWidth="1"/>
    <col min="7185" max="7185" width="12.42578125" customWidth="1"/>
    <col min="7186" max="7186" width="9.85546875" customWidth="1"/>
    <col min="7188" max="7188" width="12.42578125" customWidth="1"/>
    <col min="7425" max="7425" width="7.42578125" customWidth="1"/>
    <col min="7426" max="7426" width="12" customWidth="1"/>
    <col min="7427" max="7427" width="12.28515625" customWidth="1"/>
    <col min="7430" max="7430" width="12.42578125" customWidth="1"/>
    <col min="7433" max="7433" width="12.42578125" customWidth="1"/>
    <col min="7441" max="7441" width="12.42578125" customWidth="1"/>
    <col min="7442" max="7442" width="9.85546875" customWidth="1"/>
    <col min="7444" max="7444" width="12.42578125" customWidth="1"/>
    <col min="7681" max="7681" width="7.42578125" customWidth="1"/>
    <col min="7682" max="7682" width="12" customWidth="1"/>
    <col min="7683" max="7683" width="12.28515625" customWidth="1"/>
    <col min="7686" max="7686" width="12.42578125" customWidth="1"/>
    <col min="7689" max="7689" width="12.42578125" customWidth="1"/>
    <col min="7697" max="7697" width="12.42578125" customWidth="1"/>
    <col min="7698" max="7698" width="9.85546875" customWidth="1"/>
    <col min="7700" max="7700" width="12.42578125" customWidth="1"/>
    <col min="7937" max="7937" width="7.42578125" customWidth="1"/>
    <col min="7938" max="7938" width="12" customWidth="1"/>
    <col min="7939" max="7939" width="12.28515625" customWidth="1"/>
    <col min="7942" max="7942" width="12.42578125" customWidth="1"/>
    <col min="7945" max="7945" width="12.42578125" customWidth="1"/>
    <col min="7953" max="7953" width="12.42578125" customWidth="1"/>
    <col min="7954" max="7954" width="9.85546875" customWidth="1"/>
    <col min="7956" max="7956" width="12.42578125" customWidth="1"/>
    <col min="8193" max="8193" width="7.42578125" customWidth="1"/>
    <col min="8194" max="8194" width="12" customWidth="1"/>
    <col min="8195" max="8195" width="12.28515625" customWidth="1"/>
    <col min="8198" max="8198" width="12.42578125" customWidth="1"/>
    <col min="8201" max="8201" width="12.42578125" customWidth="1"/>
    <col min="8209" max="8209" width="12.42578125" customWidth="1"/>
    <col min="8210" max="8210" width="9.85546875" customWidth="1"/>
    <col min="8212" max="8212" width="12.42578125" customWidth="1"/>
    <col min="8449" max="8449" width="7.42578125" customWidth="1"/>
    <col min="8450" max="8450" width="12" customWidth="1"/>
    <col min="8451" max="8451" width="12.28515625" customWidth="1"/>
    <col min="8454" max="8454" width="12.42578125" customWidth="1"/>
    <col min="8457" max="8457" width="12.42578125" customWidth="1"/>
    <col min="8465" max="8465" width="12.42578125" customWidth="1"/>
    <col min="8466" max="8466" width="9.85546875" customWidth="1"/>
    <col min="8468" max="8468" width="12.42578125" customWidth="1"/>
    <col min="8705" max="8705" width="7.42578125" customWidth="1"/>
    <col min="8706" max="8706" width="12" customWidth="1"/>
    <col min="8707" max="8707" width="12.28515625" customWidth="1"/>
    <col min="8710" max="8710" width="12.42578125" customWidth="1"/>
    <col min="8713" max="8713" width="12.42578125" customWidth="1"/>
    <col min="8721" max="8721" width="12.42578125" customWidth="1"/>
    <col min="8722" max="8722" width="9.85546875" customWidth="1"/>
    <col min="8724" max="8724" width="12.42578125" customWidth="1"/>
    <col min="8961" max="8961" width="7.42578125" customWidth="1"/>
    <col min="8962" max="8962" width="12" customWidth="1"/>
    <col min="8963" max="8963" width="12.28515625" customWidth="1"/>
    <col min="8966" max="8966" width="12.42578125" customWidth="1"/>
    <col min="8969" max="8969" width="12.42578125" customWidth="1"/>
    <col min="8977" max="8977" width="12.42578125" customWidth="1"/>
    <col min="8978" max="8978" width="9.85546875" customWidth="1"/>
    <col min="8980" max="8980" width="12.42578125" customWidth="1"/>
    <col min="9217" max="9217" width="7.42578125" customWidth="1"/>
    <col min="9218" max="9218" width="12" customWidth="1"/>
    <col min="9219" max="9219" width="12.28515625" customWidth="1"/>
    <col min="9222" max="9222" width="12.42578125" customWidth="1"/>
    <col min="9225" max="9225" width="12.42578125" customWidth="1"/>
    <col min="9233" max="9233" width="12.42578125" customWidth="1"/>
    <col min="9234" max="9234" width="9.85546875" customWidth="1"/>
    <col min="9236" max="9236" width="12.42578125" customWidth="1"/>
    <col min="9473" max="9473" width="7.42578125" customWidth="1"/>
    <col min="9474" max="9474" width="12" customWidth="1"/>
    <col min="9475" max="9475" width="12.28515625" customWidth="1"/>
    <col min="9478" max="9478" width="12.42578125" customWidth="1"/>
    <col min="9481" max="9481" width="12.42578125" customWidth="1"/>
    <col min="9489" max="9489" width="12.42578125" customWidth="1"/>
    <col min="9490" max="9490" width="9.85546875" customWidth="1"/>
    <col min="9492" max="9492" width="12.42578125" customWidth="1"/>
    <col min="9729" max="9729" width="7.42578125" customWidth="1"/>
    <col min="9730" max="9730" width="12" customWidth="1"/>
    <col min="9731" max="9731" width="12.28515625" customWidth="1"/>
    <col min="9734" max="9734" width="12.42578125" customWidth="1"/>
    <col min="9737" max="9737" width="12.42578125" customWidth="1"/>
    <col min="9745" max="9745" width="12.42578125" customWidth="1"/>
    <col min="9746" max="9746" width="9.85546875" customWidth="1"/>
    <col min="9748" max="9748" width="12.42578125" customWidth="1"/>
    <col min="9985" max="9985" width="7.42578125" customWidth="1"/>
    <col min="9986" max="9986" width="12" customWidth="1"/>
    <col min="9987" max="9987" width="12.28515625" customWidth="1"/>
    <col min="9990" max="9990" width="12.42578125" customWidth="1"/>
    <col min="9993" max="9993" width="12.42578125" customWidth="1"/>
    <col min="10001" max="10001" width="12.42578125" customWidth="1"/>
    <col min="10002" max="10002" width="9.85546875" customWidth="1"/>
    <col min="10004" max="10004" width="12.42578125" customWidth="1"/>
    <col min="10241" max="10241" width="7.42578125" customWidth="1"/>
    <col min="10242" max="10242" width="12" customWidth="1"/>
    <col min="10243" max="10243" width="12.28515625" customWidth="1"/>
    <col min="10246" max="10246" width="12.42578125" customWidth="1"/>
    <col min="10249" max="10249" width="12.42578125" customWidth="1"/>
    <col min="10257" max="10257" width="12.42578125" customWidth="1"/>
    <col min="10258" max="10258" width="9.85546875" customWidth="1"/>
    <col min="10260" max="10260" width="12.42578125" customWidth="1"/>
    <col min="10497" max="10497" width="7.42578125" customWidth="1"/>
    <col min="10498" max="10498" width="12" customWidth="1"/>
    <col min="10499" max="10499" width="12.28515625" customWidth="1"/>
    <col min="10502" max="10502" width="12.42578125" customWidth="1"/>
    <col min="10505" max="10505" width="12.42578125" customWidth="1"/>
    <col min="10513" max="10513" width="12.42578125" customWidth="1"/>
    <col min="10514" max="10514" width="9.85546875" customWidth="1"/>
    <col min="10516" max="10516" width="12.42578125" customWidth="1"/>
    <col min="10753" max="10753" width="7.42578125" customWidth="1"/>
    <col min="10754" max="10754" width="12" customWidth="1"/>
    <col min="10755" max="10755" width="12.28515625" customWidth="1"/>
    <col min="10758" max="10758" width="12.42578125" customWidth="1"/>
    <col min="10761" max="10761" width="12.42578125" customWidth="1"/>
    <col min="10769" max="10769" width="12.42578125" customWidth="1"/>
    <col min="10770" max="10770" width="9.85546875" customWidth="1"/>
    <col min="10772" max="10772" width="12.42578125" customWidth="1"/>
    <col min="11009" max="11009" width="7.42578125" customWidth="1"/>
    <col min="11010" max="11010" width="12" customWidth="1"/>
    <col min="11011" max="11011" width="12.28515625" customWidth="1"/>
    <col min="11014" max="11014" width="12.42578125" customWidth="1"/>
    <col min="11017" max="11017" width="12.42578125" customWidth="1"/>
    <col min="11025" max="11025" width="12.42578125" customWidth="1"/>
    <col min="11026" max="11026" width="9.85546875" customWidth="1"/>
    <col min="11028" max="11028" width="12.42578125" customWidth="1"/>
    <col min="11265" max="11265" width="7.42578125" customWidth="1"/>
    <col min="11266" max="11266" width="12" customWidth="1"/>
    <col min="11267" max="11267" width="12.28515625" customWidth="1"/>
    <col min="11270" max="11270" width="12.42578125" customWidth="1"/>
    <col min="11273" max="11273" width="12.42578125" customWidth="1"/>
    <col min="11281" max="11281" width="12.42578125" customWidth="1"/>
    <col min="11282" max="11282" width="9.85546875" customWidth="1"/>
    <col min="11284" max="11284" width="12.42578125" customWidth="1"/>
    <col min="11521" max="11521" width="7.42578125" customWidth="1"/>
    <col min="11522" max="11522" width="12" customWidth="1"/>
    <col min="11523" max="11523" width="12.28515625" customWidth="1"/>
    <col min="11526" max="11526" width="12.42578125" customWidth="1"/>
    <col min="11529" max="11529" width="12.42578125" customWidth="1"/>
    <col min="11537" max="11537" width="12.42578125" customWidth="1"/>
    <col min="11538" max="11538" width="9.85546875" customWidth="1"/>
    <col min="11540" max="11540" width="12.42578125" customWidth="1"/>
    <col min="11777" max="11777" width="7.42578125" customWidth="1"/>
    <col min="11778" max="11778" width="12" customWidth="1"/>
    <col min="11779" max="11779" width="12.28515625" customWidth="1"/>
    <col min="11782" max="11782" width="12.42578125" customWidth="1"/>
    <col min="11785" max="11785" width="12.42578125" customWidth="1"/>
    <col min="11793" max="11793" width="12.42578125" customWidth="1"/>
    <col min="11794" max="11794" width="9.85546875" customWidth="1"/>
    <col min="11796" max="11796" width="12.42578125" customWidth="1"/>
    <col min="12033" max="12033" width="7.42578125" customWidth="1"/>
    <col min="12034" max="12034" width="12" customWidth="1"/>
    <col min="12035" max="12035" width="12.28515625" customWidth="1"/>
    <col min="12038" max="12038" width="12.42578125" customWidth="1"/>
    <col min="12041" max="12041" width="12.42578125" customWidth="1"/>
    <col min="12049" max="12049" width="12.42578125" customWidth="1"/>
    <col min="12050" max="12050" width="9.85546875" customWidth="1"/>
    <col min="12052" max="12052" width="12.42578125" customWidth="1"/>
    <col min="12289" max="12289" width="7.42578125" customWidth="1"/>
    <col min="12290" max="12290" width="12" customWidth="1"/>
    <col min="12291" max="12291" width="12.28515625" customWidth="1"/>
    <col min="12294" max="12294" width="12.42578125" customWidth="1"/>
    <col min="12297" max="12297" width="12.42578125" customWidth="1"/>
    <col min="12305" max="12305" width="12.42578125" customWidth="1"/>
    <col min="12306" max="12306" width="9.85546875" customWidth="1"/>
    <col min="12308" max="12308" width="12.42578125" customWidth="1"/>
    <col min="12545" max="12545" width="7.42578125" customWidth="1"/>
    <col min="12546" max="12546" width="12" customWidth="1"/>
    <col min="12547" max="12547" width="12.28515625" customWidth="1"/>
    <col min="12550" max="12550" width="12.42578125" customWidth="1"/>
    <col min="12553" max="12553" width="12.42578125" customWidth="1"/>
    <col min="12561" max="12561" width="12.42578125" customWidth="1"/>
    <col min="12562" max="12562" width="9.85546875" customWidth="1"/>
    <col min="12564" max="12564" width="12.42578125" customWidth="1"/>
    <col min="12801" max="12801" width="7.42578125" customWidth="1"/>
    <col min="12802" max="12802" width="12" customWidth="1"/>
    <col min="12803" max="12803" width="12.28515625" customWidth="1"/>
    <col min="12806" max="12806" width="12.42578125" customWidth="1"/>
    <col min="12809" max="12809" width="12.42578125" customWidth="1"/>
    <col min="12817" max="12817" width="12.42578125" customWidth="1"/>
    <col min="12818" max="12818" width="9.85546875" customWidth="1"/>
    <col min="12820" max="12820" width="12.42578125" customWidth="1"/>
    <col min="13057" max="13057" width="7.42578125" customWidth="1"/>
    <col min="13058" max="13058" width="12" customWidth="1"/>
    <col min="13059" max="13059" width="12.28515625" customWidth="1"/>
    <col min="13062" max="13062" width="12.42578125" customWidth="1"/>
    <col min="13065" max="13065" width="12.42578125" customWidth="1"/>
    <col min="13073" max="13073" width="12.42578125" customWidth="1"/>
    <col min="13074" max="13074" width="9.85546875" customWidth="1"/>
    <col min="13076" max="13076" width="12.42578125" customWidth="1"/>
    <col min="13313" max="13313" width="7.42578125" customWidth="1"/>
    <col min="13314" max="13314" width="12" customWidth="1"/>
    <col min="13315" max="13315" width="12.28515625" customWidth="1"/>
    <col min="13318" max="13318" width="12.42578125" customWidth="1"/>
    <col min="13321" max="13321" width="12.42578125" customWidth="1"/>
    <col min="13329" max="13329" width="12.42578125" customWidth="1"/>
    <col min="13330" max="13330" width="9.85546875" customWidth="1"/>
    <col min="13332" max="13332" width="12.42578125" customWidth="1"/>
    <col min="13569" max="13569" width="7.42578125" customWidth="1"/>
    <col min="13570" max="13570" width="12" customWidth="1"/>
    <col min="13571" max="13571" width="12.28515625" customWidth="1"/>
    <col min="13574" max="13574" width="12.42578125" customWidth="1"/>
    <col min="13577" max="13577" width="12.42578125" customWidth="1"/>
    <col min="13585" max="13585" width="12.42578125" customWidth="1"/>
    <col min="13586" max="13586" width="9.85546875" customWidth="1"/>
    <col min="13588" max="13588" width="12.42578125" customWidth="1"/>
    <col min="13825" max="13825" width="7.42578125" customWidth="1"/>
    <col min="13826" max="13826" width="12" customWidth="1"/>
    <col min="13827" max="13827" width="12.28515625" customWidth="1"/>
    <col min="13830" max="13830" width="12.42578125" customWidth="1"/>
    <col min="13833" max="13833" width="12.42578125" customWidth="1"/>
    <col min="13841" max="13841" width="12.42578125" customWidth="1"/>
    <col min="13842" max="13842" width="9.85546875" customWidth="1"/>
    <col min="13844" max="13844" width="12.42578125" customWidth="1"/>
    <col min="14081" max="14081" width="7.42578125" customWidth="1"/>
    <col min="14082" max="14082" width="12" customWidth="1"/>
    <col min="14083" max="14083" width="12.28515625" customWidth="1"/>
    <col min="14086" max="14086" width="12.42578125" customWidth="1"/>
    <col min="14089" max="14089" width="12.42578125" customWidth="1"/>
    <col min="14097" max="14097" width="12.42578125" customWidth="1"/>
    <col min="14098" max="14098" width="9.85546875" customWidth="1"/>
    <col min="14100" max="14100" width="12.42578125" customWidth="1"/>
    <col min="14337" max="14337" width="7.42578125" customWidth="1"/>
    <col min="14338" max="14338" width="12" customWidth="1"/>
    <col min="14339" max="14339" width="12.28515625" customWidth="1"/>
    <col min="14342" max="14342" width="12.42578125" customWidth="1"/>
    <col min="14345" max="14345" width="12.42578125" customWidth="1"/>
    <col min="14353" max="14353" width="12.42578125" customWidth="1"/>
    <col min="14354" max="14354" width="9.85546875" customWidth="1"/>
    <col min="14356" max="14356" width="12.42578125" customWidth="1"/>
    <col min="14593" max="14593" width="7.42578125" customWidth="1"/>
    <col min="14594" max="14594" width="12" customWidth="1"/>
    <col min="14595" max="14595" width="12.28515625" customWidth="1"/>
    <col min="14598" max="14598" width="12.42578125" customWidth="1"/>
    <col min="14601" max="14601" width="12.42578125" customWidth="1"/>
    <col min="14609" max="14609" width="12.42578125" customWidth="1"/>
    <col min="14610" max="14610" width="9.85546875" customWidth="1"/>
    <col min="14612" max="14612" width="12.42578125" customWidth="1"/>
    <col min="14849" max="14849" width="7.42578125" customWidth="1"/>
    <col min="14850" max="14850" width="12" customWidth="1"/>
    <col min="14851" max="14851" width="12.28515625" customWidth="1"/>
    <col min="14854" max="14854" width="12.42578125" customWidth="1"/>
    <col min="14857" max="14857" width="12.42578125" customWidth="1"/>
    <col min="14865" max="14865" width="12.42578125" customWidth="1"/>
    <col min="14866" max="14866" width="9.85546875" customWidth="1"/>
    <col min="14868" max="14868" width="12.42578125" customWidth="1"/>
    <col min="15105" max="15105" width="7.42578125" customWidth="1"/>
    <col min="15106" max="15106" width="12" customWidth="1"/>
    <col min="15107" max="15107" width="12.28515625" customWidth="1"/>
    <col min="15110" max="15110" width="12.42578125" customWidth="1"/>
    <col min="15113" max="15113" width="12.42578125" customWidth="1"/>
    <col min="15121" max="15121" width="12.42578125" customWidth="1"/>
    <col min="15122" max="15122" width="9.85546875" customWidth="1"/>
    <col min="15124" max="15124" width="12.42578125" customWidth="1"/>
    <col min="15361" max="15361" width="7.42578125" customWidth="1"/>
    <col min="15362" max="15362" width="12" customWidth="1"/>
    <col min="15363" max="15363" width="12.28515625" customWidth="1"/>
    <col min="15366" max="15366" width="12.42578125" customWidth="1"/>
    <col min="15369" max="15369" width="12.42578125" customWidth="1"/>
    <col min="15377" max="15377" width="12.42578125" customWidth="1"/>
    <col min="15378" max="15378" width="9.85546875" customWidth="1"/>
    <col min="15380" max="15380" width="12.42578125" customWidth="1"/>
    <col min="15617" max="15617" width="7.42578125" customWidth="1"/>
    <col min="15618" max="15618" width="12" customWidth="1"/>
    <col min="15619" max="15619" width="12.28515625" customWidth="1"/>
    <col min="15622" max="15622" width="12.42578125" customWidth="1"/>
    <col min="15625" max="15625" width="12.42578125" customWidth="1"/>
    <col min="15633" max="15633" width="12.42578125" customWidth="1"/>
    <col min="15634" max="15634" width="9.85546875" customWidth="1"/>
    <col min="15636" max="15636" width="12.42578125" customWidth="1"/>
    <col min="15873" max="15873" width="7.42578125" customWidth="1"/>
    <col min="15874" max="15874" width="12" customWidth="1"/>
    <col min="15875" max="15875" width="12.28515625" customWidth="1"/>
    <col min="15878" max="15878" width="12.42578125" customWidth="1"/>
    <col min="15881" max="15881" width="12.42578125" customWidth="1"/>
    <col min="15889" max="15889" width="12.42578125" customWidth="1"/>
    <col min="15890" max="15890" width="9.85546875" customWidth="1"/>
    <col min="15892" max="15892" width="12.42578125" customWidth="1"/>
    <col min="16129" max="16129" width="7.42578125" customWidth="1"/>
    <col min="16130" max="16130" width="12" customWidth="1"/>
    <col min="16131" max="16131" width="12.28515625" customWidth="1"/>
    <col min="16134" max="16134" width="12.42578125" customWidth="1"/>
    <col min="16137" max="16137" width="12.42578125" customWidth="1"/>
    <col min="16145" max="16145" width="12.42578125" customWidth="1"/>
    <col min="16146" max="16146" width="9.85546875" customWidth="1"/>
    <col min="16148" max="16148" width="12.42578125" customWidth="1"/>
  </cols>
  <sheetData>
    <row r="1" spans="1:24" x14ac:dyDescent="0.2">
      <c r="B1" s="111" t="s">
        <v>0</v>
      </c>
    </row>
    <row r="2" spans="1:24" x14ac:dyDescent="0.2">
      <c r="P2" s="2" t="s">
        <v>155</v>
      </c>
    </row>
    <row r="3" spans="1:24" x14ac:dyDescent="0.2">
      <c r="A3" s="78" t="s">
        <v>98</v>
      </c>
      <c r="B3" s="79" t="s">
        <v>105</v>
      </c>
      <c r="C3" s="79" t="s">
        <v>106</v>
      </c>
      <c r="E3" s="149" t="s">
        <v>156</v>
      </c>
      <c r="F3" s="149" t="s">
        <v>157</v>
      </c>
      <c r="G3" s="149" t="s">
        <v>158</v>
      </c>
      <c r="H3" s="149" t="s">
        <v>159</v>
      </c>
      <c r="I3" s="149" t="s">
        <v>160</v>
      </c>
      <c r="J3" s="149" t="s">
        <v>161</v>
      </c>
      <c r="K3" s="149" t="s">
        <v>162</v>
      </c>
      <c r="L3" s="149" t="s">
        <v>163</v>
      </c>
      <c r="M3" s="149" t="s">
        <v>164</v>
      </c>
    </row>
    <row r="4" spans="1:24" x14ac:dyDescent="0.2">
      <c r="A4" s="80"/>
      <c r="B4" s="72"/>
      <c r="C4" s="72"/>
      <c r="E4" s="150">
        <v>1</v>
      </c>
      <c r="F4" s="150" t="s">
        <v>107</v>
      </c>
      <c r="G4" s="150">
        <f>SUM(B13:B17)</f>
        <v>0</v>
      </c>
      <c r="H4" s="150">
        <v>16</v>
      </c>
      <c r="I4" s="150" t="e">
        <f>G4/$G$12</f>
        <v>#DIV/0!</v>
      </c>
      <c r="J4" s="150" t="e">
        <f>H4*I4</f>
        <v>#DIV/0!</v>
      </c>
      <c r="K4" s="150" t="e">
        <f>I4*(H4/$J$12)</f>
        <v>#DIV/0!</v>
      </c>
      <c r="L4" s="150" t="e">
        <f>K4/E4</f>
        <v>#DIV/0!</v>
      </c>
      <c r="M4" s="150" t="e">
        <f t="shared" ref="M4:M9" si="0">LOG(L4)</f>
        <v>#DIV/0!</v>
      </c>
      <c r="P4" s="149" t="s">
        <v>156</v>
      </c>
      <c r="Q4" s="149" t="s">
        <v>157</v>
      </c>
      <c r="R4" s="149" t="s">
        <v>158</v>
      </c>
      <c r="S4" s="149" t="s">
        <v>159</v>
      </c>
      <c r="T4" s="149" t="s">
        <v>160</v>
      </c>
      <c r="U4" s="149" t="s">
        <v>161</v>
      </c>
      <c r="V4" s="149" t="s">
        <v>162</v>
      </c>
      <c r="W4" s="149" t="s">
        <v>163</v>
      </c>
      <c r="X4" s="149" t="s">
        <v>164</v>
      </c>
    </row>
    <row r="5" spans="1:24" x14ac:dyDescent="0.2">
      <c r="A5" s="91" t="s">
        <v>24</v>
      </c>
      <c r="B5" s="84">
        <f>'[1]FID Data'!J12</f>
        <v>0</v>
      </c>
      <c r="C5" s="83">
        <f>'[1]FID Data'!K12</f>
        <v>0</v>
      </c>
      <c r="E5" s="150">
        <v>2</v>
      </c>
      <c r="F5" s="150" t="s">
        <v>109</v>
      </c>
      <c r="G5" s="150">
        <f>SUM(B18:B27)</f>
        <v>0</v>
      </c>
      <c r="H5" s="150">
        <v>30</v>
      </c>
      <c r="I5" s="150" t="e">
        <f t="shared" ref="I5:I11" si="1">G5/$G$12</f>
        <v>#DIV/0!</v>
      </c>
      <c r="J5" s="150" t="e">
        <f t="shared" ref="J5:J11" si="2">H5*I5</f>
        <v>#DIV/0!</v>
      </c>
      <c r="K5" s="150" t="e">
        <f t="shared" ref="K5:K11" si="3">I5*(H5/$J$12)</f>
        <v>#DIV/0!</v>
      </c>
      <c r="L5" s="150" t="e">
        <f t="shared" ref="L5:L11" si="4">K5/E5</f>
        <v>#DIV/0!</v>
      </c>
      <c r="M5" s="150" t="e">
        <f t="shared" si="0"/>
        <v>#DIV/0!</v>
      </c>
      <c r="P5" s="150">
        <v>1</v>
      </c>
      <c r="Q5" s="150" t="s">
        <v>107</v>
      </c>
      <c r="R5" s="150">
        <f>(SUM(G4,G84,G164,G244,G324)/5)</f>
        <v>2.217413704412341E-4</v>
      </c>
      <c r="S5" s="150">
        <v>16</v>
      </c>
      <c r="T5" s="150">
        <f>R5/$R$13</f>
        <v>0.74404928977189655</v>
      </c>
      <c r="U5" s="150">
        <f>S5*T5</f>
        <v>11.904788636350345</v>
      </c>
      <c r="V5" s="150">
        <f>T5*(S5/$U$13)</f>
        <v>0.55116645711160606</v>
      </c>
      <c r="W5" s="150">
        <f>V5/P5</f>
        <v>0.55116645711160606</v>
      </c>
      <c r="X5" s="150">
        <f>LOG(W5)</f>
        <v>-0.25871722058991137</v>
      </c>
    </row>
    <row r="6" spans="1:24" x14ac:dyDescent="0.2">
      <c r="A6" s="99"/>
      <c r="B6" s="84">
        <f>'[1]FID Data'!J13</f>
        <v>0</v>
      </c>
      <c r="C6" s="83">
        <f>'[1]FID Data'!K13</f>
        <v>0</v>
      </c>
      <c r="E6" s="150">
        <v>3</v>
      </c>
      <c r="F6" s="150" t="s">
        <v>111</v>
      </c>
      <c r="G6" s="150">
        <f>SUM(B28:B37)</f>
        <v>0</v>
      </c>
      <c r="H6" s="150">
        <v>42</v>
      </c>
      <c r="I6" s="150" t="e">
        <f t="shared" si="1"/>
        <v>#DIV/0!</v>
      </c>
      <c r="J6" s="150" t="e">
        <f t="shared" si="2"/>
        <v>#DIV/0!</v>
      </c>
      <c r="K6" s="150" t="e">
        <f t="shared" si="3"/>
        <v>#DIV/0!</v>
      </c>
      <c r="L6" s="150" t="e">
        <f t="shared" si="4"/>
        <v>#DIV/0!</v>
      </c>
      <c r="M6" s="150" t="e">
        <f t="shared" si="0"/>
        <v>#DIV/0!</v>
      </c>
      <c r="P6" s="150">
        <v>2</v>
      </c>
      <c r="Q6" s="150" t="s">
        <v>109</v>
      </c>
      <c r="R6" s="150">
        <f t="shared" ref="R6:R12" si="5">(SUM(G5,G85,G165,G245,G325)/5)</f>
        <v>4.2693560640430991E-5</v>
      </c>
      <c r="S6" s="150">
        <v>30</v>
      </c>
      <c r="T6" s="150">
        <f t="shared" ref="T6:T12" si="6">R6/$R$13</f>
        <v>0.14325749592480638</v>
      </c>
      <c r="U6" s="150">
        <f t="shared" ref="U6:U12" si="7">S6*T6</f>
        <v>4.2977248777441917</v>
      </c>
      <c r="V6" s="150">
        <f t="shared" ref="V6:V12" si="8">T6*(S6/$U$13)</f>
        <v>0.19897554394824335</v>
      </c>
      <c r="W6" s="150">
        <f t="shared" ref="W6:W12" si="9">V6/P6</f>
        <v>9.9487771974121675E-2</v>
      </c>
      <c r="X6" s="150">
        <f t="shared" ref="X6:X12" si="10">LOG(W6)</f>
        <v>-1.0022302950382991</v>
      </c>
    </row>
    <row r="7" spans="1:24" x14ac:dyDescent="0.2">
      <c r="A7" s="100"/>
      <c r="B7" s="84">
        <f>'[1]FID Data'!J14</f>
        <v>0</v>
      </c>
      <c r="C7" s="83">
        <f>'[1]FID Data'!K14</f>
        <v>0</v>
      </c>
      <c r="E7" s="150">
        <v>4</v>
      </c>
      <c r="F7" s="150" t="s">
        <v>122</v>
      </c>
      <c r="G7" s="150">
        <f>SUM(B38:B47)</f>
        <v>0</v>
      </c>
      <c r="H7" s="150">
        <v>54</v>
      </c>
      <c r="I7" s="150" t="e">
        <f t="shared" si="1"/>
        <v>#DIV/0!</v>
      </c>
      <c r="J7" s="150" t="e">
        <f t="shared" si="2"/>
        <v>#DIV/0!</v>
      </c>
      <c r="K7" s="150" t="e">
        <f t="shared" si="3"/>
        <v>#DIV/0!</v>
      </c>
      <c r="L7" s="150" t="e">
        <f t="shared" si="4"/>
        <v>#DIV/0!</v>
      </c>
      <c r="M7" s="150" t="e">
        <f t="shared" si="0"/>
        <v>#DIV/0!</v>
      </c>
      <c r="P7" s="150">
        <v>3</v>
      </c>
      <c r="Q7" s="150" t="s">
        <v>111</v>
      </c>
      <c r="R7" s="150">
        <f t="shared" si="5"/>
        <v>2.2332512313204804E-5</v>
      </c>
      <c r="S7" s="150">
        <v>42</v>
      </c>
      <c r="T7" s="150">
        <f t="shared" si="6"/>
        <v>7.4936354422260917E-2</v>
      </c>
      <c r="U7" s="150">
        <f t="shared" si="7"/>
        <v>3.1473268857349583</v>
      </c>
      <c r="V7" s="150">
        <f t="shared" si="8"/>
        <v>0.14571455755928897</v>
      </c>
      <c r="W7" s="150">
        <f t="shared" si="9"/>
        <v>4.8571519186429657E-2</v>
      </c>
      <c r="X7" s="150">
        <f t="shared" si="10"/>
        <v>-1.3136183127516849</v>
      </c>
    </row>
    <row r="8" spans="1:24" x14ac:dyDescent="0.2">
      <c r="A8" s="100"/>
      <c r="B8" s="84">
        <f>'[1]FID Data'!J15</f>
        <v>0</v>
      </c>
      <c r="C8" s="83">
        <f>'[1]FID Data'!K15</f>
        <v>0</v>
      </c>
      <c r="E8" s="150">
        <v>5</v>
      </c>
      <c r="F8" s="150" t="s">
        <v>114</v>
      </c>
      <c r="G8" s="150">
        <f>SUM(B48:B55)</f>
        <v>0</v>
      </c>
      <c r="H8" s="150">
        <v>66</v>
      </c>
      <c r="I8" s="150" t="e">
        <f t="shared" si="1"/>
        <v>#DIV/0!</v>
      </c>
      <c r="J8" s="150" t="e">
        <f t="shared" si="2"/>
        <v>#DIV/0!</v>
      </c>
      <c r="K8" s="150" t="e">
        <f t="shared" si="3"/>
        <v>#DIV/0!</v>
      </c>
      <c r="L8" s="150" t="e">
        <f t="shared" si="4"/>
        <v>#DIV/0!</v>
      </c>
      <c r="M8" s="150" t="e">
        <f t="shared" si="0"/>
        <v>#DIV/0!</v>
      </c>
      <c r="P8" s="150">
        <v>4</v>
      </c>
      <c r="Q8" s="150" t="s">
        <v>122</v>
      </c>
      <c r="R8" s="150">
        <f t="shared" si="5"/>
        <v>7.0918117723406813E-6</v>
      </c>
      <c r="S8" s="150">
        <v>54</v>
      </c>
      <c r="T8" s="150">
        <f t="shared" si="6"/>
        <v>2.3796450350722798E-2</v>
      </c>
      <c r="U8" s="150">
        <f t="shared" si="7"/>
        <v>1.2850083189390311</v>
      </c>
      <c r="V8" s="150">
        <f t="shared" si="8"/>
        <v>5.9493158941601829E-2</v>
      </c>
      <c r="W8" s="150">
        <f t="shared" si="9"/>
        <v>1.4873289735400457E-2</v>
      </c>
      <c r="X8" s="150">
        <f t="shared" si="10"/>
        <v>-1.8275929618132658</v>
      </c>
    </row>
    <row r="9" spans="1:24" x14ac:dyDescent="0.2">
      <c r="A9" s="78" t="s">
        <v>19</v>
      </c>
      <c r="B9" s="90">
        <f>'[1]FID Data'!J16</f>
        <v>0</v>
      </c>
      <c r="C9" s="90">
        <f>'[1]FID Data'!K16</f>
        <v>0</v>
      </c>
      <c r="E9" s="150">
        <v>6</v>
      </c>
      <c r="F9" s="150" t="s">
        <v>115</v>
      </c>
      <c r="G9" s="150">
        <f>SUM(B56:B64)</f>
        <v>0</v>
      </c>
      <c r="H9" s="150">
        <v>78</v>
      </c>
      <c r="I9" s="150" t="e">
        <f t="shared" si="1"/>
        <v>#DIV/0!</v>
      </c>
      <c r="J9" s="150" t="e">
        <f t="shared" si="2"/>
        <v>#DIV/0!</v>
      </c>
      <c r="K9" s="150" t="e">
        <f t="shared" si="3"/>
        <v>#DIV/0!</v>
      </c>
      <c r="L9" s="150" t="e">
        <f t="shared" si="4"/>
        <v>#DIV/0!</v>
      </c>
      <c r="M9" s="150" t="e">
        <f t="shared" si="0"/>
        <v>#DIV/0!</v>
      </c>
      <c r="P9" s="150">
        <v>5</v>
      </c>
      <c r="Q9" s="150" t="s">
        <v>114</v>
      </c>
      <c r="R9" s="150">
        <f t="shared" si="5"/>
        <v>3.0919249438734519E-6</v>
      </c>
      <c r="S9" s="150">
        <v>66</v>
      </c>
      <c r="T9" s="150">
        <f t="shared" si="6"/>
        <v>1.0374900064608122E-2</v>
      </c>
      <c r="U9" s="150">
        <f t="shared" si="7"/>
        <v>0.68474340426413605</v>
      </c>
      <c r="V9" s="150">
        <f t="shared" si="8"/>
        <v>3.1702166891600186E-2</v>
      </c>
      <c r="W9" s="150">
        <f t="shared" si="9"/>
        <v>6.3404333783200371E-3</v>
      </c>
      <c r="X9" s="150">
        <f t="shared" si="10"/>
        <v>-2.1978810564115685</v>
      </c>
    </row>
    <row r="10" spans="1:24" x14ac:dyDescent="0.2">
      <c r="A10" s="99"/>
      <c r="B10" s="90">
        <f>'[1]FID Data'!J17</f>
        <v>0</v>
      </c>
      <c r="C10" s="90">
        <f>'[1]FID Data'!K17</f>
        <v>0</v>
      </c>
      <c r="E10" s="150">
        <v>7</v>
      </c>
      <c r="F10" s="150" t="s">
        <v>116</v>
      </c>
      <c r="G10" s="150">
        <f>SUM(B65:B71)</f>
        <v>0</v>
      </c>
      <c r="H10" s="150">
        <v>90</v>
      </c>
      <c r="I10" s="150" t="e">
        <f t="shared" si="1"/>
        <v>#DIV/0!</v>
      </c>
      <c r="J10" s="150" t="e">
        <f t="shared" si="2"/>
        <v>#DIV/0!</v>
      </c>
      <c r="K10" s="150" t="e">
        <f t="shared" si="3"/>
        <v>#DIV/0!</v>
      </c>
      <c r="L10" s="150" t="e">
        <f t="shared" si="4"/>
        <v>#DIV/0!</v>
      </c>
      <c r="M10" s="150"/>
      <c r="P10" s="150">
        <v>6</v>
      </c>
      <c r="Q10" s="150" t="s">
        <v>115</v>
      </c>
      <c r="R10" s="150">
        <f t="shared" si="5"/>
        <v>1.0685525725039703E-6</v>
      </c>
      <c r="S10" s="150">
        <v>78</v>
      </c>
      <c r="T10" s="150">
        <f t="shared" si="6"/>
        <v>3.5855094657053087E-3</v>
      </c>
      <c r="U10" s="150">
        <f t="shared" si="7"/>
        <v>0.27966973832501407</v>
      </c>
      <c r="V10" s="150">
        <f t="shared" si="8"/>
        <v>1.2948115547659494E-2</v>
      </c>
      <c r="W10" s="150">
        <f t="shared" si="9"/>
        <v>2.158019257943249E-3</v>
      </c>
      <c r="X10" s="150">
        <f t="shared" si="10"/>
        <v>-2.6659446840362557</v>
      </c>
    </row>
    <row r="11" spans="1:24" x14ac:dyDescent="0.2">
      <c r="A11" s="100"/>
      <c r="B11" s="90">
        <f>'[1]FID Data'!J18</f>
        <v>0</v>
      </c>
      <c r="C11" s="90">
        <f>'[1]FID Data'!K18</f>
        <v>0</v>
      </c>
      <c r="E11" s="150">
        <v>8</v>
      </c>
      <c r="F11" s="150" t="s">
        <v>117</v>
      </c>
      <c r="G11" s="150">
        <f>SUM(B72:B79)</f>
        <v>0</v>
      </c>
      <c r="H11" s="150">
        <v>102</v>
      </c>
      <c r="I11" s="150" t="e">
        <f t="shared" si="1"/>
        <v>#DIV/0!</v>
      </c>
      <c r="J11" s="150" t="e">
        <f t="shared" si="2"/>
        <v>#DIV/0!</v>
      </c>
      <c r="K11" s="150" t="e">
        <f t="shared" si="3"/>
        <v>#DIV/0!</v>
      </c>
      <c r="L11" s="150" t="e">
        <f t="shared" si="4"/>
        <v>#DIV/0!</v>
      </c>
      <c r="M11" s="150"/>
      <c r="P11" s="150">
        <v>7</v>
      </c>
      <c r="Q11" s="150" t="s">
        <v>116</v>
      </c>
      <c r="R11" s="150">
        <f t="shared" si="5"/>
        <v>0</v>
      </c>
      <c r="S11" s="150">
        <v>90</v>
      </c>
      <c r="T11" s="150">
        <f t="shared" si="6"/>
        <v>0</v>
      </c>
      <c r="U11" s="150">
        <f t="shared" si="7"/>
        <v>0</v>
      </c>
      <c r="V11" s="150">
        <f t="shared" si="8"/>
        <v>0</v>
      </c>
      <c r="W11" s="150">
        <f t="shared" si="9"/>
        <v>0</v>
      </c>
      <c r="X11" s="150" t="e">
        <f t="shared" si="10"/>
        <v>#NUM!</v>
      </c>
    </row>
    <row r="12" spans="1:24" x14ac:dyDescent="0.2">
      <c r="A12" s="100"/>
      <c r="B12" s="90">
        <f>'[1]FID Data'!J19</f>
        <v>0</v>
      </c>
      <c r="C12" s="90">
        <f>'[1]FID Data'!K19</f>
        <v>0</v>
      </c>
      <c r="E12" s="151"/>
      <c r="F12" s="152" t="s">
        <v>165</v>
      </c>
      <c r="G12" s="150">
        <f>SUM(G4:G11)</f>
        <v>0</v>
      </c>
      <c r="H12" s="153"/>
      <c r="I12" s="154" t="s">
        <v>166</v>
      </c>
      <c r="J12" s="150" t="e">
        <f>SUM(J4:J11)</f>
        <v>#DIV/0!</v>
      </c>
      <c r="K12" s="43"/>
      <c r="L12" s="43"/>
      <c r="M12" s="43"/>
      <c r="P12" s="150">
        <v>8</v>
      </c>
      <c r="Q12" s="150" t="s">
        <v>117</v>
      </c>
      <c r="R12" s="150">
        <f t="shared" si="5"/>
        <v>0</v>
      </c>
      <c r="S12" s="150">
        <v>102</v>
      </c>
      <c r="T12" s="150">
        <f t="shared" si="6"/>
        <v>0</v>
      </c>
      <c r="U12" s="150">
        <f t="shared" si="7"/>
        <v>0</v>
      </c>
      <c r="V12" s="150">
        <f t="shared" si="8"/>
        <v>0</v>
      </c>
      <c r="W12" s="150">
        <f t="shared" si="9"/>
        <v>0</v>
      </c>
      <c r="X12" s="150" t="e">
        <f t="shared" si="10"/>
        <v>#NUM!</v>
      </c>
    </row>
    <row r="13" spans="1:24" x14ac:dyDescent="0.2">
      <c r="A13" s="91" t="s">
        <v>107</v>
      </c>
      <c r="B13" s="84">
        <f>'[1]FID Data'!J20</f>
        <v>0</v>
      </c>
      <c r="C13" s="83">
        <f>'[1]FID Data'!K20</f>
        <v>0</v>
      </c>
      <c r="E13" s="43"/>
      <c r="F13" s="43"/>
      <c r="G13" s="43"/>
      <c r="H13" s="43"/>
      <c r="I13" s="43"/>
      <c r="J13" s="43"/>
      <c r="K13" s="43"/>
      <c r="L13" s="43"/>
      <c r="M13" s="43"/>
      <c r="P13" s="151"/>
      <c r="Q13" s="152" t="s">
        <v>165</v>
      </c>
      <c r="R13" s="150">
        <f>SUM(R5:R12)</f>
        <v>2.9801973268358796E-4</v>
      </c>
      <c r="S13" s="153"/>
      <c r="T13" s="154" t="s">
        <v>166</v>
      </c>
      <c r="U13" s="150">
        <f>SUM(U5:U12)</f>
        <v>21.599261861357679</v>
      </c>
      <c r="V13" s="43"/>
      <c r="W13" s="43"/>
      <c r="X13" s="43"/>
    </row>
    <row r="14" spans="1:24" x14ac:dyDescent="0.2">
      <c r="A14" s="99"/>
      <c r="B14" s="84">
        <f>'[1]FID Data'!J21</f>
        <v>0</v>
      </c>
      <c r="C14" s="83">
        <f>'[1]FID Data'!K21</f>
        <v>0</v>
      </c>
      <c r="E14" s="43"/>
      <c r="F14" s="43"/>
      <c r="G14" s="43"/>
      <c r="H14" s="43"/>
      <c r="I14" s="43" t="e">
        <f>SUM(I4:I11)</f>
        <v>#DIV/0!</v>
      </c>
      <c r="J14" s="43"/>
      <c r="K14" s="43" t="e">
        <f>SUM(K4:K11)</f>
        <v>#DIV/0!</v>
      </c>
      <c r="L14" s="43"/>
      <c r="M14" s="43"/>
      <c r="P14" s="43"/>
      <c r="Q14" s="43"/>
      <c r="R14" s="43"/>
      <c r="S14" s="43"/>
      <c r="T14" s="43"/>
      <c r="U14" s="43"/>
      <c r="V14" s="43"/>
      <c r="W14" s="43"/>
      <c r="X14" s="43"/>
    </row>
    <row r="15" spans="1:24" x14ac:dyDescent="0.2">
      <c r="A15" s="100"/>
      <c r="B15" s="84">
        <f>'[1]FID Data'!J22</f>
        <v>0</v>
      </c>
      <c r="C15" s="83">
        <f>'[1]FID Data'!K22</f>
        <v>0</v>
      </c>
      <c r="P15" s="43"/>
      <c r="Q15" s="43"/>
      <c r="R15" s="43"/>
      <c r="S15" s="43"/>
      <c r="T15" s="43">
        <f>SUM(T5:T12)</f>
        <v>1</v>
      </c>
      <c r="U15" s="43"/>
      <c r="V15" s="43">
        <f>SUM(V5:V12)</f>
        <v>0.99999999999999989</v>
      </c>
      <c r="W15" s="43"/>
      <c r="X15" s="43"/>
    </row>
    <row r="16" spans="1:24" x14ac:dyDescent="0.2">
      <c r="A16" s="100"/>
      <c r="B16" s="84">
        <f>'[1]FID Data'!J23</f>
        <v>0</v>
      </c>
      <c r="C16" s="83">
        <f>'[1]FID Data'!K23</f>
        <v>0</v>
      </c>
      <c r="E16" s="155" t="s">
        <v>167</v>
      </c>
      <c r="F16" s="156"/>
      <c r="G16" s="156"/>
      <c r="H16" s="156"/>
      <c r="I16" s="156"/>
    </row>
    <row r="17" spans="1:21" x14ac:dyDescent="0.2">
      <c r="A17" s="100"/>
      <c r="B17" s="84">
        <f>'[1]FID Data'!J24</f>
        <v>0</v>
      </c>
      <c r="C17" s="83">
        <f>'[1]FID Data'!K24</f>
        <v>0</v>
      </c>
      <c r="E17" s="157" t="s">
        <v>168</v>
      </c>
      <c r="F17" s="108" t="s">
        <v>169</v>
      </c>
      <c r="G17" s="108" t="s">
        <v>170</v>
      </c>
      <c r="H17" s="108" t="s">
        <v>171</v>
      </c>
      <c r="I17" s="108" t="s">
        <v>172</v>
      </c>
    </row>
    <row r="18" spans="1:21" x14ac:dyDescent="0.2">
      <c r="A18" s="78" t="s">
        <v>108</v>
      </c>
      <c r="B18" s="113">
        <f>'[1]FID Data'!J25</f>
        <v>0</v>
      </c>
      <c r="C18" s="90">
        <f>'[1]FID Data'!K25</f>
        <v>0</v>
      </c>
      <c r="E18" s="157" t="s">
        <v>173</v>
      </c>
      <c r="F18" s="158">
        <v>-0.42930000000000001</v>
      </c>
      <c r="G18" s="108" t="s">
        <v>170</v>
      </c>
      <c r="H18" s="108" t="s">
        <v>171</v>
      </c>
      <c r="I18" s="159">
        <v>0.38879999999999998</v>
      </c>
      <c r="P18" s="155" t="s">
        <v>155</v>
      </c>
      <c r="Q18" s="155" t="s">
        <v>167</v>
      </c>
      <c r="R18" s="156"/>
      <c r="S18" s="156"/>
      <c r="T18" s="156"/>
      <c r="U18" s="156"/>
    </row>
    <row r="19" spans="1:21" x14ac:dyDescent="0.2">
      <c r="A19" s="99"/>
      <c r="B19" s="113">
        <f>'[1]FID Data'!J26</f>
        <v>0</v>
      </c>
      <c r="C19" s="90">
        <f>'[1]FID Data'!K26</f>
        <v>0</v>
      </c>
      <c r="P19" s="160"/>
      <c r="Q19" s="157" t="s">
        <v>168</v>
      </c>
      <c r="R19" s="108" t="s">
        <v>169</v>
      </c>
      <c r="S19" s="108" t="s">
        <v>170</v>
      </c>
      <c r="T19" s="108" t="s">
        <v>171</v>
      </c>
      <c r="U19" s="108" t="s">
        <v>172</v>
      </c>
    </row>
    <row r="20" spans="1:21" x14ac:dyDescent="0.2">
      <c r="A20" s="100"/>
      <c r="B20" s="113">
        <f>'[1]FID Data'!J27</f>
        <v>0</v>
      </c>
      <c r="C20" s="90">
        <f>'[1]FID Data'!K27</f>
        <v>0</v>
      </c>
      <c r="E20" s="161" t="s">
        <v>174</v>
      </c>
      <c r="F20" s="162">
        <f>F18</f>
        <v>-0.42930000000000001</v>
      </c>
      <c r="P20" s="160"/>
      <c r="Q20" s="157" t="s">
        <v>173</v>
      </c>
      <c r="R20" s="158">
        <v>-0.42630000000000001</v>
      </c>
      <c r="S20" s="108" t="s">
        <v>170</v>
      </c>
      <c r="T20" s="108" t="s">
        <v>171</v>
      </c>
      <c r="U20" s="159">
        <v>-0.1016</v>
      </c>
    </row>
    <row r="21" spans="1:21" x14ac:dyDescent="0.2">
      <c r="A21" s="100"/>
      <c r="B21" s="113">
        <f>'[1]FID Data'!J28</f>
        <v>0</v>
      </c>
      <c r="C21" s="90">
        <f>'[1]FID Data'!K28</f>
        <v>0</v>
      </c>
      <c r="E21" s="161" t="s">
        <v>175</v>
      </c>
      <c r="F21" s="163">
        <f>10^(F20)</f>
        <v>0.37213455600387102</v>
      </c>
    </row>
    <row r="22" spans="1:21" x14ac:dyDescent="0.2">
      <c r="A22" s="100"/>
      <c r="B22" s="113">
        <f>'[1]FID Data'!J29</f>
        <v>0</v>
      </c>
      <c r="C22" s="90">
        <f>'[1]FID Data'!K29</f>
        <v>0</v>
      </c>
      <c r="Q22" s="161" t="s">
        <v>174</v>
      </c>
      <c r="R22" s="162">
        <f>R20</f>
        <v>-0.42630000000000001</v>
      </c>
    </row>
    <row r="23" spans="1:21" x14ac:dyDescent="0.2">
      <c r="A23" s="101" t="s">
        <v>109</v>
      </c>
      <c r="B23" s="84">
        <f>'[1]FID Data'!J30</f>
        <v>0</v>
      </c>
      <c r="C23" s="83">
        <f>'[1]FID Data'!K30</f>
        <v>0</v>
      </c>
      <c r="Q23" s="161" t="s">
        <v>175</v>
      </c>
      <c r="R23" s="163">
        <f>10^(R22)</f>
        <v>0.37471406951440306</v>
      </c>
    </row>
    <row r="24" spans="1:21" x14ac:dyDescent="0.2">
      <c r="A24" s="99"/>
      <c r="B24" s="84">
        <f>'[1]FID Data'!J31</f>
        <v>0</v>
      </c>
      <c r="C24" s="83">
        <f>'[1]FID Data'!K31</f>
        <v>0</v>
      </c>
    </row>
    <row r="25" spans="1:21" x14ac:dyDescent="0.2">
      <c r="A25" s="100"/>
      <c r="B25" s="84">
        <f>'[1]FID Data'!J32</f>
        <v>0</v>
      </c>
      <c r="C25" s="83">
        <f>'[1]FID Data'!K32</f>
        <v>0</v>
      </c>
    </row>
    <row r="26" spans="1:21" x14ac:dyDescent="0.2">
      <c r="A26" s="100"/>
      <c r="B26" s="84">
        <f>'[1]FID Data'!J33</f>
        <v>0</v>
      </c>
      <c r="C26" s="83">
        <f>'[1]FID Data'!K33</f>
        <v>0</v>
      </c>
    </row>
    <row r="27" spans="1:21" x14ac:dyDescent="0.2">
      <c r="A27" s="100"/>
      <c r="B27" s="84">
        <f>'[1]FID Data'!J34</f>
        <v>0</v>
      </c>
      <c r="C27" s="83">
        <f>'[1]FID Data'!K34</f>
        <v>0</v>
      </c>
    </row>
    <row r="28" spans="1:21" x14ac:dyDescent="0.2">
      <c r="A28" s="102" t="s">
        <v>110</v>
      </c>
      <c r="B28" s="113">
        <f>'[1]FID Data'!J35</f>
        <v>0</v>
      </c>
      <c r="C28" s="90">
        <f>'[1]FID Data'!K35</f>
        <v>0</v>
      </c>
    </row>
    <row r="29" spans="1:21" x14ac:dyDescent="0.2">
      <c r="A29" s="99"/>
      <c r="B29" s="113">
        <f>'[1]FID Data'!J36</f>
        <v>0</v>
      </c>
      <c r="C29" s="90">
        <f>'[1]FID Data'!K36</f>
        <v>0</v>
      </c>
    </row>
    <row r="30" spans="1:21" x14ac:dyDescent="0.2">
      <c r="A30" s="99"/>
      <c r="B30" s="113">
        <f>'[1]FID Data'!J37</f>
        <v>0</v>
      </c>
      <c r="C30" s="90">
        <f>'[1]FID Data'!K37</f>
        <v>0</v>
      </c>
    </row>
    <row r="31" spans="1:21" x14ac:dyDescent="0.2">
      <c r="A31" s="100"/>
      <c r="B31" s="113">
        <f>'[1]FID Data'!J38</f>
        <v>0</v>
      </c>
      <c r="C31" s="90">
        <f>'[1]FID Data'!K38</f>
        <v>0</v>
      </c>
    </row>
    <row r="32" spans="1:21" x14ac:dyDescent="0.2">
      <c r="A32" s="100"/>
      <c r="B32" s="113">
        <f>'[1]FID Data'!J39</f>
        <v>0</v>
      </c>
      <c r="C32" s="90">
        <f>'[1]FID Data'!K39</f>
        <v>0</v>
      </c>
    </row>
    <row r="33" spans="1:3" x14ac:dyDescent="0.2">
      <c r="A33" s="91" t="s">
        <v>111</v>
      </c>
      <c r="B33" s="84">
        <f>'[1]FID Data'!J40</f>
        <v>0</v>
      </c>
      <c r="C33" s="83">
        <f>'[1]FID Data'!K40</f>
        <v>0</v>
      </c>
    </row>
    <row r="34" spans="1:3" x14ac:dyDescent="0.2">
      <c r="A34" s="99"/>
      <c r="B34" s="84">
        <f>'[1]FID Data'!J41</f>
        <v>0</v>
      </c>
      <c r="C34" s="83">
        <f>'[1]FID Data'!K41</f>
        <v>0</v>
      </c>
    </row>
    <row r="35" spans="1:3" x14ac:dyDescent="0.2">
      <c r="A35" s="99"/>
      <c r="B35" s="84">
        <f>'[1]FID Data'!J42</f>
        <v>0</v>
      </c>
      <c r="C35" s="83">
        <f>'[1]FID Data'!K42</f>
        <v>0</v>
      </c>
    </row>
    <row r="36" spans="1:3" x14ac:dyDescent="0.2">
      <c r="A36" s="100"/>
      <c r="B36" s="84">
        <f>'[1]FID Data'!J43</f>
        <v>0</v>
      </c>
      <c r="C36" s="83">
        <f>'[1]FID Data'!K43</f>
        <v>0</v>
      </c>
    </row>
    <row r="37" spans="1:3" x14ac:dyDescent="0.2">
      <c r="A37" s="100"/>
      <c r="B37" s="84">
        <f>'[1]FID Data'!J44</f>
        <v>0</v>
      </c>
      <c r="C37" s="83">
        <f>'[1]FID Data'!K44</f>
        <v>0</v>
      </c>
    </row>
    <row r="38" spans="1:3" x14ac:dyDescent="0.2">
      <c r="A38" s="78" t="s">
        <v>112</v>
      </c>
      <c r="B38" s="113">
        <f>'[1]FID Data'!J45</f>
        <v>0</v>
      </c>
      <c r="C38" s="90">
        <f>'[1]FID Data'!K45</f>
        <v>0</v>
      </c>
    </row>
    <row r="39" spans="1:3" x14ac:dyDescent="0.2">
      <c r="A39" s="99"/>
      <c r="B39" s="113">
        <f>'[1]FID Data'!J46</f>
        <v>0</v>
      </c>
      <c r="C39" s="90">
        <f>'[1]FID Data'!K46</f>
        <v>0</v>
      </c>
    </row>
    <row r="40" spans="1:3" x14ac:dyDescent="0.2">
      <c r="A40" s="99"/>
      <c r="B40" s="113">
        <f>'[1]FID Data'!J47</f>
        <v>0</v>
      </c>
      <c r="C40" s="90">
        <f>'[1]FID Data'!K47</f>
        <v>0</v>
      </c>
    </row>
    <row r="41" spans="1:3" x14ac:dyDescent="0.2">
      <c r="A41" s="100"/>
      <c r="B41" s="113">
        <f>'[1]FID Data'!J48</f>
        <v>0</v>
      </c>
      <c r="C41" s="90">
        <f>'[1]FID Data'!K48</f>
        <v>0</v>
      </c>
    </row>
    <row r="42" spans="1:3" x14ac:dyDescent="0.2">
      <c r="A42" s="100"/>
      <c r="B42" s="113">
        <f>'[1]FID Data'!J49</f>
        <v>0</v>
      </c>
      <c r="C42" s="90">
        <f>'[1]FID Data'!K49</f>
        <v>0</v>
      </c>
    </row>
    <row r="43" spans="1:3" x14ac:dyDescent="0.2">
      <c r="A43" s="101" t="s">
        <v>113</v>
      </c>
      <c r="B43" s="84">
        <f>'[1]FID Data'!J50</f>
        <v>0</v>
      </c>
      <c r="C43" s="83">
        <f>'[1]FID Data'!K50</f>
        <v>0</v>
      </c>
    </row>
    <row r="44" spans="1:3" x14ac:dyDescent="0.2">
      <c r="A44" s="99"/>
      <c r="B44" s="84">
        <f>'[1]FID Data'!J51</f>
        <v>0</v>
      </c>
      <c r="C44" s="83">
        <f>'[1]FID Data'!K51</f>
        <v>0</v>
      </c>
    </row>
    <row r="45" spans="1:3" x14ac:dyDescent="0.2">
      <c r="A45" s="99"/>
      <c r="B45" s="84">
        <f>'[1]FID Data'!J52</f>
        <v>0</v>
      </c>
      <c r="C45" s="83">
        <f>'[1]FID Data'!K52</f>
        <v>0</v>
      </c>
    </row>
    <row r="46" spans="1:3" x14ac:dyDescent="0.2">
      <c r="A46" s="100"/>
      <c r="B46" s="84">
        <f>'[1]FID Data'!J53</f>
        <v>0</v>
      </c>
      <c r="C46" s="83">
        <f>'[1]FID Data'!K53</f>
        <v>0</v>
      </c>
    </row>
    <row r="47" spans="1:3" x14ac:dyDescent="0.2">
      <c r="A47" s="100"/>
      <c r="B47" s="84">
        <f>'[1]FID Data'!J54</f>
        <v>0</v>
      </c>
      <c r="C47" s="83">
        <f>'[1]FID Data'!K54</f>
        <v>0</v>
      </c>
    </row>
    <row r="48" spans="1:3" x14ac:dyDescent="0.2">
      <c r="A48" s="102" t="s">
        <v>114</v>
      </c>
      <c r="B48" s="113">
        <f>'[1]FID Data'!J55</f>
        <v>0</v>
      </c>
      <c r="C48" s="90">
        <f>'[1]FID Data'!K55</f>
        <v>0</v>
      </c>
    </row>
    <row r="49" spans="1:3" x14ac:dyDescent="0.2">
      <c r="A49" s="99"/>
      <c r="B49" s="113">
        <f>'[1]FID Data'!J56</f>
        <v>0</v>
      </c>
      <c r="C49" s="90">
        <f>'[1]FID Data'!K56</f>
        <v>0</v>
      </c>
    </row>
    <row r="50" spans="1:3" x14ac:dyDescent="0.2">
      <c r="A50" s="99"/>
      <c r="B50" s="113">
        <f>'[1]FID Data'!J57</f>
        <v>0</v>
      </c>
      <c r="C50" s="90">
        <f>'[1]FID Data'!K57</f>
        <v>0</v>
      </c>
    </row>
    <row r="51" spans="1:3" x14ac:dyDescent="0.2">
      <c r="A51" s="100"/>
      <c r="B51" s="113">
        <f>'[1]FID Data'!J58</f>
        <v>0</v>
      </c>
      <c r="C51" s="90">
        <f>'[1]FID Data'!K58</f>
        <v>0</v>
      </c>
    </row>
    <row r="52" spans="1:3" x14ac:dyDescent="0.2">
      <c r="A52" s="100"/>
      <c r="B52" s="113">
        <f>'[1]FID Data'!J59</f>
        <v>0</v>
      </c>
      <c r="C52" s="90">
        <f>'[1]FID Data'!K59</f>
        <v>0</v>
      </c>
    </row>
    <row r="53" spans="1:3" x14ac:dyDescent="0.2">
      <c r="A53" s="99"/>
      <c r="B53" s="113">
        <f>'[1]FID Data'!J60</f>
        <v>0</v>
      </c>
      <c r="C53" s="90">
        <f>'[1]FID Data'!K60</f>
        <v>0</v>
      </c>
    </row>
    <row r="54" spans="1:3" x14ac:dyDescent="0.2">
      <c r="A54" s="99"/>
      <c r="B54" s="113">
        <f>'[1]FID Data'!J61</f>
        <v>0</v>
      </c>
      <c r="C54" s="90">
        <f>'[1]FID Data'!K61</f>
        <v>0</v>
      </c>
    </row>
    <row r="55" spans="1:3" x14ac:dyDescent="0.2">
      <c r="A55" s="99"/>
      <c r="B55" s="113">
        <f>'[1]FID Data'!J62</f>
        <v>0</v>
      </c>
      <c r="C55" s="90">
        <f>'[1]FID Data'!K62</f>
        <v>0</v>
      </c>
    </row>
    <row r="56" spans="1:3" x14ac:dyDescent="0.2">
      <c r="A56" s="101" t="s">
        <v>115</v>
      </c>
      <c r="B56" s="84">
        <f>'[1]FID Data'!J63</f>
        <v>0</v>
      </c>
      <c r="C56" s="83">
        <f>'[1]FID Data'!K63</f>
        <v>0</v>
      </c>
    </row>
    <row r="57" spans="1:3" x14ac:dyDescent="0.2">
      <c r="A57" s="99"/>
      <c r="B57" s="84">
        <f>'[1]FID Data'!J64</f>
        <v>0</v>
      </c>
      <c r="C57" s="83">
        <f>'[1]FID Data'!K64</f>
        <v>0</v>
      </c>
    </row>
    <row r="58" spans="1:3" x14ac:dyDescent="0.2">
      <c r="A58" s="99"/>
      <c r="B58" s="84">
        <f>'[1]FID Data'!J65</f>
        <v>0</v>
      </c>
      <c r="C58" s="83">
        <f>'[1]FID Data'!K65</f>
        <v>0</v>
      </c>
    </row>
    <row r="59" spans="1:3" x14ac:dyDescent="0.2">
      <c r="A59" s="99"/>
      <c r="B59" s="84">
        <f>'[1]FID Data'!J66</f>
        <v>0</v>
      </c>
      <c r="C59" s="83">
        <f>'[1]FID Data'!K66</f>
        <v>0</v>
      </c>
    </row>
    <row r="60" spans="1:3" x14ac:dyDescent="0.2">
      <c r="A60" s="100"/>
      <c r="B60" s="84">
        <f>'[1]FID Data'!J67</f>
        <v>0</v>
      </c>
      <c r="C60" s="83">
        <f>'[1]FID Data'!K67</f>
        <v>0</v>
      </c>
    </row>
    <row r="61" spans="1:3" x14ac:dyDescent="0.2">
      <c r="A61" s="99"/>
      <c r="B61" s="84">
        <f>'[1]FID Data'!J68</f>
        <v>0</v>
      </c>
      <c r="C61" s="83">
        <f>'[1]FID Data'!K68</f>
        <v>0</v>
      </c>
    </row>
    <row r="62" spans="1:3" x14ac:dyDescent="0.2">
      <c r="A62" s="99"/>
      <c r="B62" s="84">
        <f>'[1]FID Data'!J69</f>
        <v>0</v>
      </c>
      <c r="C62" s="83">
        <f>'[1]FID Data'!K69</f>
        <v>0</v>
      </c>
    </row>
    <row r="63" spans="1:3" x14ac:dyDescent="0.2">
      <c r="A63" s="99"/>
      <c r="B63" s="84">
        <f>'[1]FID Data'!J70</f>
        <v>0</v>
      </c>
      <c r="C63" s="83">
        <f>'[1]FID Data'!K70</f>
        <v>0</v>
      </c>
    </row>
    <row r="64" spans="1:3" x14ac:dyDescent="0.2">
      <c r="A64" s="99"/>
      <c r="B64" s="84">
        <f>'[1]FID Data'!J71</f>
        <v>0</v>
      </c>
      <c r="C64" s="83">
        <f>'[1]FID Data'!K71</f>
        <v>0</v>
      </c>
    </row>
    <row r="65" spans="1:3" x14ac:dyDescent="0.2">
      <c r="A65" s="102" t="s">
        <v>116</v>
      </c>
      <c r="B65" s="113">
        <f>'[1]FID Data'!J72</f>
        <v>0</v>
      </c>
      <c r="C65" s="90">
        <f>'[1]FID Data'!K72</f>
        <v>0</v>
      </c>
    </row>
    <row r="66" spans="1:3" x14ac:dyDescent="0.2">
      <c r="A66" s="99"/>
      <c r="B66" s="113">
        <f>'[1]FID Data'!J73</f>
        <v>0</v>
      </c>
      <c r="C66" s="90">
        <f>'[1]FID Data'!K73</f>
        <v>0</v>
      </c>
    </row>
    <row r="67" spans="1:3" x14ac:dyDescent="0.2">
      <c r="A67" s="99"/>
      <c r="B67" s="113">
        <f>'[1]FID Data'!J74</f>
        <v>0</v>
      </c>
      <c r="C67" s="90">
        <f>'[1]FID Data'!K74</f>
        <v>0</v>
      </c>
    </row>
    <row r="68" spans="1:3" x14ac:dyDescent="0.2">
      <c r="A68" s="99"/>
      <c r="B68" s="113">
        <f>'[1]FID Data'!J75</f>
        <v>0</v>
      </c>
      <c r="C68" s="90">
        <f>'[1]FID Data'!K75</f>
        <v>0</v>
      </c>
    </row>
    <row r="69" spans="1:3" x14ac:dyDescent="0.2">
      <c r="A69" s="100"/>
      <c r="B69" s="113">
        <f>'[1]FID Data'!J76</f>
        <v>0</v>
      </c>
      <c r="C69" s="90">
        <f>'[1]FID Data'!K76</f>
        <v>0</v>
      </c>
    </row>
    <row r="70" spans="1:3" x14ac:dyDescent="0.2">
      <c r="A70" s="99"/>
      <c r="B70" s="113">
        <f>'[1]FID Data'!J77</f>
        <v>0</v>
      </c>
      <c r="C70" s="90">
        <f>'[1]FID Data'!K77</f>
        <v>0</v>
      </c>
    </row>
    <row r="71" spans="1:3" x14ac:dyDescent="0.2">
      <c r="A71" s="99"/>
      <c r="B71" s="113">
        <f>'[1]FID Data'!J78</f>
        <v>0</v>
      </c>
      <c r="C71" s="90">
        <f>'[1]FID Data'!K78</f>
        <v>0</v>
      </c>
    </row>
    <row r="72" spans="1:3" x14ac:dyDescent="0.2">
      <c r="A72" s="101" t="s">
        <v>117</v>
      </c>
      <c r="B72" s="84">
        <f>'[1]FID Data'!J79</f>
        <v>0</v>
      </c>
      <c r="C72" s="83">
        <f>'[1]FID Data'!K79</f>
        <v>0</v>
      </c>
    </row>
    <row r="73" spans="1:3" x14ac:dyDescent="0.2">
      <c r="A73" s="100"/>
      <c r="B73" s="84">
        <f>'[1]FID Data'!J80</f>
        <v>0</v>
      </c>
      <c r="C73" s="83">
        <f>'[1]FID Data'!K80</f>
        <v>0</v>
      </c>
    </row>
    <row r="74" spans="1:3" x14ac:dyDescent="0.2">
      <c r="A74" s="100"/>
      <c r="B74" s="84">
        <f>'[1]FID Data'!J81</f>
        <v>0</v>
      </c>
      <c r="C74" s="83">
        <f>'[1]FID Data'!K81</f>
        <v>0</v>
      </c>
    </row>
    <row r="75" spans="1:3" x14ac:dyDescent="0.2">
      <c r="A75" s="100"/>
      <c r="B75" s="84">
        <f>'[1]FID Data'!J82</f>
        <v>0</v>
      </c>
      <c r="C75" s="83">
        <f>'[1]FID Data'!K82</f>
        <v>0</v>
      </c>
    </row>
    <row r="76" spans="1:3" x14ac:dyDescent="0.2">
      <c r="A76" s="100"/>
      <c r="B76" s="84">
        <f>'[1]FID Data'!J83</f>
        <v>0</v>
      </c>
      <c r="C76" s="83">
        <f>'[1]FID Data'!K83</f>
        <v>0</v>
      </c>
    </row>
    <row r="77" spans="1:3" x14ac:dyDescent="0.2">
      <c r="A77" s="99"/>
      <c r="B77" s="84">
        <f>'[1]FID Data'!J84</f>
        <v>0</v>
      </c>
      <c r="C77" s="83">
        <f>'[1]FID Data'!K84</f>
        <v>0</v>
      </c>
    </row>
    <row r="78" spans="1:3" x14ac:dyDescent="0.2">
      <c r="A78" s="99"/>
      <c r="B78" s="84">
        <f>'[1]FID Data'!J85</f>
        <v>0</v>
      </c>
      <c r="C78" s="83">
        <f>'[1]FID Data'!K85</f>
        <v>0</v>
      </c>
    </row>
    <row r="79" spans="1:3" x14ac:dyDescent="0.2">
      <c r="A79" s="99"/>
      <c r="B79" s="84">
        <f>'[1]FID Data'!J86</f>
        <v>0</v>
      </c>
      <c r="C79" s="83">
        <f>'[1]FID Data'!K86</f>
        <v>0</v>
      </c>
    </row>
    <row r="80" spans="1:3" x14ac:dyDescent="0.2">
      <c r="A80" s="107" t="s">
        <v>119</v>
      </c>
      <c r="B80" s="108">
        <f>SUM(B5:B79)</f>
        <v>0</v>
      </c>
      <c r="C80" s="108">
        <f>SUM(C5:C79)</f>
        <v>0</v>
      </c>
    </row>
    <row r="81" spans="1:13" x14ac:dyDescent="0.2">
      <c r="B81" s="111" t="s">
        <v>128</v>
      </c>
    </row>
    <row r="83" spans="1:13" x14ac:dyDescent="0.2">
      <c r="A83" s="78" t="s">
        <v>98</v>
      </c>
      <c r="B83" s="79" t="s">
        <v>105</v>
      </c>
      <c r="C83" s="79" t="s">
        <v>106</v>
      </c>
      <c r="E83" s="149" t="s">
        <v>156</v>
      </c>
      <c r="F83" s="149" t="s">
        <v>157</v>
      </c>
      <c r="G83" s="149" t="s">
        <v>158</v>
      </c>
      <c r="H83" s="149" t="s">
        <v>159</v>
      </c>
      <c r="I83" s="149" t="s">
        <v>160</v>
      </c>
      <c r="J83" s="149" t="s">
        <v>161</v>
      </c>
      <c r="K83" s="149" t="s">
        <v>162</v>
      </c>
      <c r="L83" s="149" t="s">
        <v>163</v>
      </c>
      <c r="M83" s="149" t="s">
        <v>164</v>
      </c>
    </row>
    <row r="84" spans="1:13" x14ac:dyDescent="0.2">
      <c r="A84" s="80"/>
      <c r="B84" s="72"/>
      <c r="C84" s="72"/>
      <c r="E84" s="150">
        <v>1</v>
      </c>
      <c r="F84" s="150" t="s">
        <v>107</v>
      </c>
      <c r="G84" s="150">
        <f>SUM(B93:B97)</f>
        <v>3.9901215089945398E-4</v>
      </c>
      <c r="H84" s="150">
        <v>16</v>
      </c>
      <c r="I84" s="150">
        <f>G84/$G$92</f>
        <v>0.73772163472052377</v>
      </c>
      <c r="J84" s="150">
        <f>H84*I84</f>
        <v>11.80354615552838</v>
      </c>
      <c r="K84" s="150">
        <f>I84*(H84/$J$92)</f>
        <v>0.54104443536989355</v>
      </c>
      <c r="L84" s="150">
        <f>K84/E84</f>
        <v>0.54104443536989355</v>
      </c>
      <c r="M84" s="150">
        <f t="shared" ref="M84:M89" si="11">LOG(L84)</f>
        <v>-0.26676706531217098</v>
      </c>
    </row>
    <row r="85" spans="1:13" x14ac:dyDescent="0.2">
      <c r="A85" s="91" t="s">
        <v>24</v>
      </c>
      <c r="B85" s="84">
        <f>'[1]FID Data'!J98</f>
        <v>0</v>
      </c>
      <c r="C85" s="83">
        <f>'[1]FID Data'!K98</f>
        <v>0</v>
      </c>
      <c r="E85" s="150">
        <v>2</v>
      </c>
      <c r="F85" s="150" t="s">
        <v>109</v>
      </c>
      <c r="G85" s="150">
        <f>SUM(B98:B107)</f>
        <v>7.7577309726435965E-5</v>
      </c>
      <c r="H85" s="150">
        <v>30</v>
      </c>
      <c r="I85" s="150">
        <f t="shared" ref="I85:I91" si="12">G85/$G$92</f>
        <v>0.1434303682722386</v>
      </c>
      <c r="J85" s="150">
        <f t="shared" ref="J85:J91" si="13">H85*I85</f>
        <v>4.3029110481671582</v>
      </c>
      <c r="K85" s="150">
        <f t="shared" ref="K85:K91" si="14">I85*(H85/$J$92)</f>
        <v>0.19723446223930674</v>
      </c>
      <c r="L85" s="150">
        <f t="shared" ref="L85:L91" si="15">K85/E85</f>
        <v>9.861723111965337E-2</v>
      </c>
      <c r="M85" s="150">
        <f t="shared" si="11"/>
        <v>-1.0060471953390211</v>
      </c>
    </row>
    <row r="86" spans="1:13" x14ac:dyDescent="0.2">
      <c r="A86" s="99"/>
      <c r="B86" s="84">
        <f>'[1]FID Data'!J99</f>
        <v>0</v>
      </c>
      <c r="C86" s="83">
        <f>'[1]FID Data'!K99</f>
        <v>0</v>
      </c>
      <c r="E86" s="150">
        <v>3</v>
      </c>
      <c r="F86" s="150" t="s">
        <v>111</v>
      </c>
      <c r="G86" s="150">
        <f>SUM(B108:B117)</f>
        <v>4.1907721520262384E-5</v>
      </c>
      <c r="H86" s="150">
        <v>42</v>
      </c>
      <c r="I86" s="150">
        <f t="shared" si="12"/>
        <v>7.7481933213434745E-2</v>
      </c>
      <c r="J86" s="150">
        <f t="shared" si="13"/>
        <v>3.2542411949642593</v>
      </c>
      <c r="K86" s="150">
        <f t="shared" si="14"/>
        <v>0.14916611217402984</v>
      </c>
      <c r="L86" s="150">
        <f t="shared" si="15"/>
        <v>4.9722037391343281E-2</v>
      </c>
      <c r="M86" s="150">
        <f t="shared" si="11"/>
        <v>-1.303451084179841</v>
      </c>
    </row>
    <row r="87" spans="1:13" x14ac:dyDescent="0.2">
      <c r="A87" s="100"/>
      <c r="B87" s="84">
        <f>'[1]FID Data'!J100</f>
        <v>0</v>
      </c>
      <c r="C87" s="83">
        <f>'[1]FID Data'!K100</f>
        <v>0</v>
      </c>
      <c r="E87" s="150">
        <v>4</v>
      </c>
      <c r="F87" s="150" t="s">
        <v>122</v>
      </c>
      <c r="G87" s="150">
        <f>SUM(B118:B127)</f>
        <v>1.442119256015361E-5</v>
      </c>
      <c r="H87" s="150">
        <v>54</v>
      </c>
      <c r="I87" s="150">
        <f t="shared" si="12"/>
        <v>2.6662911708613169E-2</v>
      </c>
      <c r="J87" s="150">
        <f t="shared" si="13"/>
        <v>1.4397972322651111</v>
      </c>
      <c r="K87" s="150">
        <f t="shared" si="14"/>
        <v>6.5996631038982984E-2</v>
      </c>
      <c r="L87" s="150">
        <f t="shared" si="15"/>
        <v>1.6499157759745746E-2</v>
      </c>
      <c r="M87" s="150">
        <f t="shared" si="11"/>
        <v>-1.7825382248546258</v>
      </c>
    </row>
    <row r="88" spans="1:13" x14ac:dyDescent="0.2">
      <c r="A88" s="100"/>
      <c r="B88" s="84">
        <f>'[1]FID Data'!J101</f>
        <v>0</v>
      </c>
      <c r="C88" s="83">
        <f>'[1]FID Data'!K101</f>
        <v>0</v>
      </c>
      <c r="E88" s="150">
        <v>5</v>
      </c>
      <c r="F88" s="150" t="s">
        <v>114</v>
      </c>
      <c r="G88" s="150">
        <f>SUM(B128:B135)</f>
        <v>5.9098395537735363E-6</v>
      </c>
      <c r="H88" s="150">
        <v>66</v>
      </c>
      <c r="I88" s="150">
        <f t="shared" si="12"/>
        <v>1.092652563767273E-2</v>
      </c>
      <c r="J88" s="150">
        <f t="shared" si="13"/>
        <v>0.72115069208640015</v>
      </c>
      <c r="K88" s="150">
        <f t="shared" si="14"/>
        <v>3.3055707486156584E-2</v>
      </c>
      <c r="L88" s="150">
        <f t="shared" si="15"/>
        <v>6.611141497231317E-3</v>
      </c>
      <c r="M88" s="150">
        <f t="shared" si="11"/>
        <v>-2.1797235476024386</v>
      </c>
    </row>
    <row r="89" spans="1:13" x14ac:dyDescent="0.2">
      <c r="A89" s="78" t="s">
        <v>19</v>
      </c>
      <c r="B89" s="113">
        <f>'[1]FID Data'!J102</f>
        <v>0</v>
      </c>
      <c r="C89" s="90">
        <f>'[1]FID Data'!K102</f>
        <v>0</v>
      </c>
      <c r="E89" s="150">
        <v>6</v>
      </c>
      <c r="F89" s="150" t="s">
        <v>115</v>
      </c>
      <c r="G89" s="150">
        <f>SUM(B136:B144)</f>
        <v>2.0426672759005696E-6</v>
      </c>
      <c r="H89" s="150">
        <v>78</v>
      </c>
      <c r="I89" s="150">
        <f t="shared" si="12"/>
        <v>3.7766264475169128E-3</v>
      </c>
      <c r="J89" s="150">
        <f t="shared" si="13"/>
        <v>0.29457686290631918</v>
      </c>
      <c r="K89" s="150">
        <f t="shared" si="14"/>
        <v>1.3502651691630502E-2</v>
      </c>
      <c r="L89" s="150">
        <f t="shared" si="15"/>
        <v>2.2504419486050835E-3</v>
      </c>
      <c r="M89" s="150">
        <f t="shared" si="11"/>
        <v>-2.6477321854474072</v>
      </c>
    </row>
    <row r="90" spans="1:13" x14ac:dyDescent="0.2">
      <c r="A90" s="99"/>
      <c r="B90" s="113">
        <f>'[1]FID Data'!J103</f>
        <v>0</v>
      </c>
      <c r="C90" s="90">
        <f>'[1]FID Data'!K103</f>
        <v>0</v>
      </c>
      <c r="E90" s="150">
        <v>7</v>
      </c>
      <c r="F90" s="150" t="s">
        <v>116</v>
      </c>
      <c r="G90" s="150">
        <f>SUM(B145:B151)</f>
        <v>0</v>
      </c>
      <c r="H90" s="150">
        <v>90</v>
      </c>
      <c r="I90" s="150">
        <f t="shared" si="12"/>
        <v>0</v>
      </c>
      <c r="J90" s="150">
        <f t="shared" si="13"/>
        <v>0</v>
      </c>
      <c r="K90" s="150">
        <f t="shared" si="14"/>
        <v>0</v>
      </c>
      <c r="L90" s="150">
        <f t="shared" si="15"/>
        <v>0</v>
      </c>
      <c r="M90" s="150"/>
    </row>
    <row r="91" spans="1:13" x14ac:dyDescent="0.2">
      <c r="A91" s="100"/>
      <c r="B91" s="113">
        <f>'[1]FID Data'!J104</f>
        <v>0</v>
      </c>
      <c r="C91" s="90">
        <f>'[1]FID Data'!K104</f>
        <v>0</v>
      </c>
      <c r="E91" s="150">
        <v>8</v>
      </c>
      <c r="F91" s="150" t="s">
        <v>117</v>
      </c>
      <c r="G91" s="150">
        <f>SUM(B152:B159)</f>
        <v>0</v>
      </c>
      <c r="H91" s="150">
        <v>102</v>
      </c>
      <c r="I91" s="150">
        <f t="shared" si="12"/>
        <v>0</v>
      </c>
      <c r="J91" s="150">
        <f t="shared" si="13"/>
        <v>0</v>
      </c>
      <c r="K91" s="150">
        <f t="shared" si="14"/>
        <v>0</v>
      </c>
      <c r="L91" s="150">
        <f t="shared" si="15"/>
        <v>0</v>
      </c>
      <c r="M91" s="150"/>
    </row>
    <row r="92" spans="1:13" x14ac:dyDescent="0.2">
      <c r="A92" s="100"/>
      <c r="B92" s="113">
        <f>'[1]FID Data'!J105</f>
        <v>0</v>
      </c>
      <c r="C92" s="90">
        <f>'[1]FID Data'!K105</f>
        <v>0</v>
      </c>
      <c r="E92" s="151"/>
      <c r="F92" s="152" t="s">
        <v>165</v>
      </c>
      <c r="G92" s="150">
        <f>SUM(G84:G91)</f>
        <v>5.4087088153598011E-4</v>
      </c>
      <c r="H92" s="153"/>
      <c r="I92" s="154" t="s">
        <v>166</v>
      </c>
      <c r="J92" s="150">
        <f>SUM(J84:J91)</f>
        <v>21.816223185917625</v>
      </c>
      <c r="K92" s="43"/>
      <c r="L92" s="43"/>
      <c r="M92" s="43"/>
    </row>
    <row r="93" spans="1:13" x14ac:dyDescent="0.2">
      <c r="A93" s="91" t="s">
        <v>107</v>
      </c>
      <c r="B93" s="84">
        <f>'[1]FID Data'!J106</f>
        <v>3.9901215089945398E-4</v>
      </c>
      <c r="C93" s="83">
        <f>'[1]FID Data'!K106</f>
        <v>3.9901215089945398E-4</v>
      </c>
      <c r="E93" s="43"/>
      <c r="F93" s="43"/>
      <c r="G93" s="43"/>
      <c r="H93" s="43"/>
      <c r="I93" s="43"/>
      <c r="J93" s="43"/>
      <c r="K93" s="43"/>
      <c r="L93" s="43"/>
      <c r="M93" s="43"/>
    </row>
    <row r="94" spans="1:13" x14ac:dyDescent="0.2">
      <c r="A94" s="99"/>
      <c r="B94" s="84">
        <f>'[1]FID Data'!J107</f>
        <v>0</v>
      </c>
      <c r="C94" s="83">
        <f>'[1]FID Data'!K107</f>
        <v>0</v>
      </c>
      <c r="E94" s="43"/>
      <c r="F94" s="43"/>
      <c r="G94" s="43"/>
      <c r="H94" s="43"/>
      <c r="I94" s="43">
        <f>SUM(I84:I91)</f>
        <v>0.99999999999999989</v>
      </c>
      <c r="J94" s="43"/>
      <c r="K94" s="43">
        <f>SUM(K84:K91)</f>
        <v>1.0000000000000002</v>
      </c>
      <c r="L94" s="43"/>
      <c r="M94" s="43"/>
    </row>
    <row r="95" spans="1:13" x14ac:dyDescent="0.2">
      <c r="A95" s="100"/>
      <c r="B95" s="84">
        <f>'[1]FID Data'!J108</f>
        <v>0</v>
      </c>
      <c r="C95" s="83">
        <f>'[1]FID Data'!K108</f>
        <v>0</v>
      </c>
    </row>
    <row r="96" spans="1:13" x14ac:dyDescent="0.2">
      <c r="A96" s="100"/>
      <c r="B96" s="84">
        <f>'[1]FID Data'!J109</f>
        <v>0</v>
      </c>
      <c r="C96" s="83">
        <f>'[1]FID Data'!K109</f>
        <v>0</v>
      </c>
      <c r="E96" s="155" t="s">
        <v>167</v>
      </c>
      <c r="F96" s="156"/>
      <c r="G96" s="156"/>
      <c r="H96" s="156"/>
      <c r="I96" s="156"/>
    </row>
    <row r="97" spans="1:9" x14ac:dyDescent="0.2">
      <c r="A97" s="100"/>
      <c r="B97" s="84">
        <f>'[1]FID Data'!J110</f>
        <v>0</v>
      </c>
      <c r="C97" s="83">
        <f>'[1]FID Data'!K110</f>
        <v>0</v>
      </c>
      <c r="E97" s="157" t="s">
        <v>168</v>
      </c>
      <c r="F97" s="108" t="s">
        <v>169</v>
      </c>
      <c r="G97" s="108" t="s">
        <v>170</v>
      </c>
      <c r="H97" s="108" t="s">
        <v>171</v>
      </c>
      <c r="I97" s="108" t="s">
        <v>172</v>
      </c>
    </row>
    <row r="98" spans="1:9" x14ac:dyDescent="0.2">
      <c r="A98" s="78" t="s">
        <v>108</v>
      </c>
      <c r="B98" s="113">
        <f>'[1]FID Data'!J111</f>
        <v>3.2989608470753229E-6</v>
      </c>
      <c r="C98" s="90">
        <f>'[1]FID Data'!K111</f>
        <v>6.5979216941506458E-6</v>
      </c>
      <c r="E98" s="157" t="s">
        <v>173</v>
      </c>
      <c r="F98" s="158">
        <v>-0.45440000000000003</v>
      </c>
      <c r="G98" s="108" t="s">
        <v>170</v>
      </c>
      <c r="H98" s="108" t="s">
        <v>171</v>
      </c>
      <c r="I98" s="159">
        <v>0.31969999999999998</v>
      </c>
    </row>
    <row r="99" spans="1:9" x14ac:dyDescent="0.2">
      <c r="A99" s="99"/>
      <c r="B99" s="113">
        <f>'[1]FID Data'!J112</f>
        <v>0</v>
      </c>
      <c r="C99" s="90">
        <f>'[1]FID Data'!K112</f>
        <v>0</v>
      </c>
    </row>
    <row r="100" spans="1:9" x14ac:dyDescent="0.2">
      <c r="A100" s="100"/>
      <c r="B100" s="113">
        <f>'[1]FID Data'!J113</f>
        <v>0</v>
      </c>
      <c r="C100" s="90">
        <f>'[1]FID Data'!K113</f>
        <v>0</v>
      </c>
      <c r="E100" s="161" t="s">
        <v>174</v>
      </c>
      <c r="F100" s="162">
        <f>F98</f>
        <v>-0.45440000000000003</v>
      </c>
    </row>
    <row r="101" spans="1:9" x14ac:dyDescent="0.2">
      <c r="A101" s="100"/>
      <c r="B101" s="113">
        <f>'[1]FID Data'!J114</f>
        <v>0</v>
      </c>
      <c r="C101" s="90">
        <f>'[1]FID Data'!K114</f>
        <v>0</v>
      </c>
      <c r="E101" s="161" t="s">
        <v>175</v>
      </c>
      <c r="F101" s="163">
        <f>10^(F100)</f>
        <v>0.35123679046568068</v>
      </c>
    </row>
    <row r="102" spans="1:9" x14ac:dyDescent="0.2">
      <c r="A102" s="100"/>
      <c r="B102" s="113">
        <f>'[1]FID Data'!J115</f>
        <v>0</v>
      </c>
      <c r="C102" s="90">
        <f>'[1]FID Data'!K115</f>
        <v>0</v>
      </c>
    </row>
    <row r="103" spans="1:9" x14ac:dyDescent="0.2">
      <c r="A103" s="101" t="s">
        <v>109</v>
      </c>
      <c r="B103" s="84">
        <f>'[1]FID Data'!J116</f>
        <v>7.4278348879360645E-5</v>
      </c>
      <c r="C103" s="83">
        <f>'[1]FID Data'!K116</f>
        <v>1.4855669775872129E-4</v>
      </c>
    </row>
    <row r="104" spans="1:9" x14ac:dyDescent="0.2">
      <c r="A104" s="99"/>
      <c r="B104" s="84">
        <f>'[1]FID Data'!J117</f>
        <v>0</v>
      </c>
      <c r="C104" s="83">
        <f>'[1]FID Data'!K117</f>
        <v>0</v>
      </c>
    </row>
    <row r="105" spans="1:9" x14ac:dyDescent="0.2">
      <c r="A105" s="100"/>
      <c r="B105" s="84">
        <f>'[1]FID Data'!J118</f>
        <v>0</v>
      </c>
      <c r="C105" s="83">
        <f>'[1]FID Data'!K118</f>
        <v>0</v>
      </c>
    </row>
    <row r="106" spans="1:9" x14ac:dyDescent="0.2">
      <c r="A106" s="100"/>
      <c r="B106" s="84">
        <f>'[1]FID Data'!J119</f>
        <v>0</v>
      </c>
      <c r="C106" s="83">
        <f>'[1]FID Data'!K119</f>
        <v>0</v>
      </c>
    </row>
    <row r="107" spans="1:9" x14ac:dyDescent="0.2">
      <c r="A107" s="100"/>
      <c r="B107" s="84">
        <f>'[1]FID Data'!J120</f>
        <v>0</v>
      </c>
      <c r="C107" s="83">
        <f>'[1]FID Data'!K120</f>
        <v>0</v>
      </c>
    </row>
    <row r="108" spans="1:9" x14ac:dyDescent="0.2">
      <c r="A108" s="102" t="s">
        <v>110</v>
      </c>
      <c r="B108" s="113">
        <f>'[1]FID Data'!J121</f>
        <v>6.9955275710153494E-6</v>
      </c>
      <c r="C108" s="90">
        <f>'[1]FID Data'!K121</f>
        <v>2.0986582713046047E-5</v>
      </c>
    </row>
    <row r="109" spans="1:9" x14ac:dyDescent="0.2">
      <c r="A109" s="99"/>
      <c r="B109" s="113">
        <f>'[1]FID Data'!J122</f>
        <v>0</v>
      </c>
      <c r="C109" s="90">
        <f>'[1]FID Data'!K122</f>
        <v>0</v>
      </c>
    </row>
    <row r="110" spans="1:9" x14ac:dyDescent="0.2">
      <c r="A110" s="99"/>
      <c r="B110" s="113">
        <f>'[1]FID Data'!J123</f>
        <v>0</v>
      </c>
      <c r="C110" s="90">
        <f>'[1]FID Data'!K123</f>
        <v>0</v>
      </c>
    </row>
    <row r="111" spans="1:9" x14ac:dyDescent="0.2">
      <c r="A111" s="100"/>
      <c r="B111" s="113">
        <f>'[1]FID Data'!J124</f>
        <v>0</v>
      </c>
      <c r="C111" s="90">
        <f>'[1]FID Data'!K124</f>
        <v>0</v>
      </c>
    </row>
    <row r="112" spans="1:9" x14ac:dyDescent="0.2">
      <c r="A112" s="100"/>
      <c r="B112" s="113">
        <f>'[1]FID Data'!J125</f>
        <v>0</v>
      </c>
      <c r="C112" s="90">
        <f>'[1]FID Data'!K125</f>
        <v>0</v>
      </c>
    </row>
    <row r="113" spans="1:3" x14ac:dyDescent="0.2">
      <c r="A113" s="91" t="s">
        <v>111</v>
      </c>
      <c r="B113" s="84">
        <f>'[1]FID Data'!J126</f>
        <v>3.4912193949247037E-5</v>
      </c>
      <c r="C113" s="83">
        <f>'[1]FID Data'!K126</f>
        <v>1.0473658184774111E-4</v>
      </c>
    </row>
    <row r="114" spans="1:3" x14ac:dyDescent="0.2">
      <c r="A114" s="99"/>
      <c r="B114" s="84">
        <f>'[1]FID Data'!J127</f>
        <v>0</v>
      </c>
      <c r="C114" s="83">
        <f>'[1]FID Data'!K127</f>
        <v>0</v>
      </c>
    </row>
    <row r="115" spans="1:3" x14ac:dyDescent="0.2">
      <c r="A115" s="99"/>
      <c r="B115" s="84">
        <f>'[1]FID Data'!J128</f>
        <v>0</v>
      </c>
      <c r="C115" s="83">
        <f>'[1]FID Data'!K128</f>
        <v>0</v>
      </c>
    </row>
    <row r="116" spans="1:3" x14ac:dyDescent="0.2">
      <c r="A116" s="100"/>
      <c r="B116" s="84">
        <f>'[1]FID Data'!J129</f>
        <v>0</v>
      </c>
      <c r="C116" s="83">
        <f>'[1]FID Data'!K129</f>
        <v>0</v>
      </c>
    </row>
    <row r="117" spans="1:3" x14ac:dyDescent="0.2">
      <c r="A117" s="100"/>
      <c r="B117" s="84">
        <f>'[1]FID Data'!J130</f>
        <v>0</v>
      </c>
      <c r="C117" s="83">
        <f>'[1]FID Data'!K130</f>
        <v>0</v>
      </c>
    </row>
    <row r="118" spans="1:3" x14ac:dyDescent="0.2">
      <c r="A118" s="78" t="s">
        <v>112</v>
      </c>
      <c r="B118" s="113">
        <f>'[1]FID Data'!J131</f>
        <v>3.2662707358842742E-6</v>
      </c>
      <c r="C118" s="90">
        <f>'[1]FID Data'!K131</f>
        <v>1.3065082943537097E-5</v>
      </c>
    </row>
    <row r="119" spans="1:3" x14ac:dyDescent="0.2">
      <c r="A119" s="99"/>
      <c r="B119" s="113">
        <f>'[1]FID Data'!J132</f>
        <v>0</v>
      </c>
      <c r="C119" s="90">
        <f>'[1]FID Data'!K132</f>
        <v>0</v>
      </c>
    </row>
    <row r="120" spans="1:3" x14ac:dyDescent="0.2">
      <c r="A120" s="99"/>
      <c r="B120" s="113">
        <f>'[1]FID Data'!J133</f>
        <v>0</v>
      </c>
      <c r="C120" s="90">
        <f>'[1]FID Data'!K133</f>
        <v>0</v>
      </c>
    </row>
    <row r="121" spans="1:3" x14ac:dyDescent="0.2">
      <c r="A121" s="100"/>
      <c r="B121" s="113">
        <f>'[1]FID Data'!J134</f>
        <v>0</v>
      </c>
      <c r="C121" s="90">
        <f>'[1]FID Data'!K134</f>
        <v>0</v>
      </c>
    </row>
    <row r="122" spans="1:3" x14ac:dyDescent="0.2">
      <c r="A122" s="100"/>
      <c r="B122" s="113">
        <f>'[1]FID Data'!J135</f>
        <v>0</v>
      </c>
      <c r="C122" s="90">
        <f>'[1]FID Data'!K135</f>
        <v>0</v>
      </c>
    </row>
    <row r="123" spans="1:3" x14ac:dyDescent="0.2">
      <c r="A123" s="101" t="s">
        <v>113</v>
      </c>
      <c r="B123" s="84">
        <f>'[1]FID Data'!J136</f>
        <v>1.1154921824269335E-5</v>
      </c>
      <c r="C123" s="83">
        <f>'[1]FID Data'!K136</f>
        <v>4.4619687297077338E-5</v>
      </c>
    </row>
    <row r="124" spans="1:3" x14ac:dyDescent="0.2">
      <c r="A124" s="99"/>
      <c r="B124" s="84">
        <f>'[1]FID Data'!J137</f>
        <v>0</v>
      </c>
      <c r="C124" s="83">
        <f>'[1]FID Data'!K137</f>
        <v>0</v>
      </c>
    </row>
    <row r="125" spans="1:3" x14ac:dyDescent="0.2">
      <c r="A125" s="99"/>
      <c r="B125" s="84">
        <f>'[1]FID Data'!J138</f>
        <v>0</v>
      </c>
      <c r="C125" s="83">
        <f>'[1]FID Data'!K138</f>
        <v>0</v>
      </c>
    </row>
    <row r="126" spans="1:3" x14ac:dyDescent="0.2">
      <c r="A126" s="100"/>
      <c r="B126" s="84">
        <f>'[1]FID Data'!J139</f>
        <v>0</v>
      </c>
      <c r="C126" s="83">
        <f>'[1]FID Data'!K139</f>
        <v>0</v>
      </c>
    </row>
    <row r="127" spans="1:3" x14ac:dyDescent="0.2">
      <c r="A127" s="100"/>
      <c r="B127" s="84">
        <f>'[1]FID Data'!J140</f>
        <v>0</v>
      </c>
      <c r="C127" s="83">
        <f>'[1]FID Data'!K140</f>
        <v>0</v>
      </c>
    </row>
    <row r="128" spans="1:3" x14ac:dyDescent="0.2">
      <c r="A128" s="102" t="s">
        <v>114</v>
      </c>
      <c r="B128" s="113">
        <f>'[1]FID Data'!J141</f>
        <v>5.9098395537735363E-6</v>
      </c>
      <c r="C128" s="90">
        <f>'[1]FID Data'!K141</f>
        <v>2.954919776886768E-5</v>
      </c>
    </row>
    <row r="129" spans="1:3" x14ac:dyDescent="0.2">
      <c r="A129" s="99"/>
      <c r="B129" s="113">
        <f>'[1]FID Data'!J142</f>
        <v>0</v>
      </c>
      <c r="C129" s="90">
        <f>'[1]FID Data'!K142</f>
        <v>0</v>
      </c>
    </row>
    <row r="130" spans="1:3" x14ac:dyDescent="0.2">
      <c r="A130" s="99"/>
      <c r="B130" s="113">
        <f>'[1]FID Data'!J143</f>
        <v>0</v>
      </c>
      <c r="C130" s="90">
        <f>'[1]FID Data'!K143</f>
        <v>0</v>
      </c>
    </row>
    <row r="131" spans="1:3" x14ac:dyDescent="0.2">
      <c r="A131" s="100"/>
      <c r="B131" s="113">
        <f>'[1]FID Data'!J144</f>
        <v>0</v>
      </c>
      <c r="C131" s="90">
        <f>'[1]FID Data'!K144</f>
        <v>0</v>
      </c>
    </row>
    <row r="132" spans="1:3" x14ac:dyDescent="0.2">
      <c r="A132" s="100"/>
      <c r="B132" s="113">
        <f>'[1]FID Data'!J145</f>
        <v>0</v>
      </c>
      <c r="C132" s="90">
        <f>'[1]FID Data'!K145</f>
        <v>0</v>
      </c>
    </row>
    <row r="133" spans="1:3" x14ac:dyDescent="0.2">
      <c r="A133" s="99"/>
      <c r="B133" s="113">
        <f>'[1]FID Data'!J146</f>
        <v>0</v>
      </c>
      <c r="C133" s="90">
        <f>'[1]FID Data'!K146</f>
        <v>0</v>
      </c>
    </row>
    <row r="134" spans="1:3" x14ac:dyDescent="0.2">
      <c r="A134" s="99"/>
      <c r="B134" s="113">
        <f>'[1]FID Data'!J147</f>
        <v>0</v>
      </c>
      <c r="C134" s="90">
        <f>'[1]FID Data'!K147</f>
        <v>0</v>
      </c>
    </row>
    <row r="135" spans="1:3" x14ac:dyDescent="0.2">
      <c r="A135" s="99"/>
      <c r="B135" s="113">
        <f>'[1]FID Data'!J148</f>
        <v>0</v>
      </c>
      <c r="C135" s="90">
        <f>'[1]FID Data'!K148</f>
        <v>0</v>
      </c>
    </row>
    <row r="136" spans="1:3" x14ac:dyDescent="0.2">
      <c r="A136" s="101" t="s">
        <v>115</v>
      </c>
      <c r="B136" s="84">
        <f>'[1]FID Data'!J149</f>
        <v>2.0426672759005696E-6</v>
      </c>
      <c r="C136" s="83">
        <f>'[1]FID Data'!K149</f>
        <v>1.2256003655403418E-5</v>
      </c>
    </row>
    <row r="137" spans="1:3" x14ac:dyDescent="0.2">
      <c r="A137" s="99"/>
      <c r="B137" s="84">
        <f>'[1]FID Data'!J150</f>
        <v>0</v>
      </c>
      <c r="C137" s="83">
        <f>'[1]FID Data'!K150</f>
        <v>0</v>
      </c>
    </row>
    <row r="138" spans="1:3" x14ac:dyDescent="0.2">
      <c r="A138" s="99"/>
      <c r="B138" s="84">
        <f>'[1]FID Data'!J151</f>
        <v>0</v>
      </c>
      <c r="C138" s="83">
        <f>'[1]FID Data'!K151</f>
        <v>0</v>
      </c>
    </row>
    <row r="139" spans="1:3" x14ac:dyDescent="0.2">
      <c r="A139" s="99"/>
      <c r="B139" s="84">
        <f>'[1]FID Data'!J152</f>
        <v>0</v>
      </c>
      <c r="C139" s="83">
        <f>'[1]FID Data'!K152</f>
        <v>0</v>
      </c>
    </row>
    <row r="140" spans="1:3" x14ac:dyDescent="0.2">
      <c r="A140" s="100"/>
      <c r="B140" s="84">
        <f>'[1]FID Data'!J153</f>
        <v>0</v>
      </c>
      <c r="C140" s="83">
        <f>'[1]FID Data'!K153</f>
        <v>0</v>
      </c>
    </row>
    <row r="141" spans="1:3" x14ac:dyDescent="0.2">
      <c r="A141" s="99"/>
      <c r="B141" s="84">
        <f>'[1]FID Data'!J154</f>
        <v>0</v>
      </c>
      <c r="C141" s="83">
        <f>'[1]FID Data'!K154</f>
        <v>0</v>
      </c>
    </row>
    <row r="142" spans="1:3" x14ac:dyDescent="0.2">
      <c r="A142" s="99"/>
      <c r="B142" s="84">
        <f>'[1]FID Data'!J155</f>
        <v>0</v>
      </c>
      <c r="C142" s="83">
        <f>'[1]FID Data'!K155</f>
        <v>0</v>
      </c>
    </row>
    <row r="143" spans="1:3" x14ac:dyDescent="0.2">
      <c r="A143" s="99"/>
      <c r="B143" s="84">
        <f>'[1]FID Data'!J156</f>
        <v>0</v>
      </c>
      <c r="C143" s="83">
        <f>'[1]FID Data'!K156</f>
        <v>0</v>
      </c>
    </row>
    <row r="144" spans="1:3" x14ac:dyDescent="0.2">
      <c r="A144" s="99"/>
      <c r="B144" s="84">
        <f>'[1]FID Data'!J157</f>
        <v>0</v>
      </c>
      <c r="C144" s="83">
        <f>'[1]FID Data'!K157</f>
        <v>0</v>
      </c>
    </row>
    <row r="145" spans="1:3" x14ac:dyDescent="0.2">
      <c r="A145" s="102" t="s">
        <v>116</v>
      </c>
      <c r="B145" s="113">
        <f>'[1]FID Data'!J158</f>
        <v>0</v>
      </c>
      <c r="C145" s="90">
        <f>'[1]FID Data'!K158</f>
        <v>0</v>
      </c>
    </row>
    <row r="146" spans="1:3" x14ac:dyDescent="0.2">
      <c r="A146" s="99"/>
      <c r="B146" s="113">
        <f>'[1]FID Data'!J159</f>
        <v>0</v>
      </c>
      <c r="C146" s="90">
        <f>'[1]FID Data'!K159</f>
        <v>0</v>
      </c>
    </row>
    <row r="147" spans="1:3" x14ac:dyDescent="0.2">
      <c r="A147" s="99"/>
      <c r="B147" s="113">
        <f>'[1]FID Data'!J160</f>
        <v>0</v>
      </c>
      <c r="C147" s="90">
        <f>'[1]FID Data'!K160</f>
        <v>0</v>
      </c>
    </row>
    <row r="148" spans="1:3" x14ac:dyDescent="0.2">
      <c r="A148" s="99"/>
      <c r="B148" s="113">
        <f>'[1]FID Data'!J161</f>
        <v>0</v>
      </c>
      <c r="C148" s="90">
        <f>'[1]FID Data'!K161</f>
        <v>0</v>
      </c>
    </row>
    <row r="149" spans="1:3" x14ac:dyDescent="0.2">
      <c r="A149" s="100"/>
      <c r="B149" s="113">
        <f>'[1]FID Data'!J162</f>
        <v>0</v>
      </c>
      <c r="C149" s="90">
        <f>'[1]FID Data'!K162</f>
        <v>0</v>
      </c>
    </row>
    <row r="150" spans="1:3" x14ac:dyDescent="0.2">
      <c r="A150" s="99"/>
      <c r="B150" s="113">
        <f>'[1]FID Data'!J163</f>
        <v>0</v>
      </c>
      <c r="C150" s="90">
        <f>'[1]FID Data'!K163</f>
        <v>0</v>
      </c>
    </row>
    <row r="151" spans="1:3" x14ac:dyDescent="0.2">
      <c r="A151" s="99"/>
      <c r="B151" s="113">
        <f>'[1]FID Data'!J164</f>
        <v>0</v>
      </c>
      <c r="C151" s="90">
        <f>'[1]FID Data'!K164</f>
        <v>0</v>
      </c>
    </row>
    <row r="152" spans="1:3" x14ac:dyDescent="0.2">
      <c r="A152" s="101" t="s">
        <v>117</v>
      </c>
      <c r="B152" s="84">
        <f>'[1]FID Data'!J165</f>
        <v>0</v>
      </c>
      <c r="C152" s="83">
        <f>'[1]FID Data'!K165</f>
        <v>0</v>
      </c>
    </row>
    <row r="153" spans="1:3" x14ac:dyDescent="0.2">
      <c r="A153" s="100"/>
      <c r="B153" s="84">
        <f>'[1]FID Data'!J166</f>
        <v>0</v>
      </c>
      <c r="C153" s="83">
        <f>'[1]FID Data'!K166</f>
        <v>0</v>
      </c>
    </row>
    <row r="154" spans="1:3" x14ac:dyDescent="0.2">
      <c r="A154" s="100"/>
      <c r="B154" s="84">
        <f>'[1]FID Data'!J167</f>
        <v>0</v>
      </c>
      <c r="C154" s="83">
        <f>'[1]FID Data'!K167</f>
        <v>0</v>
      </c>
    </row>
    <row r="155" spans="1:3" x14ac:dyDescent="0.2">
      <c r="A155" s="100"/>
      <c r="B155" s="84">
        <f>'[1]FID Data'!J168</f>
        <v>0</v>
      </c>
      <c r="C155" s="83">
        <f>'[1]FID Data'!K168</f>
        <v>0</v>
      </c>
    </row>
    <row r="156" spans="1:3" x14ac:dyDescent="0.2">
      <c r="A156" s="100"/>
      <c r="B156" s="84">
        <f>'[1]FID Data'!J169</f>
        <v>0</v>
      </c>
      <c r="C156" s="83">
        <f>'[1]FID Data'!K169</f>
        <v>0</v>
      </c>
    </row>
    <row r="157" spans="1:3" x14ac:dyDescent="0.2">
      <c r="A157" s="99"/>
      <c r="B157" s="84">
        <f>'[1]FID Data'!J170</f>
        <v>0</v>
      </c>
      <c r="C157" s="83">
        <f>'[1]FID Data'!K170</f>
        <v>0</v>
      </c>
    </row>
    <row r="158" spans="1:3" x14ac:dyDescent="0.2">
      <c r="A158" s="99"/>
      <c r="B158" s="84">
        <f>'[1]FID Data'!J171</f>
        <v>0</v>
      </c>
      <c r="C158" s="83">
        <f>'[1]FID Data'!K171</f>
        <v>0</v>
      </c>
    </row>
    <row r="159" spans="1:3" x14ac:dyDescent="0.2">
      <c r="A159" s="99"/>
      <c r="B159" s="84">
        <f>'[1]FID Data'!J172</f>
        <v>0</v>
      </c>
      <c r="C159" s="83">
        <f>'[1]FID Data'!K172</f>
        <v>0</v>
      </c>
    </row>
    <row r="160" spans="1:3" x14ac:dyDescent="0.2">
      <c r="A160" s="107" t="s">
        <v>119</v>
      </c>
      <c r="B160" s="108">
        <f>SUM(B85:B159)</f>
        <v>5.4087088153598011E-4</v>
      </c>
      <c r="C160" s="108">
        <f>SUM(C85:C159)</f>
        <v>7.7937990657799862E-4</v>
      </c>
    </row>
    <row r="161" spans="1:13" x14ac:dyDescent="0.2">
      <c r="B161" s="111" t="s">
        <v>129</v>
      </c>
    </row>
    <row r="163" spans="1:13" x14ac:dyDescent="0.2">
      <c r="A163" s="78" t="s">
        <v>98</v>
      </c>
      <c r="B163" s="79" t="s">
        <v>105</v>
      </c>
      <c r="C163" s="79" t="s">
        <v>106</v>
      </c>
      <c r="E163" s="149" t="s">
        <v>156</v>
      </c>
      <c r="F163" s="149" t="s">
        <v>157</v>
      </c>
      <c r="G163" s="149" t="s">
        <v>158</v>
      </c>
      <c r="H163" s="149" t="s">
        <v>159</v>
      </c>
      <c r="I163" s="149" t="s">
        <v>160</v>
      </c>
      <c r="J163" s="149" t="s">
        <v>161</v>
      </c>
      <c r="K163" s="149" t="s">
        <v>162</v>
      </c>
      <c r="L163" s="149" t="s">
        <v>163</v>
      </c>
      <c r="M163" s="149" t="s">
        <v>164</v>
      </c>
    </row>
    <row r="164" spans="1:13" x14ac:dyDescent="0.2">
      <c r="A164" s="80"/>
      <c r="B164" s="72"/>
      <c r="C164" s="72"/>
      <c r="E164" s="150">
        <v>1</v>
      </c>
      <c r="F164" s="150" t="s">
        <v>107</v>
      </c>
      <c r="G164" s="150">
        <f>SUM(B173:B177)</f>
        <v>3.7070007163061638E-4</v>
      </c>
      <c r="H164" s="150">
        <v>16</v>
      </c>
      <c r="I164" s="150">
        <f>G164/$G$172</f>
        <v>0.74494963984832507</v>
      </c>
      <c r="J164" s="150">
        <f>H164*I164</f>
        <v>11.919194237573201</v>
      </c>
      <c r="K164" s="150">
        <f>I164*(H164/$J$172)</f>
        <v>0.5530893773320269</v>
      </c>
      <c r="L164" s="150">
        <f>K164/E164</f>
        <v>0.5530893773320269</v>
      </c>
      <c r="M164" s="150">
        <f t="shared" ref="M164:M169" si="16">LOG(L164)</f>
        <v>-0.25720468253677514</v>
      </c>
    </row>
    <row r="165" spans="1:13" x14ac:dyDescent="0.2">
      <c r="A165" s="91" t="s">
        <v>24</v>
      </c>
      <c r="B165" s="84">
        <f>'[1]FID Data'!J184</f>
        <v>0</v>
      </c>
      <c r="C165" s="83">
        <f>'[1]FID Data'!K184</f>
        <v>0</v>
      </c>
      <c r="E165" s="150">
        <v>2</v>
      </c>
      <c r="F165" s="150" t="s">
        <v>109</v>
      </c>
      <c r="G165" s="150">
        <f>SUM(B178:B187)</f>
        <v>7.1515285074764734E-5</v>
      </c>
      <c r="H165" s="150">
        <v>30</v>
      </c>
      <c r="I165" s="150">
        <f t="shared" ref="I165:I171" si="17">G165/$G$172</f>
        <v>0.14371533737706524</v>
      </c>
      <c r="J165" s="150">
        <f t="shared" ref="J165:J171" si="18">H165*I165</f>
        <v>4.3114601213119572</v>
      </c>
      <c r="K165" s="150">
        <f t="shared" ref="K165:K171" si="19">I165*(H165/$J$172)</f>
        <v>0.2000657717592339</v>
      </c>
      <c r="L165" s="150">
        <f t="shared" ref="L165:L171" si="20">K165/E165</f>
        <v>0.10003288587961695</v>
      </c>
      <c r="M165" s="150">
        <f t="shared" si="16"/>
        <v>-0.9998572019184141</v>
      </c>
    </row>
    <row r="166" spans="1:13" x14ac:dyDescent="0.2">
      <c r="A166" s="99"/>
      <c r="B166" s="84">
        <f>'[1]FID Data'!J185</f>
        <v>0</v>
      </c>
      <c r="C166" s="83">
        <f>'[1]FID Data'!K185</f>
        <v>0</v>
      </c>
      <c r="E166" s="150">
        <v>3</v>
      </c>
      <c r="F166" s="150" t="s">
        <v>111</v>
      </c>
      <c r="G166" s="150">
        <f>SUM(B188:B197)</f>
        <v>3.7292621562203516E-5</v>
      </c>
      <c r="H166" s="150">
        <v>42</v>
      </c>
      <c r="I166" s="150">
        <f t="shared" si="17"/>
        <v>7.4942324342051544E-2</v>
      </c>
      <c r="J166" s="150">
        <f t="shared" si="18"/>
        <v>3.1475776223661649</v>
      </c>
      <c r="K166" s="150">
        <f t="shared" si="19"/>
        <v>0.1460578385215725</v>
      </c>
      <c r="L166" s="150">
        <f t="shared" si="20"/>
        <v>4.8685946173857499E-2</v>
      </c>
      <c r="M166" s="150">
        <f t="shared" si="16"/>
        <v>-1.3125963853969762</v>
      </c>
    </row>
    <row r="167" spans="1:13" x14ac:dyDescent="0.2">
      <c r="A167" s="100"/>
      <c r="B167" s="84">
        <f>'[1]FID Data'!J186</f>
        <v>0</v>
      </c>
      <c r="C167" s="83">
        <f>'[1]FID Data'!K186</f>
        <v>0</v>
      </c>
      <c r="E167" s="150">
        <v>4</v>
      </c>
      <c r="F167" s="150" t="s">
        <v>122</v>
      </c>
      <c r="G167" s="150">
        <f>SUM(B198:B207)</f>
        <v>1.1283611962466121E-5</v>
      </c>
      <c r="H167" s="150">
        <v>54</v>
      </c>
      <c r="I167" s="150">
        <f t="shared" si="17"/>
        <v>2.2675265830547939E-2</v>
      </c>
      <c r="J167" s="150">
        <f t="shared" si="18"/>
        <v>1.2244643548495888</v>
      </c>
      <c r="K167" s="150">
        <f t="shared" si="19"/>
        <v>5.6819128381526376E-2</v>
      </c>
      <c r="L167" s="150">
        <f t="shared" si="20"/>
        <v>1.4204782095381594E-2</v>
      </c>
      <c r="M167" s="150">
        <f t="shared" si="16"/>
        <v>-1.8475654240670016</v>
      </c>
    </row>
    <row r="168" spans="1:13" x14ac:dyDescent="0.2">
      <c r="A168" s="100"/>
      <c r="B168" s="84">
        <f>'[1]FID Data'!J187</f>
        <v>0</v>
      </c>
      <c r="C168" s="83">
        <f>'[1]FID Data'!K187</f>
        <v>0</v>
      </c>
      <c r="E168" s="150">
        <v>5</v>
      </c>
      <c r="F168" s="150" t="s">
        <v>114</v>
      </c>
      <c r="G168" s="150">
        <f>SUM(B208:B215)</f>
        <v>5.0774601045681188E-6</v>
      </c>
      <c r="H168" s="150">
        <v>66</v>
      </c>
      <c r="I168" s="150">
        <f t="shared" si="17"/>
        <v>1.0203537484101915E-2</v>
      </c>
      <c r="J168" s="150">
        <f t="shared" si="18"/>
        <v>0.67343347395072639</v>
      </c>
      <c r="K168" s="150">
        <f t="shared" si="19"/>
        <v>3.1249503394097492E-2</v>
      </c>
      <c r="L168" s="150">
        <f t="shared" si="20"/>
        <v>6.2499006788194981E-3</v>
      </c>
      <c r="M168" s="150">
        <f t="shared" si="16"/>
        <v>-2.2041268842532635</v>
      </c>
    </row>
    <row r="169" spans="1:13" x14ac:dyDescent="0.2">
      <c r="A169" s="78" t="s">
        <v>19</v>
      </c>
      <c r="B169" s="113">
        <f>'[1]FID Data'!J188</f>
        <v>0</v>
      </c>
      <c r="C169" s="90">
        <f>'[1]FID Data'!K188</f>
        <v>0</v>
      </c>
      <c r="E169" s="150">
        <v>6</v>
      </c>
      <c r="F169" s="150" t="s">
        <v>115</v>
      </c>
      <c r="G169" s="150">
        <f>SUM(B216:B224)</f>
        <v>1.7485761482833657E-6</v>
      </c>
      <c r="H169" s="150">
        <v>78</v>
      </c>
      <c r="I169" s="150">
        <f t="shared" si="17"/>
        <v>3.5138951179082591E-3</v>
      </c>
      <c r="J169" s="150">
        <f t="shared" si="18"/>
        <v>0.27408381919684421</v>
      </c>
      <c r="K169" s="150">
        <f t="shared" si="19"/>
        <v>1.2718380611543031E-2</v>
      </c>
      <c r="L169" s="150">
        <f t="shared" si="20"/>
        <v>2.1197301019238385E-3</v>
      </c>
      <c r="M169" s="150">
        <f t="shared" si="16"/>
        <v>-2.6737194328010352</v>
      </c>
    </row>
    <row r="170" spans="1:13" x14ac:dyDescent="0.2">
      <c r="A170" s="99"/>
      <c r="B170" s="113">
        <f>'[1]FID Data'!J189</f>
        <v>0</v>
      </c>
      <c r="C170" s="90">
        <f>'[1]FID Data'!K189</f>
        <v>0</v>
      </c>
      <c r="E170" s="150">
        <v>7</v>
      </c>
      <c r="F170" s="150" t="s">
        <v>116</v>
      </c>
      <c r="G170" s="150">
        <f>SUM(B225:B231)</f>
        <v>0</v>
      </c>
      <c r="H170" s="150">
        <v>90</v>
      </c>
      <c r="I170" s="150">
        <f t="shared" si="17"/>
        <v>0</v>
      </c>
      <c r="J170" s="150">
        <f t="shared" si="18"/>
        <v>0</v>
      </c>
      <c r="K170" s="150">
        <f t="shared" si="19"/>
        <v>0</v>
      </c>
      <c r="L170" s="150">
        <f t="shared" si="20"/>
        <v>0</v>
      </c>
      <c r="M170" s="150"/>
    </row>
    <row r="171" spans="1:13" x14ac:dyDescent="0.2">
      <c r="A171" s="100"/>
      <c r="B171" s="113">
        <f>'[1]FID Data'!J190</f>
        <v>0</v>
      </c>
      <c r="C171" s="90">
        <f>'[1]FID Data'!K190</f>
        <v>0</v>
      </c>
      <c r="E171" s="150">
        <v>8</v>
      </c>
      <c r="F171" s="150" t="s">
        <v>117</v>
      </c>
      <c r="G171" s="150">
        <f>SUM(B232:B239)</f>
        <v>0</v>
      </c>
      <c r="H171" s="150">
        <v>102</v>
      </c>
      <c r="I171" s="150">
        <f t="shared" si="17"/>
        <v>0</v>
      </c>
      <c r="J171" s="150">
        <f t="shared" si="18"/>
        <v>0</v>
      </c>
      <c r="K171" s="150">
        <f t="shared" si="19"/>
        <v>0</v>
      </c>
      <c r="L171" s="150">
        <f t="shared" si="20"/>
        <v>0</v>
      </c>
      <c r="M171" s="150"/>
    </row>
    <row r="172" spans="1:13" x14ac:dyDescent="0.2">
      <c r="A172" s="100"/>
      <c r="B172" s="113">
        <f>'[1]FID Data'!J191</f>
        <v>0</v>
      </c>
      <c r="C172" s="90">
        <f>'[1]FID Data'!K191</f>
        <v>0</v>
      </c>
      <c r="E172" s="151"/>
      <c r="F172" s="152" t="s">
        <v>165</v>
      </c>
      <c r="G172" s="150">
        <f>SUM(G164:G171)</f>
        <v>4.9761762648290223E-4</v>
      </c>
      <c r="H172" s="153"/>
      <c r="I172" s="154" t="s">
        <v>166</v>
      </c>
      <c r="J172" s="150">
        <f>SUM(J164:J171)</f>
        <v>21.550213629248478</v>
      </c>
      <c r="K172" s="43"/>
      <c r="L172" s="43"/>
      <c r="M172" s="43"/>
    </row>
    <row r="173" spans="1:13" x14ac:dyDescent="0.2">
      <c r="A173" s="91" t="s">
        <v>107</v>
      </c>
      <c r="B173" s="84">
        <f>'[1]FID Data'!J192</f>
        <v>3.7070007163061638E-4</v>
      </c>
      <c r="C173" s="83">
        <f>'[1]FID Data'!K192</f>
        <v>3.7070007163061638E-4</v>
      </c>
      <c r="E173" s="43"/>
      <c r="F173" s="43"/>
      <c r="G173" s="43"/>
      <c r="H173" s="43"/>
      <c r="I173" s="43"/>
      <c r="J173" s="43"/>
      <c r="K173" s="43"/>
      <c r="L173" s="43"/>
      <c r="M173" s="43"/>
    </row>
    <row r="174" spans="1:13" x14ac:dyDescent="0.2">
      <c r="A174" s="99"/>
      <c r="B174" s="84">
        <f>'[1]FID Data'!J193</f>
        <v>0</v>
      </c>
      <c r="C174" s="83">
        <f>'[1]FID Data'!K193</f>
        <v>0</v>
      </c>
      <c r="E174" s="43"/>
      <c r="F174" s="43"/>
      <c r="G174" s="43"/>
      <c r="H174" s="43"/>
      <c r="I174" s="43">
        <f>SUM(I164:I171)</f>
        <v>0.99999999999999989</v>
      </c>
      <c r="J174" s="43"/>
      <c r="K174" s="43">
        <f>SUM(K164:K171)</f>
        <v>1.0000000000000002</v>
      </c>
      <c r="L174" s="43"/>
      <c r="M174" s="43"/>
    </row>
    <row r="175" spans="1:13" x14ac:dyDescent="0.2">
      <c r="A175" s="100"/>
      <c r="B175" s="84">
        <f>'[1]FID Data'!J194</f>
        <v>0</v>
      </c>
      <c r="C175" s="83">
        <f>'[1]FID Data'!K194</f>
        <v>0</v>
      </c>
    </row>
    <row r="176" spans="1:13" x14ac:dyDescent="0.2">
      <c r="A176" s="100"/>
      <c r="B176" s="84">
        <f>'[1]FID Data'!J195</f>
        <v>0</v>
      </c>
      <c r="C176" s="83">
        <f>'[1]FID Data'!K195</f>
        <v>0</v>
      </c>
      <c r="E176" s="155" t="s">
        <v>167</v>
      </c>
      <c r="F176" s="156"/>
      <c r="G176" s="156"/>
      <c r="H176" s="156"/>
      <c r="I176" s="156"/>
    </row>
    <row r="177" spans="1:9" x14ac:dyDescent="0.2">
      <c r="A177" s="100"/>
      <c r="B177" s="84">
        <f>'[1]FID Data'!J196</f>
        <v>0</v>
      </c>
      <c r="C177" s="83">
        <f>'[1]FID Data'!K196</f>
        <v>0</v>
      </c>
      <c r="E177" s="157" t="s">
        <v>168</v>
      </c>
      <c r="F177" s="108" t="s">
        <v>169</v>
      </c>
      <c r="G177" s="108" t="s">
        <v>170</v>
      </c>
      <c r="H177" s="108" t="s">
        <v>171</v>
      </c>
      <c r="I177" s="108" t="s">
        <v>172</v>
      </c>
    </row>
    <row r="178" spans="1:9" x14ac:dyDescent="0.2">
      <c r="A178" s="78" t="s">
        <v>108</v>
      </c>
      <c r="B178" s="113">
        <f>'[1]FID Data'!J197</f>
        <v>2.898723525360695E-6</v>
      </c>
      <c r="C178" s="90">
        <f>'[1]FID Data'!K197</f>
        <v>5.79744705072139E-6</v>
      </c>
      <c r="E178" s="157" t="s">
        <v>173</v>
      </c>
      <c r="F178" s="158">
        <v>-0.4637</v>
      </c>
      <c r="G178" s="108" t="s">
        <v>170</v>
      </c>
      <c r="H178" s="108" t="s">
        <v>171</v>
      </c>
      <c r="I178" s="159">
        <v>0.34449999999999997</v>
      </c>
    </row>
    <row r="179" spans="1:9" x14ac:dyDescent="0.2">
      <c r="A179" s="99"/>
      <c r="B179" s="113">
        <f>'[1]FID Data'!J198</f>
        <v>0</v>
      </c>
      <c r="C179" s="90">
        <f>'[1]FID Data'!K198</f>
        <v>0</v>
      </c>
    </row>
    <row r="180" spans="1:9" x14ac:dyDescent="0.2">
      <c r="A180" s="100"/>
      <c r="B180" s="113">
        <f>'[1]FID Data'!J199</f>
        <v>0</v>
      </c>
      <c r="C180" s="90">
        <f>'[1]FID Data'!K199</f>
        <v>0</v>
      </c>
      <c r="E180" s="161" t="s">
        <v>174</v>
      </c>
      <c r="F180" s="162">
        <f>F178</f>
        <v>-0.4637</v>
      </c>
    </row>
    <row r="181" spans="1:9" x14ac:dyDescent="0.2">
      <c r="A181" s="100"/>
      <c r="B181" s="113">
        <f>'[1]FID Data'!J200</f>
        <v>0</v>
      </c>
      <c r="C181" s="90">
        <f>'[1]FID Data'!K200</f>
        <v>0</v>
      </c>
      <c r="E181" s="161" t="s">
        <v>175</v>
      </c>
      <c r="F181" s="163">
        <f>10^(F180)</f>
        <v>0.34379535130949135</v>
      </c>
    </row>
    <row r="182" spans="1:9" x14ac:dyDescent="0.2">
      <c r="A182" s="100"/>
      <c r="B182" s="113">
        <f>'[1]FID Data'!J201</f>
        <v>0</v>
      </c>
      <c r="C182" s="90">
        <f>'[1]FID Data'!K201</f>
        <v>0</v>
      </c>
    </row>
    <row r="183" spans="1:9" x14ac:dyDescent="0.2">
      <c r="A183" s="101" t="s">
        <v>109</v>
      </c>
      <c r="B183" s="84">
        <f>'[1]FID Data'!J202</f>
        <v>6.8616561549404045E-5</v>
      </c>
      <c r="C183" s="83">
        <f>'[1]FID Data'!K202</f>
        <v>1.3723312309880809E-4</v>
      </c>
    </row>
    <row r="184" spans="1:9" x14ac:dyDescent="0.2">
      <c r="A184" s="99"/>
      <c r="B184" s="84">
        <f>'[1]FID Data'!J203</f>
        <v>0</v>
      </c>
      <c r="C184" s="83">
        <f>'[1]FID Data'!K203</f>
        <v>0</v>
      </c>
    </row>
    <row r="185" spans="1:9" x14ac:dyDescent="0.2">
      <c r="A185" s="100"/>
      <c r="B185" s="84">
        <f>'[1]FID Data'!J204</f>
        <v>0</v>
      </c>
      <c r="C185" s="83">
        <f>'[1]FID Data'!K204</f>
        <v>0</v>
      </c>
    </row>
    <row r="186" spans="1:9" x14ac:dyDescent="0.2">
      <c r="A186" s="100"/>
      <c r="B186" s="84">
        <f>'[1]FID Data'!J205</f>
        <v>0</v>
      </c>
      <c r="C186" s="83">
        <f>'[1]FID Data'!K205</f>
        <v>0</v>
      </c>
    </row>
    <row r="187" spans="1:9" x14ac:dyDescent="0.2">
      <c r="A187" s="100"/>
      <c r="B187" s="84">
        <f>'[1]FID Data'!J206</f>
        <v>0</v>
      </c>
      <c r="C187" s="83">
        <f>'[1]FID Data'!K206</f>
        <v>0</v>
      </c>
    </row>
    <row r="188" spans="1:9" x14ac:dyDescent="0.2">
      <c r="A188" s="102" t="s">
        <v>110</v>
      </c>
      <c r="B188" s="113">
        <f>'[1]FID Data'!J207</f>
        <v>6.0092004372711723E-6</v>
      </c>
      <c r="C188" s="90">
        <f>'[1]FID Data'!K207</f>
        <v>1.8027601311813515E-5</v>
      </c>
    </row>
    <row r="189" spans="1:9" x14ac:dyDescent="0.2">
      <c r="A189" s="99"/>
      <c r="B189" s="113">
        <f>'[1]FID Data'!J208</f>
        <v>0</v>
      </c>
      <c r="C189" s="90">
        <f>'[1]FID Data'!K208</f>
        <v>0</v>
      </c>
    </row>
    <row r="190" spans="1:9" x14ac:dyDescent="0.2">
      <c r="A190" s="99"/>
      <c r="B190" s="113">
        <f>'[1]FID Data'!J209</f>
        <v>0</v>
      </c>
      <c r="C190" s="90">
        <f>'[1]FID Data'!K209</f>
        <v>0</v>
      </c>
    </row>
    <row r="191" spans="1:9" x14ac:dyDescent="0.2">
      <c r="A191" s="100"/>
      <c r="B191" s="113">
        <f>'[1]FID Data'!J210</f>
        <v>0</v>
      </c>
      <c r="C191" s="90">
        <f>'[1]FID Data'!K210</f>
        <v>0</v>
      </c>
    </row>
    <row r="192" spans="1:9" x14ac:dyDescent="0.2">
      <c r="A192" s="100"/>
      <c r="B192" s="113">
        <f>'[1]FID Data'!J211</f>
        <v>0</v>
      </c>
      <c r="C192" s="90">
        <f>'[1]FID Data'!K211</f>
        <v>0</v>
      </c>
    </row>
    <row r="193" spans="1:3" x14ac:dyDescent="0.2">
      <c r="A193" s="91" t="s">
        <v>111</v>
      </c>
      <c r="B193" s="84">
        <f>'[1]FID Data'!J212</f>
        <v>3.1283421124932342E-5</v>
      </c>
      <c r="C193" s="83">
        <f>'[1]FID Data'!K212</f>
        <v>9.3850263374797019E-5</v>
      </c>
    </row>
    <row r="194" spans="1:3" x14ac:dyDescent="0.2">
      <c r="A194" s="99"/>
      <c r="B194" s="84">
        <f>'[1]FID Data'!J213</f>
        <v>0</v>
      </c>
      <c r="C194" s="83">
        <f>'[1]FID Data'!K213</f>
        <v>0</v>
      </c>
    </row>
    <row r="195" spans="1:3" x14ac:dyDescent="0.2">
      <c r="A195" s="99"/>
      <c r="B195" s="84">
        <f>'[1]FID Data'!J214</f>
        <v>0</v>
      </c>
      <c r="C195" s="83">
        <f>'[1]FID Data'!K214</f>
        <v>0</v>
      </c>
    </row>
    <row r="196" spans="1:3" x14ac:dyDescent="0.2">
      <c r="A196" s="100"/>
      <c r="B196" s="84">
        <f>'[1]FID Data'!J215</f>
        <v>0</v>
      </c>
      <c r="C196" s="83">
        <f>'[1]FID Data'!K215</f>
        <v>0</v>
      </c>
    </row>
    <row r="197" spans="1:3" x14ac:dyDescent="0.2">
      <c r="A197" s="100"/>
      <c r="B197" s="84">
        <f>'[1]FID Data'!J216</f>
        <v>0</v>
      </c>
      <c r="C197" s="83">
        <f>'[1]FID Data'!K216</f>
        <v>0</v>
      </c>
    </row>
    <row r="198" spans="1:3" x14ac:dyDescent="0.2">
      <c r="A198" s="78" t="s">
        <v>112</v>
      </c>
      <c r="B198" s="113">
        <f>'[1]FID Data'!J217</f>
        <v>1.5112771725837559E-6</v>
      </c>
      <c r="C198" s="90">
        <f>'[1]FID Data'!K217</f>
        <v>6.0451086903350235E-6</v>
      </c>
    </row>
    <row r="199" spans="1:3" x14ac:dyDescent="0.2">
      <c r="A199" s="99"/>
      <c r="B199" s="113">
        <f>'[1]FID Data'!J218</f>
        <v>0</v>
      </c>
      <c r="C199" s="90">
        <f>'[1]FID Data'!K218</f>
        <v>0</v>
      </c>
    </row>
    <row r="200" spans="1:3" x14ac:dyDescent="0.2">
      <c r="A200" s="99"/>
      <c r="B200" s="113">
        <f>'[1]FID Data'!J219</f>
        <v>0</v>
      </c>
      <c r="C200" s="90">
        <f>'[1]FID Data'!K219</f>
        <v>0</v>
      </c>
    </row>
    <row r="201" spans="1:3" x14ac:dyDescent="0.2">
      <c r="A201" s="100"/>
      <c r="B201" s="113">
        <f>'[1]FID Data'!J220</f>
        <v>0</v>
      </c>
      <c r="C201" s="90">
        <f>'[1]FID Data'!K220</f>
        <v>0</v>
      </c>
    </row>
    <row r="202" spans="1:3" x14ac:dyDescent="0.2">
      <c r="A202" s="100"/>
      <c r="B202" s="113">
        <f>'[1]FID Data'!J221</f>
        <v>0</v>
      </c>
      <c r="C202" s="90">
        <f>'[1]FID Data'!K221</f>
        <v>0</v>
      </c>
    </row>
    <row r="203" spans="1:3" x14ac:dyDescent="0.2">
      <c r="A203" s="101" t="s">
        <v>113</v>
      </c>
      <c r="B203" s="84">
        <f>'[1]FID Data'!J222</f>
        <v>9.7723347898823647E-6</v>
      </c>
      <c r="C203" s="83">
        <f>'[1]FID Data'!K222</f>
        <v>3.9089339159529459E-5</v>
      </c>
    </row>
    <row r="204" spans="1:3" x14ac:dyDescent="0.2">
      <c r="A204" s="99"/>
      <c r="B204" s="84">
        <f>'[1]FID Data'!J223</f>
        <v>0</v>
      </c>
      <c r="C204" s="83">
        <f>'[1]FID Data'!K223</f>
        <v>0</v>
      </c>
    </row>
    <row r="205" spans="1:3" x14ac:dyDescent="0.2">
      <c r="A205" s="99"/>
      <c r="B205" s="84">
        <f>'[1]FID Data'!J224</f>
        <v>0</v>
      </c>
      <c r="C205" s="83">
        <f>'[1]FID Data'!K224</f>
        <v>0</v>
      </c>
    </row>
    <row r="206" spans="1:3" x14ac:dyDescent="0.2">
      <c r="A206" s="100"/>
      <c r="B206" s="84">
        <f>'[1]FID Data'!J225</f>
        <v>0</v>
      </c>
      <c r="C206" s="83">
        <f>'[1]FID Data'!K225</f>
        <v>0</v>
      </c>
    </row>
    <row r="207" spans="1:3" x14ac:dyDescent="0.2">
      <c r="A207" s="100"/>
      <c r="B207" s="84">
        <f>'[1]FID Data'!J226</f>
        <v>0</v>
      </c>
      <c r="C207" s="83">
        <f>'[1]FID Data'!K226</f>
        <v>0</v>
      </c>
    </row>
    <row r="208" spans="1:3" x14ac:dyDescent="0.2">
      <c r="A208" s="102" t="s">
        <v>114</v>
      </c>
      <c r="B208" s="113">
        <f>'[1]FID Data'!J227</f>
        <v>5.0774601045681188E-6</v>
      </c>
      <c r="C208" s="90">
        <f>'[1]FID Data'!K227</f>
        <v>2.5387300522840594E-5</v>
      </c>
    </row>
    <row r="209" spans="1:3" x14ac:dyDescent="0.2">
      <c r="A209" s="99"/>
      <c r="B209" s="113">
        <f>'[1]FID Data'!J228</f>
        <v>0</v>
      </c>
      <c r="C209" s="90">
        <f>'[1]FID Data'!K228</f>
        <v>0</v>
      </c>
    </row>
    <row r="210" spans="1:3" x14ac:dyDescent="0.2">
      <c r="A210" s="99"/>
      <c r="B210" s="113">
        <f>'[1]FID Data'!J229</f>
        <v>0</v>
      </c>
      <c r="C210" s="90">
        <f>'[1]FID Data'!K229</f>
        <v>0</v>
      </c>
    </row>
    <row r="211" spans="1:3" x14ac:dyDescent="0.2">
      <c r="A211" s="100"/>
      <c r="B211" s="113">
        <f>'[1]FID Data'!J230</f>
        <v>0</v>
      </c>
      <c r="C211" s="90">
        <f>'[1]FID Data'!K230</f>
        <v>0</v>
      </c>
    </row>
    <row r="212" spans="1:3" x14ac:dyDescent="0.2">
      <c r="A212" s="100"/>
      <c r="B212" s="113">
        <f>'[1]FID Data'!J231</f>
        <v>0</v>
      </c>
      <c r="C212" s="90">
        <f>'[1]FID Data'!K231</f>
        <v>0</v>
      </c>
    </row>
    <row r="213" spans="1:3" x14ac:dyDescent="0.2">
      <c r="A213" s="99"/>
      <c r="B213" s="113">
        <f>'[1]FID Data'!J232</f>
        <v>0</v>
      </c>
      <c r="C213" s="90">
        <f>'[1]FID Data'!K232</f>
        <v>0</v>
      </c>
    </row>
    <row r="214" spans="1:3" x14ac:dyDescent="0.2">
      <c r="A214" s="99"/>
      <c r="B214" s="113">
        <f>'[1]FID Data'!J233</f>
        <v>0</v>
      </c>
      <c r="C214" s="90">
        <f>'[1]FID Data'!K233</f>
        <v>0</v>
      </c>
    </row>
    <row r="215" spans="1:3" x14ac:dyDescent="0.2">
      <c r="A215" s="99"/>
      <c r="B215" s="113">
        <f>'[1]FID Data'!J234</f>
        <v>0</v>
      </c>
      <c r="C215" s="90">
        <f>'[1]FID Data'!K234</f>
        <v>0</v>
      </c>
    </row>
    <row r="216" spans="1:3" x14ac:dyDescent="0.2">
      <c r="A216" s="101" t="s">
        <v>115</v>
      </c>
      <c r="B216" s="84">
        <f>'[1]FID Data'!J235</f>
        <v>1.7485761482833657E-6</v>
      </c>
      <c r="C216" s="83">
        <f>'[1]FID Data'!K235</f>
        <v>1.0491456889700195E-5</v>
      </c>
    </row>
    <row r="217" spans="1:3" x14ac:dyDescent="0.2">
      <c r="A217" s="99"/>
      <c r="B217" s="84">
        <f>'[1]FID Data'!J236</f>
        <v>0</v>
      </c>
      <c r="C217" s="83">
        <f>'[1]FID Data'!K236</f>
        <v>0</v>
      </c>
    </row>
    <row r="218" spans="1:3" x14ac:dyDescent="0.2">
      <c r="A218" s="99"/>
      <c r="B218" s="84">
        <f>'[1]FID Data'!J237</f>
        <v>0</v>
      </c>
      <c r="C218" s="83">
        <f>'[1]FID Data'!K237</f>
        <v>0</v>
      </c>
    </row>
    <row r="219" spans="1:3" x14ac:dyDescent="0.2">
      <c r="A219" s="99"/>
      <c r="B219" s="84">
        <f>'[1]FID Data'!J238</f>
        <v>0</v>
      </c>
      <c r="C219" s="83">
        <f>'[1]FID Data'!K238</f>
        <v>0</v>
      </c>
    </row>
    <row r="220" spans="1:3" x14ac:dyDescent="0.2">
      <c r="A220" s="100"/>
      <c r="B220" s="84">
        <f>'[1]FID Data'!J239</f>
        <v>0</v>
      </c>
      <c r="C220" s="83">
        <f>'[1]FID Data'!K239</f>
        <v>0</v>
      </c>
    </row>
    <row r="221" spans="1:3" x14ac:dyDescent="0.2">
      <c r="A221" s="99"/>
      <c r="B221" s="84">
        <f>'[1]FID Data'!J240</f>
        <v>0</v>
      </c>
      <c r="C221" s="83">
        <f>'[1]FID Data'!K240</f>
        <v>0</v>
      </c>
    </row>
    <row r="222" spans="1:3" x14ac:dyDescent="0.2">
      <c r="A222" s="99"/>
      <c r="B222" s="84">
        <f>'[1]FID Data'!J241</f>
        <v>0</v>
      </c>
      <c r="C222" s="83">
        <f>'[1]FID Data'!K241</f>
        <v>0</v>
      </c>
    </row>
    <row r="223" spans="1:3" x14ac:dyDescent="0.2">
      <c r="A223" s="99"/>
      <c r="B223" s="84">
        <f>'[1]FID Data'!J242</f>
        <v>0</v>
      </c>
      <c r="C223" s="83">
        <f>'[1]FID Data'!K242</f>
        <v>0</v>
      </c>
    </row>
    <row r="224" spans="1:3" x14ac:dyDescent="0.2">
      <c r="A224" s="99"/>
      <c r="B224" s="84">
        <f>'[1]FID Data'!J243</f>
        <v>0</v>
      </c>
      <c r="C224" s="83">
        <f>'[1]FID Data'!K243</f>
        <v>0</v>
      </c>
    </row>
    <row r="225" spans="1:3" x14ac:dyDescent="0.2">
      <c r="A225" s="102" t="s">
        <v>116</v>
      </c>
      <c r="B225" s="113">
        <f>'[1]FID Data'!J244</f>
        <v>0</v>
      </c>
      <c r="C225" s="90">
        <f>'[1]FID Data'!K244</f>
        <v>0</v>
      </c>
    </row>
    <row r="226" spans="1:3" x14ac:dyDescent="0.2">
      <c r="A226" s="99"/>
      <c r="B226" s="113">
        <f>'[1]FID Data'!J245</f>
        <v>0</v>
      </c>
      <c r="C226" s="90">
        <f>'[1]FID Data'!K245</f>
        <v>0</v>
      </c>
    </row>
    <row r="227" spans="1:3" x14ac:dyDescent="0.2">
      <c r="A227" s="99"/>
      <c r="B227" s="113">
        <f>'[1]FID Data'!J246</f>
        <v>0</v>
      </c>
      <c r="C227" s="90">
        <f>'[1]FID Data'!K246</f>
        <v>0</v>
      </c>
    </row>
    <row r="228" spans="1:3" x14ac:dyDescent="0.2">
      <c r="A228" s="99"/>
      <c r="B228" s="113">
        <f>'[1]FID Data'!J247</f>
        <v>0</v>
      </c>
      <c r="C228" s="90">
        <f>'[1]FID Data'!K247</f>
        <v>0</v>
      </c>
    </row>
    <row r="229" spans="1:3" x14ac:dyDescent="0.2">
      <c r="A229" s="100"/>
      <c r="B229" s="113">
        <f>'[1]FID Data'!J248</f>
        <v>0</v>
      </c>
      <c r="C229" s="90">
        <f>'[1]FID Data'!K248</f>
        <v>0</v>
      </c>
    </row>
    <row r="230" spans="1:3" x14ac:dyDescent="0.2">
      <c r="A230" s="99"/>
      <c r="B230" s="113">
        <f>'[1]FID Data'!J249</f>
        <v>0</v>
      </c>
      <c r="C230" s="90">
        <f>'[1]FID Data'!K249</f>
        <v>0</v>
      </c>
    </row>
    <row r="231" spans="1:3" x14ac:dyDescent="0.2">
      <c r="A231" s="99"/>
      <c r="B231" s="113">
        <f>'[1]FID Data'!J250</f>
        <v>0</v>
      </c>
      <c r="C231" s="90">
        <f>'[1]FID Data'!K250</f>
        <v>0</v>
      </c>
    </row>
    <row r="232" spans="1:3" x14ac:dyDescent="0.2">
      <c r="A232" s="101" t="s">
        <v>117</v>
      </c>
      <c r="B232" s="84">
        <f>'[1]FID Data'!J251</f>
        <v>0</v>
      </c>
      <c r="C232" s="83">
        <f>'[1]FID Data'!K251</f>
        <v>0</v>
      </c>
    </row>
    <row r="233" spans="1:3" x14ac:dyDescent="0.2">
      <c r="A233" s="100"/>
      <c r="B233" s="84">
        <f>'[1]FID Data'!J252</f>
        <v>0</v>
      </c>
      <c r="C233" s="83">
        <f>'[1]FID Data'!K252</f>
        <v>0</v>
      </c>
    </row>
    <row r="234" spans="1:3" x14ac:dyDescent="0.2">
      <c r="A234" s="100"/>
      <c r="B234" s="84">
        <f>'[1]FID Data'!J253</f>
        <v>0</v>
      </c>
      <c r="C234" s="83">
        <f>'[1]FID Data'!K253</f>
        <v>0</v>
      </c>
    </row>
    <row r="235" spans="1:3" x14ac:dyDescent="0.2">
      <c r="A235" s="100"/>
      <c r="B235" s="84">
        <f>'[1]FID Data'!J254</f>
        <v>0</v>
      </c>
      <c r="C235" s="83">
        <f>'[1]FID Data'!K254</f>
        <v>0</v>
      </c>
    </row>
    <row r="236" spans="1:3" x14ac:dyDescent="0.2">
      <c r="A236" s="100"/>
      <c r="B236" s="84">
        <f>'[1]FID Data'!J255</f>
        <v>0</v>
      </c>
      <c r="C236" s="83">
        <f>'[1]FID Data'!K255</f>
        <v>0</v>
      </c>
    </row>
    <row r="237" spans="1:3" x14ac:dyDescent="0.2">
      <c r="A237" s="99"/>
      <c r="B237" s="84">
        <f>'[1]FID Data'!J256</f>
        <v>0</v>
      </c>
      <c r="C237" s="83">
        <f>'[1]FID Data'!K256</f>
        <v>0</v>
      </c>
    </row>
    <row r="238" spans="1:3" x14ac:dyDescent="0.2">
      <c r="A238" s="99"/>
      <c r="B238" s="84">
        <f>'[1]FID Data'!J257</f>
        <v>0</v>
      </c>
      <c r="C238" s="83">
        <f>'[1]FID Data'!K257</f>
        <v>0</v>
      </c>
    </row>
    <row r="239" spans="1:3" x14ac:dyDescent="0.2">
      <c r="A239" s="99"/>
      <c r="B239" s="84">
        <f>'[1]FID Data'!J258</f>
        <v>0</v>
      </c>
      <c r="C239" s="83">
        <f>'[1]FID Data'!K258</f>
        <v>0</v>
      </c>
    </row>
    <row r="240" spans="1:3" x14ac:dyDescent="0.2">
      <c r="A240" s="107" t="s">
        <v>119</v>
      </c>
      <c r="B240" s="108">
        <f>SUM(B165:B239)</f>
        <v>4.9761762648290223E-4</v>
      </c>
      <c r="C240" s="108">
        <f>SUM(C165:C239)</f>
        <v>7.0662171172916166E-4</v>
      </c>
    </row>
    <row r="241" spans="1:13" x14ac:dyDescent="0.2">
      <c r="B241" s="111" t="s">
        <v>130</v>
      </c>
    </row>
    <row r="243" spans="1:13" x14ac:dyDescent="0.2">
      <c r="A243" s="78" t="s">
        <v>98</v>
      </c>
      <c r="B243" s="79" t="s">
        <v>105</v>
      </c>
      <c r="C243" s="79" t="s">
        <v>106</v>
      </c>
      <c r="E243" s="149" t="s">
        <v>156</v>
      </c>
      <c r="F243" s="149" t="s">
        <v>157</v>
      </c>
      <c r="G243" s="149" t="s">
        <v>158</v>
      </c>
      <c r="H243" s="149" t="s">
        <v>159</v>
      </c>
      <c r="I243" s="149" t="s">
        <v>160</v>
      </c>
      <c r="J243" s="149" t="s">
        <v>161</v>
      </c>
      <c r="K243" s="149" t="s">
        <v>162</v>
      </c>
      <c r="L243" s="149" t="s">
        <v>163</v>
      </c>
      <c r="M243" s="149" t="s">
        <v>164</v>
      </c>
    </row>
    <row r="244" spans="1:13" x14ac:dyDescent="0.2">
      <c r="A244" s="80"/>
      <c r="B244" s="72"/>
      <c r="C244" s="72"/>
      <c r="E244" s="150">
        <v>1</v>
      </c>
      <c r="F244" s="150" t="s">
        <v>107</v>
      </c>
      <c r="G244" s="150">
        <f>SUM(B253:B257)</f>
        <v>3.3899462967610012E-4</v>
      </c>
      <c r="H244" s="150">
        <v>16</v>
      </c>
      <c r="I244" s="150">
        <f>G244/$G$252</f>
        <v>0.75063553293338425</v>
      </c>
      <c r="J244" s="150">
        <f>H244*I244</f>
        <v>12.010168526934148</v>
      </c>
      <c r="K244" s="150">
        <f>I244*(H244/$J$252)</f>
        <v>0.56139431260708761</v>
      </c>
      <c r="L244" s="150">
        <f>K244/E244</f>
        <v>0.56139431260708761</v>
      </c>
      <c r="M244" s="150">
        <f t="shared" ref="M244:M249" si="21">LOG(L244)</f>
        <v>-0.2507319914448462</v>
      </c>
    </row>
    <row r="245" spans="1:13" x14ac:dyDescent="0.2">
      <c r="A245" s="91" t="s">
        <v>24</v>
      </c>
      <c r="B245" s="84">
        <f>'[1]FID Data'!J270</f>
        <v>0</v>
      </c>
      <c r="C245" s="83">
        <f>'[1]FID Data'!K270</f>
        <v>0</v>
      </c>
      <c r="E245" s="150">
        <v>2</v>
      </c>
      <c r="F245" s="150" t="s">
        <v>109</v>
      </c>
      <c r="G245" s="150">
        <f>SUM(B258:B267)</f>
        <v>6.4375208400954255E-5</v>
      </c>
      <c r="H245" s="150">
        <v>30</v>
      </c>
      <c r="I245" s="150">
        <f t="shared" ref="I245:I251" si="22">G245/$G$252</f>
        <v>0.14254597163358781</v>
      </c>
      <c r="J245" s="150">
        <f t="shared" ref="J245:J251" si="23">H245*I245</f>
        <v>4.2763791490076342</v>
      </c>
      <c r="K245" s="150">
        <f t="shared" ref="K245:K251" si="24">I245*(H245/$J$252)</f>
        <v>0.19989186058634448</v>
      </c>
      <c r="L245" s="150">
        <f t="shared" ref="L245:L251" si="25">K245/E245</f>
        <v>9.9945930293172239E-2</v>
      </c>
      <c r="M245" s="150">
        <f t="shared" si="21"/>
        <v>-1.0002348852597438</v>
      </c>
    </row>
    <row r="246" spans="1:13" x14ac:dyDescent="0.2">
      <c r="A246" s="99"/>
      <c r="B246" s="84">
        <f>'[1]FID Data'!J271</f>
        <v>0</v>
      </c>
      <c r="C246" s="83">
        <f>'[1]FID Data'!K271</f>
        <v>0</v>
      </c>
      <c r="E246" s="150">
        <v>3</v>
      </c>
      <c r="F246" s="150" t="s">
        <v>111</v>
      </c>
      <c r="G246" s="150">
        <f>SUM(B268:B277)</f>
        <v>3.2462218483558124E-5</v>
      </c>
      <c r="H246" s="150">
        <v>42</v>
      </c>
      <c r="I246" s="150">
        <f t="shared" si="22"/>
        <v>7.1881064000594574E-2</v>
      </c>
      <c r="J246" s="150">
        <f t="shared" si="23"/>
        <v>3.0190046880249719</v>
      </c>
      <c r="K246" s="150">
        <f t="shared" si="24"/>
        <v>0.14111809153971974</v>
      </c>
      <c r="L246" s="150">
        <f t="shared" si="25"/>
        <v>4.703936384657325E-2</v>
      </c>
      <c r="M246" s="150">
        <f t="shared" si="21"/>
        <v>-1.3275385602267955</v>
      </c>
    </row>
    <row r="247" spans="1:13" x14ac:dyDescent="0.2">
      <c r="A247" s="100"/>
      <c r="B247" s="84">
        <f>'[1]FID Data'!J272</f>
        <v>0</v>
      </c>
      <c r="C247" s="83">
        <f>'[1]FID Data'!K272</f>
        <v>0</v>
      </c>
      <c r="E247" s="150">
        <v>4</v>
      </c>
      <c r="F247" s="150" t="s">
        <v>122</v>
      </c>
      <c r="G247" s="150">
        <f>SUM(B278:B287)</f>
        <v>9.7542543390836737E-6</v>
      </c>
      <c r="H247" s="150">
        <v>54</v>
      </c>
      <c r="I247" s="150">
        <f t="shared" si="22"/>
        <v>2.159883745409687E-2</v>
      </c>
      <c r="J247" s="150">
        <f t="shared" si="23"/>
        <v>1.166337222521231</v>
      </c>
      <c r="K247" s="150">
        <f t="shared" si="24"/>
        <v>5.4518392630125034E-2</v>
      </c>
      <c r="L247" s="150">
        <f t="shared" si="25"/>
        <v>1.3629598157531259E-2</v>
      </c>
      <c r="M247" s="150">
        <f t="shared" si="21"/>
        <v>-1.8655169483134855</v>
      </c>
    </row>
    <row r="248" spans="1:13" x14ac:dyDescent="0.2">
      <c r="A248" s="100"/>
      <c r="B248" s="84">
        <f>'[1]FID Data'!J273</f>
        <v>0</v>
      </c>
      <c r="C248" s="83">
        <f>'[1]FID Data'!K273</f>
        <v>0</v>
      </c>
      <c r="E248" s="150">
        <v>5</v>
      </c>
      <c r="F248" s="150" t="s">
        <v>114</v>
      </c>
      <c r="G248" s="150">
        <f>SUM(B288:B295)</f>
        <v>4.4723250610256038E-6</v>
      </c>
      <c r="H248" s="150">
        <v>66</v>
      </c>
      <c r="I248" s="150">
        <f t="shared" si="22"/>
        <v>9.9030657472122391E-3</v>
      </c>
      <c r="J248" s="150">
        <f t="shared" si="23"/>
        <v>0.65360233931600775</v>
      </c>
      <c r="K248" s="150">
        <f t="shared" si="24"/>
        <v>3.055149768929687E-2</v>
      </c>
      <c r="L248" s="150">
        <f t="shared" si="25"/>
        <v>6.1102995378593738E-3</v>
      </c>
      <c r="M248" s="150">
        <f t="shared" si="21"/>
        <v>-2.2139374993399614</v>
      </c>
    </row>
    <row r="249" spans="1:13" x14ac:dyDescent="0.2">
      <c r="A249" s="78" t="s">
        <v>19</v>
      </c>
      <c r="B249" s="113">
        <f>'[1]FID Data'!J274</f>
        <v>0</v>
      </c>
      <c r="C249" s="90">
        <f>'[1]FID Data'!K274</f>
        <v>0</v>
      </c>
      <c r="E249" s="150">
        <v>6</v>
      </c>
      <c r="F249" s="150" t="s">
        <v>115</v>
      </c>
      <c r="G249" s="150">
        <f>SUM(B296:B304)</f>
        <v>1.5515194383359175E-6</v>
      </c>
      <c r="H249" s="150">
        <v>78</v>
      </c>
      <c r="I249" s="150">
        <f t="shared" si="22"/>
        <v>3.4355282311243503E-3</v>
      </c>
      <c r="J249" s="150">
        <f t="shared" si="23"/>
        <v>0.26797120202769931</v>
      </c>
      <c r="K249" s="150">
        <f t="shared" si="24"/>
        <v>1.25258449474262E-2</v>
      </c>
      <c r="L249" s="150">
        <f t="shared" si="25"/>
        <v>2.0876408245710334E-3</v>
      </c>
      <c r="M249" s="150">
        <f t="shared" si="21"/>
        <v>-2.6803442189479396</v>
      </c>
    </row>
    <row r="250" spans="1:13" x14ac:dyDescent="0.2">
      <c r="A250" s="99"/>
      <c r="B250" s="113">
        <f>'[1]FID Data'!J275</f>
        <v>0</v>
      </c>
      <c r="C250" s="90">
        <f>'[1]FID Data'!K275</f>
        <v>0</v>
      </c>
      <c r="E250" s="150">
        <v>7</v>
      </c>
      <c r="F250" s="150" t="s">
        <v>116</v>
      </c>
      <c r="G250" s="150">
        <f>SUM(B305:B311)</f>
        <v>0</v>
      </c>
      <c r="H250" s="150">
        <v>90</v>
      </c>
      <c r="I250" s="150">
        <f t="shared" si="22"/>
        <v>0</v>
      </c>
      <c r="J250" s="150">
        <f t="shared" si="23"/>
        <v>0</v>
      </c>
      <c r="K250" s="150">
        <f t="shared" si="24"/>
        <v>0</v>
      </c>
      <c r="L250" s="150">
        <f t="shared" si="25"/>
        <v>0</v>
      </c>
      <c r="M250" s="150"/>
    </row>
    <row r="251" spans="1:13" x14ac:dyDescent="0.2">
      <c r="A251" s="100"/>
      <c r="B251" s="113">
        <f>'[1]FID Data'!J276</f>
        <v>0</v>
      </c>
      <c r="C251" s="90">
        <f>'[1]FID Data'!K276</f>
        <v>0</v>
      </c>
      <c r="E251" s="150">
        <v>8</v>
      </c>
      <c r="F251" s="150" t="s">
        <v>117</v>
      </c>
      <c r="G251" s="150">
        <f>SUM(B312:B319)</f>
        <v>0</v>
      </c>
      <c r="H251" s="150">
        <v>102</v>
      </c>
      <c r="I251" s="150">
        <f t="shared" si="22"/>
        <v>0</v>
      </c>
      <c r="J251" s="150">
        <f t="shared" si="23"/>
        <v>0</v>
      </c>
      <c r="K251" s="150">
        <f t="shared" si="24"/>
        <v>0</v>
      </c>
      <c r="L251" s="150">
        <f t="shared" si="25"/>
        <v>0</v>
      </c>
      <c r="M251" s="150"/>
    </row>
    <row r="252" spans="1:13" x14ac:dyDescent="0.2">
      <c r="A252" s="100"/>
      <c r="B252" s="113">
        <f>'[1]FID Data'!J277</f>
        <v>0</v>
      </c>
      <c r="C252" s="90">
        <f>'[1]FID Data'!K277</f>
        <v>0</v>
      </c>
      <c r="E252" s="151"/>
      <c r="F252" s="152" t="s">
        <v>165</v>
      </c>
      <c r="G252" s="150">
        <f>SUM(G244:G251)</f>
        <v>4.5161015539905763E-4</v>
      </c>
      <c r="H252" s="153"/>
      <c r="I252" s="154" t="s">
        <v>166</v>
      </c>
      <c r="J252" s="150">
        <f>SUM(J244:J251)</f>
        <v>21.393463127831694</v>
      </c>
      <c r="K252" s="43"/>
      <c r="L252" s="43"/>
      <c r="M252" s="43"/>
    </row>
    <row r="253" spans="1:13" x14ac:dyDescent="0.2">
      <c r="A253" s="91" t="s">
        <v>107</v>
      </c>
      <c r="B253" s="84">
        <f>'[1]FID Data'!J278</f>
        <v>3.3899462967610012E-4</v>
      </c>
      <c r="C253" s="83">
        <f>'[1]FID Data'!K278</f>
        <v>3.3899462967610012E-4</v>
      </c>
      <c r="E253" s="43"/>
      <c r="F253" s="43"/>
      <c r="G253" s="43"/>
      <c r="H253" s="43"/>
      <c r="I253" s="43"/>
      <c r="J253" s="43"/>
      <c r="K253" s="43"/>
      <c r="L253" s="43"/>
      <c r="M253" s="43"/>
    </row>
    <row r="254" spans="1:13" x14ac:dyDescent="0.2">
      <c r="A254" s="99"/>
      <c r="B254" s="84">
        <f>'[1]FID Data'!J279</f>
        <v>0</v>
      </c>
      <c r="C254" s="83">
        <f>'[1]FID Data'!K279</f>
        <v>0</v>
      </c>
      <c r="E254" s="43"/>
      <c r="F254" s="43"/>
      <c r="G254" s="43"/>
      <c r="H254" s="43"/>
      <c r="I254" s="43">
        <f>SUM(I244:I251)</f>
        <v>1</v>
      </c>
      <c r="J254" s="43"/>
      <c r="K254" s="43">
        <f>SUM(K244:K251)</f>
        <v>0.99999999999999989</v>
      </c>
      <c r="L254" s="43"/>
      <c r="M254" s="43"/>
    </row>
    <row r="255" spans="1:13" x14ac:dyDescent="0.2">
      <c r="A255" s="100"/>
      <c r="B255" s="84">
        <f>'[1]FID Data'!J280</f>
        <v>0</v>
      </c>
      <c r="C255" s="83">
        <f>'[1]FID Data'!K280</f>
        <v>0</v>
      </c>
    </row>
    <row r="256" spans="1:13" x14ac:dyDescent="0.2">
      <c r="A256" s="100"/>
      <c r="B256" s="84">
        <f>'[1]FID Data'!J281</f>
        <v>0</v>
      </c>
      <c r="C256" s="83">
        <f>'[1]FID Data'!K281</f>
        <v>0</v>
      </c>
      <c r="E256" s="155" t="s">
        <v>167</v>
      </c>
      <c r="F256" s="156"/>
      <c r="G256" s="156"/>
      <c r="H256" s="156"/>
      <c r="I256" s="156"/>
    </row>
    <row r="257" spans="1:9" x14ac:dyDescent="0.2">
      <c r="A257" s="100"/>
      <c r="B257" s="84">
        <f>'[1]FID Data'!J282</f>
        <v>0</v>
      </c>
      <c r="C257" s="83">
        <f>'[1]FID Data'!K282</f>
        <v>0</v>
      </c>
      <c r="E257" s="157" t="s">
        <v>168</v>
      </c>
      <c r="F257" s="108" t="s">
        <v>169</v>
      </c>
      <c r="G257" s="108" t="s">
        <v>170</v>
      </c>
      <c r="H257" s="108" t="s">
        <v>171</v>
      </c>
      <c r="I257" s="108" t="s">
        <v>172</v>
      </c>
    </row>
    <row r="258" spans="1:9" x14ac:dyDescent="0.2">
      <c r="A258" s="78" t="s">
        <v>108</v>
      </c>
      <c r="B258" s="113">
        <f>'[1]FID Data'!J283</f>
        <v>2.5596740114378598E-6</v>
      </c>
      <c r="C258" s="90">
        <f>'[1]FID Data'!K283</f>
        <v>5.1193480228757196E-6</v>
      </c>
      <c r="E258" s="157" t="s">
        <v>173</v>
      </c>
      <c r="F258" s="158">
        <v>-0.46650000000000003</v>
      </c>
      <c r="G258" s="108" t="s">
        <v>170</v>
      </c>
      <c r="H258" s="108" t="s">
        <v>171</v>
      </c>
      <c r="I258" s="159">
        <v>0.34189999999999998</v>
      </c>
    </row>
    <row r="259" spans="1:9" x14ac:dyDescent="0.2">
      <c r="A259" s="99"/>
      <c r="B259" s="113">
        <f>'[1]FID Data'!J284</f>
        <v>0</v>
      </c>
      <c r="C259" s="90">
        <f>'[1]FID Data'!K284</f>
        <v>0</v>
      </c>
    </row>
    <row r="260" spans="1:9" x14ac:dyDescent="0.2">
      <c r="A260" s="100"/>
      <c r="B260" s="113">
        <f>'[1]FID Data'!J285</f>
        <v>0</v>
      </c>
      <c r="C260" s="90">
        <f>'[1]FID Data'!K285</f>
        <v>0</v>
      </c>
      <c r="E260" s="161" t="s">
        <v>174</v>
      </c>
      <c r="F260" s="162">
        <f>F258</f>
        <v>-0.46650000000000003</v>
      </c>
    </row>
    <row r="261" spans="1:9" x14ac:dyDescent="0.2">
      <c r="A261" s="100"/>
      <c r="B261" s="113">
        <f>'[1]FID Data'!J286</f>
        <v>0</v>
      </c>
      <c r="C261" s="90">
        <f>'[1]FID Data'!K286</f>
        <v>0</v>
      </c>
      <c r="E261" s="161" t="s">
        <v>175</v>
      </c>
      <c r="F261" s="163">
        <f>10^(F260)</f>
        <v>0.3415859506860553</v>
      </c>
    </row>
    <row r="262" spans="1:9" x14ac:dyDescent="0.2">
      <c r="A262" s="100"/>
      <c r="B262" s="113">
        <f>'[1]FID Data'!J287</f>
        <v>0</v>
      </c>
      <c r="C262" s="90">
        <f>'[1]FID Data'!K287</f>
        <v>0</v>
      </c>
    </row>
    <row r="263" spans="1:9" x14ac:dyDescent="0.2">
      <c r="A263" s="101" t="s">
        <v>109</v>
      </c>
      <c r="B263" s="84">
        <f>'[1]FID Data'!J288</f>
        <v>6.1815534389516393E-5</v>
      </c>
      <c r="C263" s="83">
        <f>'[1]FID Data'!K288</f>
        <v>1.2363106877903279E-4</v>
      </c>
    </row>
    <row r="264" spans="1:9" x14ac:dyDescent="0.2">
      <c r="A264" s="99"/>
      <c r="B264" s="84">
        <f>'[1]FID Data'!J289</f>
        <v>0</v>
      </c>
      <c r="C264" s="83">
        <f>'[1]FID Data'!K289</f>
        <v>0</v>
      </c>
    </row>
    <row r="265" spans="1:9" x14ac:dyDescent="0.2">
      <c r="A265" s="100"/>
      <c r="B265" s="84">
        <f>'[1]FID Data'!J290</f>
        <v>0</v>
      </c>
      <c r="C265" s="83">
        <f>'[1]FID Data'!K290</f>
        <v>0</v>
      </c>
    </row>
    <row r="266" spans="1:9" x14ac:dyDescent="0.2">
      <c r="A266" s="100"/>
      <c r="B266" s="84">
        <f>'[1]FID Data'!J291</f>
        <v>0</v>
      </c>
      <c r="C266" s="83">
        <f>'[1]FID Data'!K291</f>
        <v>0</v>
      </c>
    </row>
    <row r="267" spans="1:9" x14ac:dyDescent="0.2">
      <c r="A267" s="100"/>
      <c r="B267" s="84">
        <f>'[1]FID Data'!J292</f>
        <v>0</v>
      </c>
      <c r="C267" s="83">
        <f>'[1]FID Data'!K292</f>
        <v>0</v>
      </c>
    </row>
    <row r="268" spans="1:9" x14ac:dyDescent="0.2">
      <c r="A268" s="102" t="s">
        <v>110</v>
      </c>
      <c r="B268" s="113">
        <f>'[1]FID Data'!J293</f>
        <v>5.1404619359857048E-6</v>
      </c>
      <c r="C268" s="90">
        <f>'[1]FID Data'!K293</f>
        <v>1.5421385807957115E-5</v>
      </c>
    </row>
    <row r="269" spans="1:9" x14ac:dyDescent="0.2">
      <c r="A269" s="99"/>
      <c r="B269" s="113">
        <f>'[1]FID Data'!J294</f>
        <v>0</v>
      </c>
      <c r="C269" s="90">
        <f>'[1]FID Data'!K294</f>
        <v>0</v>
      </c>
    </row>
    <row r="270" spans="1:9" x14ac:dyDescent="0.2">
      <c r="A270" s="99"/>
      <c r="B270" s="113">
        <f>'[1]FID Data'!J295</f>
        <v>0</v>
      </c>
      <c r="C270" s="90">
        <f>'[1]FID Data'!K295</f>
        <v>0</v>
      </c>
    </row>
    <row r="271" spans="1:9" x14ac:dyDescent="0.2">
      <c r="A271" s="100"/>
      <c r="B271" s="113">
        <f>'[1]FID Data'!J296</f>
        <v>0</v>
      </c>
      <c r="C271" s="90">
        <f>'[1]FID Data'!K296</f>
        <v>0</v>
      </c>
    </row>
    <row r="272" spans="1:9" x14ac:dyDescent="0.2">
      <c r="A272" s="100"/>
      <c r="B272" s="113">
        <f>'[1]FID Data'!J297</f>
        <v>0</v>
      </c>
      <c r="C272" s="90">
        <f>'[1]FID Data'!K297</f>
        <v>0</v>
      </c>
    </row>
    <row r="273" spans="1:3" x14ac:dyDescent="0.2">
      <c r="A273" s="91" t="s">
        <v>111</v>
      </c>
      <c r="B273" s="84">
        <f>'[1]FID Data'!J298</f>
        <v>2.7321756547572417E-5</v>
      </c>
      <c r="C273" s="83">
        <f>'[1]FID Data'!K298</f>
        <v>8.1965269642717258E-5</v>
      </c>
    </row>
    <row r="274" spans="1:3" x14ac:dyDescent="0.2">
      <c r="A274" s="99"/>
      <c r="B274" s="84">
        <f>'[1]FID Data'!J299</f>
        <v>0</v>
      </c>
      <c r="C274" s="83">
        <f>'[1]FID Data'!K299</f>
        <v>0</v>
      </c>
    </row>
    <row r="275" spans="1:3" x14ac:dyDescent="0.2">
      <c r="A275" s="99"/>
      <c r="B275" s="84">
        <f>'[1]FID Data'!J300</f>
        <v>0</v>
      </c>
      <c r="C275" s="83">
        <f>'[1]FID Data'!K300</f>
        <v>0</v>
      </c>
    </row>
    <row r="276" spans="1:3" x14ac:dyDescent="0.2">
      <c r="A276" s="100"/>
      <c r="B276" s="84">
        <f>'[1]FID Data'!J301</f>
        <v>0</v>
      </c>
      <c r="C276" s="83">
        <f>'[1]FID Data'!K301</f>
        <v>0</v>
      </c>
    </row>
    <row r="277" spans="1:3" x14ac:dyDescent="0.2">
      <c r="A277" s="100"/>
      <c r="B277" s="84">
        <f>'[1]FID Data'!J302</f>
        <v>0</v>
      </c>
      <c r="C277" s="83">
        <f>'[1]FID Data'!K302</f>
        <v>0</v>
      </c>
    </row>
    <row r="278" spans="1:3" x14ac:dyDescent="0.2">
      <c r="A278" s="78" t="s">
        <v>112</v>
      </c>
      <c r="B278" s="113">
        <f>'[1]FID Data'!J303</f>
        <v>1.2856654029225702E-6</v>
      </c>
      <c r="C278" s="90">
        <f>'[1]FID Data'!K303</f>
        <v>5.1426616116902807E-6</v>
      </c>
    </row>
    <row r="279" spans="1:3" x14ac:dyDescent="0.2">
      <c r="A279" s="99"/>
      <c r="B279" s="113">
        <f>'[1]FID Data'!J304</f>
        <v>0</v>
      </c>
      <c r="C279" s="90">
        <f>'[1]FID Data'!K304</f>
        <v>0</v>
      </c>
    </row>
    <row r="280" spans="1:3" x14ac:dyDescent="0.2">
      <c r="A280" s="99"/>
      <c r="B280" s="113">
        <f>'[1]FID Data'!J305</f>
        <v>0</v>
      </c>
      <c r="C280" s="90">
        <f>'[1]FID Data'!K305</f>
        <v>0</v>
      </c>
    </row>
    <row r="281" spans="1:3" x14ac:dyDescent="0.2">
      <c r="A281" s="100"/>
      <c r="B281" s="113">
        <f>'[1]FID Data'!J306</f>
        <v>0</v>
      </c>
      <c r="C281" s="90">
        <f>'[1]FID Data'!K306</f>
        <v>0</v>
      </c>
    </row>
    <row r="282" spans="1:3" x14ac:dyDescent="0.2">
      <c r="A282" s="100"/>
      <c r="B282" s="113">
        <f>'[1]FID Data'!J307</f>
        <v>0</v>
      </c>
      <c r="C282" s="90">
        <f>'[1]FID Data'!K307</f>
        <v>0</v>
      </c>
    </row>
    <row r="283" spans="1:3" x14ac:dyDescent="0.2">
      <c r="A283" s="101" t="s">
        <v>113</v>
      </c>
      <c r="B283" s="84">
        <f>'[1]FID Data'!J308</f>
        <v>8.4685889361611042E-6</v>
      </c>
      <c r="C283" s="83">
        <f>'[1]FID Data'!K308</f>
        <v>3.3874355744644417E-5</v>
      </c>
    </row>
    <row r="284" spans="1:3" x14ac:dyDescent="0.2">
      <c r="A284" s="99"/>
      <c r="B284" s="84">
        <f>'[1]FID Data'!J309</f>
        <v>0</v>
      </c>
      <c r="C284" s="83">
        <f>'[1]FID Data'!K309</f>
        <v>0</v>
      </c>
    </row>
    <row r="285" spans="1:3" x14ac:dyDescent="0.2">
      <c r="A285" s="99"/>
      <c r="B285" s="84">
        <f>'[1]FID Data'!J310</f>
        <v>0</v>
      </c>
      <c r="C285" s="83">
        <f>'[1]FID Data'!K310</f>
        <v>0</v>
      </c>
    </row>
    <row r="286" spans="1:3" x14ac:dyDescent="0.2">
      <c r="A286" s="100"/>
      <c r="B286" s="84">
        <f>'[1]FID Data'!J311</f>
        <v>0</v>
      </c>
      <c r="C286" s="83">
        <f>'[1]FID Data'!K311</f>
        <v>0</v>
      </c>
    </row>
    <row r="287" spans="1:3" x14ac:dyDescent="0.2">
      <c r="A287" s="100"/>
      <c r="B287" s="84">
        <f>'[1]FID Data'!J312</f>
        <v>0</v>
      </c>
      <c r="C287" s="83">
        <f>'[1]FID Data'!K312</f>
        <v>0</v>
      </c>
    </row>
    <row r="288" spans="1:3" x14ac:dyDescent="0.2">
      <c r="A288" s="102" t="s">
        <v>114</v>
      </c>
      <c r="B288" s="113">
        <f>'[1]FID Data'!J313</f>
        <v>4.4723250610256038E-6</v>
      </c>
      <c r="C288" s="90">
        <f>'[1]FID Data'!K313</f>
        <v>2.2361625305128018E-5</v>
      </c>
    </row>
    <row r="289" spans="1:3" x14ac:dyDescent="0.2">
      <c r="A289" s="99"/>
      <c r="B289" s="113">
        <f>'[1]FID Data'!J314</f>
        <v>0</v>
      </c>
      <c r="C289" s="90">
        <f>'[1]FID Data'!K314</f>
        <v>0</v>
      </c>
    </row>
    <row r="290" spans="1:3" x14ac:dyDescent="0.2">
      <c r="A290" s="99"/>
      <c r="B290" s="113">
        <f>'[1]FID Data'!J315</f>
        <v>0</v>
      </c>
      <c r="C290" s="90">
        <f>'[1]FID Data'!K315</f>
        <v>0</v>
      </c>
    </row>
    <row r="291" spans="1:3" x14ac:dyDescent="0.2">
      <c r="A291" s="100"/>
      <c r="B291" s="113">
        <f>'[1]FID Data'!J316</f>
        <v>0</v>
      </c>
      <c r="C291" s="90">
        <f>'[1]FID Data'!K316</f>
        <v>0</v>
      </c>
    </row>
    <row r="292" spans="1:3" x14ac:dyDescent="0.2">
      <c r="A292" s="100"/>
      <c r="B292" s="113">
        <f>'[1]FID Data'!J317</f>
        <v>0</v>
      </c>
      <c r="C292" s="90">
        <f>'[1]FID Data'!K317</f>
        <v>0</v>
      </c>
    </row>
    <row r="293" spans="1:3" x14ac:dyDescent="0.2">
      <c r="A293" s="99"/>
      <c r="B293" s="113">
        <f>'[1]FID Data'!J318</f>
        <v>0</v>
      </c>
      <c r="C293" s="90">
        <f>'[1]FID Data'!K318</f>
        <v>0</v>
      </c>
    </row>
    <row r="294" spans="1:3" x14ac:dyDescent="0.2">
      <c r="A294" s="99"/>
      <c r="B294" s="113">
        <f>'[1]FID Data'!J319</f>
        <v>0</v>
      </c>
      <c r="C294" s="90">
        <f>'[1]FID Data'!K319</f>
        <v>0</v>
      </c>
    </row>
    <row r="295" spans="1:3" x14ac:dyDescent="0.2">
      <c r="A295" s="99"/>
      <c r="B295" s="113">
        <f>'[1]FID Data'!J320</f>
        <v>0</v>
      </c>
      <c r="C295" s="90">
        <f>'[1]FID Data'!K320</f>
        <v>0</v>
      </c>
    </row>
    <row r="296" spans="1:3" x14ac:dyDescent="0.2">
      <c r="A296" s="101" t="s">
        <v>115</v>
      </c>
      <c r="B296" s="84">
        <f>'[1]FID Data'!J321</f>
        <v>1.5515194383359175E-6</v>
      </c>
      <c r="C296" s="83">
        <f>'[1]FID Data'!K321</f>
        <v>9.3091166300155057E-6</v>
      </c>
    </row>
    <row r="297" spans="1:3" x14ac:dyDescent="0.2">
      <c r="A297" s="99"/>
      <c r="B297" s="84">
        <f>'[1]FID Data'!J322</f>
        <v>0</v>
      </c>
      <c r="C297" s="83">
        <f>'[1]FID Data'!K322</f>
        <v>0</v>
      </c>
    </row>
    <row r="298" spans="1:3" x14ac:dyDescent="0.2">
      <c r="A298" s="99"/>
      <c r="B298" s="84">
        <f>'[1]FID Data'!J323</f>
        <v>0</v>
      </c>
      <c r="C298" s="83">
        <f>'[1]FID Data'!K323</f>
        <v>0</v>
      </c>
    </row>
    <row r="299" spans="1:3" x14ac:dyDescent="0.2">
      <c r="A299" s="99"/>
      <c r="B299" s="84">
        <f>'[1]FID Data'!J324</f>
        <v>0</v>
      </c>
      <c r="C299" s="83">
        <f>'[1]FID Data'!K324</f>
        <v>0</v>
      </c>
    </row>
    <row r="300" spans="1:3" x14ac:dyDescent="0.2">
      <c r="A300" s="100"/>
      <c r="B300" s="84">
        <f>'[1]FID Data'!J325</f>
        <v>0</v>
      </c>
      <c r="C300" s="83">
        <f>'[1]FID Data'!K325</f>
        <v>0</v>
      </c>
    </row>
    <row r="301" spans="1:3" x14ac:dyDescent="0.2">
      <c r="A301" s="99"/>
      <c r="B301" s="84">
        <f>'[1]FID Data'!J326</f>
        <v>0</v>
      </c>
      <c r="C301" s="83">
        <f>'[1]FID Data'!K326</f>
        <v>0</v>
      </c>
    </row>
    <row r="302" spans="1:3" x14ac:dyDescent="0.2">
      <c r="A302" s="99"/>
      <c r="B302" s="84">
        <f>'[1]FID Data'!J327</f>
        <v>0</v>
      </c>
      <c r="C302" s="83">
        <f>'[1]FID Data'!K327</f>
        <v>0</v>
      </c>
    </row>
    <row r="303" spans="1:3" x14ac:dyDescent="0.2">
      <c r="A303" s="99"/>
      <c r="B303" s="84">
        <f>'[1]FID Data'!J328</f>
        <v>0</v>
      </c>
      <c r="C303" s="83">
        <f>'[1]FID Data'!K328</f>
        <v>0</v>
      </c>
    </row>
    <row r="304" spans="1:3" x14ac:dyDescent="0.2">
      <c r="A304" s="99"/>
      <c r="B304" s="84">
        <f>'[1]FID Data'!J329</f>
        <v>0</v>
      </c>
      <c r="C304" s="83">
        <f>'[1]FID Data'!K329</f>
        <v>0</v>
      </c>
    </row>
    <row r="305" spans="1:3" x14ac:dyDescent="0.2">
      <c r="A305" s="102" t="s">
        <v>116</v>
      </c>
      <c r="B305" s="113">
        <f>'[1]FID Data'!J330</f>
        <v>0</v>
      </c>
      <c r="C305" s="90">
        <f>'[1]FID Data'!K330</f>
        <v>0</v>
      </c>
    </row>
    <row r="306" spans="1:3" x14ac:dyDescent="0.2">
      <c r="A306" s="99"/>
      <c r="B306" s="113">
        <f>'[1]FID Data'!J331</f>
        <v>0</v>
      </c>
      <c r="C306" s="90">
        <f>'[1]FID Data'!K331</f>
        <v>0</v>
      </c>
    </row>
    <row r="307" spans="1:3" x14ac:dyDescent="0.2">
      <c r="A307" s="99"/>
      <c r="B307" s="113">
        <f>'[1]FID Data'!J332</f>
        <v>0</v>
      </c>
      <c r="C307" s="90">
        <f>'[1]FID Data'!K332</f>
        <v>0</v>
      </c>
    </row>
    <row r="308" spans="1:3" x14ac:dyDescent="0.2">
      <c r="A308" s="99"/>
      <c r="B308" s="113">
        <f>'[1]FID Data'!J333</f>
        <v>0</v>
      </c>
      <c r="C308" s="90">
        <f>'[1]FID Data'!K333</f>
        <v>0</v>
      </c>
    </row>
    <row r="309" spans="1:3" x14ac:dyDescent="0.2">
      <c r="A309" s="100"/>
      <c r="B309" s="113">
        <f>'[1]FID Data'!J334</f>
        <v>0</v>
      </c>
      <c r="C309" s="90">
        <f>'[1]FID Data'!K334</f>
        <v>0</v>
      </c>
    </row>
    <row r="310" spans="1:3" x14ac:dyDescent="0.2">
      <c r="A310" s="99"/>
      <c r="B310" s="113">
        <f>'[1]FID Data'!J335</f>
        <v>0</v>
      </c>
      <c r="C310" s="90">
        <f>'[1]FID Data'!K335</f>
        <v>0</v>
      </c>
    </row>
    <row r="311" spans="1:3" x14ac:dyDescent="0.2">
      <c r="A311" s="99"/>
      <c r="B311" s="113">
        <f>'[1]FID Data'!J336</f>
        <v>0</v>
      </c>
      <c r="C311" s="90">
        <f>'[1]FID Data'!K336</f>
        <v>0</v>
      </c>
    </row>
    <row r="312" spans="1:3" x14ac:dyDescent="0.2">
      <c r="A312" s="101" t="s">
        <v>117</v>
      </c>
      <c r="B312" s="84">
        <f>'[1]FID Data'!J337</f>
        <v>0</v>
      </c>
      <c r="C312" s="83">
        <f>'[1]FID Data'!K337</f>
        <v>0</v>
      </c>
    </row>
    <row r="313" spans="1:3" x14ac:dyDescent="0.2">
      <c r="A313" s="100"/>
      <c r="B313" s="84">
        <f>'[1]FID Data'!J338</f>
        <v>0</v>
      </c>
      <c r="C313" s="83">
        <f>'[1]FID Data'!K338</f>
        <v>0</v>
      </c>
    </row>
    <row r="314" spans="1:3" x14ac:dyDescent="0.2">
      <c r="A314" s="100"/>
      <c r="B314" s="84">
        <f>'[1]FID Data'!J339</f>
        <v>0</v>
      </c>
      <c r="C314" s="83">
        <f>'[1]FID Data'!K339</f>
        <v>0</v>
      </c>
    </row>
    <row r="315" spans="1:3" x14ac:dyDescent="0.2">
      <c r="A315" s="100"/>
      <c r="B315" s="84">
        <f>'[1]FID Data'!J340</f>
        <v>0</v>
      </c>
      <c r="C315" s="83">
        <f>'[1]FID Data'!K340</f>
        <v>0</v>
      </c>
    </row>
    <row r="316" spans="1:3" x14ac:dyDescent="0.2">
      <c r="A316" s="100"/>
      <c r="B316" s="84">
        <f>'[1]FID Data'!J341</f>
        <v>0</v>
      </c>
      <c r="C316" s="83">
        <f>'[1]FID Data'!K341</f>
        <v>0</v>
      </c>
    </row>
    <row r="317" spans="1:3" x14ac:dyDescent="0.2">
      <c r="A317" s="99"/>
      <c r="B317" s="84">
        <f>'[1]FID Data'!J342</f>
        <v>0</v>
      </c>
      <c r="C317" s="83">
        <f>'[1]FID Data'!K342</f>
        <v>0</v>
      </c>
    </row>
    <row r="318" spans="1:3" x14ac:dyDescent="0.2">
      <c r="A318" s="99"/>
      <c r="B318" s="84">
        <f>'[1]FID Data'!J343</f>
        <v>0</v>
      </c>
      <c r="C318" s="83">
        <f>'[1]FID Data'!K343</f>
        <v>0</v>
      </c>
    </row>
    <row r="319" spans="1:3" x14ac:dyDescent="0.2">
      <c r="A319" s="99"/>
      <c r="B319" s="84">
        <f>'[1]FID Data'!J344</f>
        <v>0</v>
      </c>
      <c r="C319" s="83">
        <f>'[1]FID Data'!K344</f>
        <v>0</v>
      </c>
    </row>
    <row r="320" spans="1:3" x14ac:dyDescent="0.2">
      <c r="A320" s="107" t="s">
        <v>119</v>
      </c>
      <c r="B320" s="108">
        <f>SUM(B245:B319)</f>
        <v>4.5161015539905768E-4</v>
      </c>
      <c r="C320" s="108">
        <f>SUM(C245:C319)</f>
        <v>6.3581946122016127E-4</v>
      </c>
    </row>
    <row r="321" spans="1:13" x14ac:dyDescent="0.2">
      <c r="B321" s="111" t="s">
        <v>131</v>
      </c>
    </row>
    <row r="323" spans="1:13" x14ac:dyDescent="0.2">
      <c r="A323" s="78" t="s">
        <v>98</v>
      </c>
      <c r="B323" s="79" t="s">
        <v>105</v>
      </c>
      <c r="C323" s="79" t="s">
        <v>106</v>
      </c>
      <c r="E323" s="149" t="s">
        <v>156</v>
      </c>
      <c r="F323" s="149" t="s">
        <v>157</v>
      </c>
      <c r="G323" s="149" t="s">
        <v>158</v>
      </c>
      <c r="H323" s="149" t="s">
        <v>159</v>
      </c>
      <c r="I323" s="149" t="s">
        <v>160</v>
      </c>
      <c r="J323" s="149" t="s">
        <v>161</v>
      </c>
      <c r="K323" s="149" t="s">
        <v>162</v>
      </c>
      <c r="L323" s="149" t="s">
        <v>163</v>
      </c>
      <c r="M323" s="149" t="s">
        <v>164</v>
      </c>
    </row>
    <row r="324" spans="1:13" x14ac:dyDescent="0.2">
      <c r="A324" s="80"/>
      <c r="B324" s="72"/>
      <c r="C324" s="72"/>
      <c r="E324" s="150">
        <v>1</v>
      </c>
      <c r="F324" s="150" t="s">
        <v>107</v>
      </c>
      <c r="G324" s="150">
        <f>SUM(B333:B337)</f>
        <v>0</v>
      </c>
      <c r="H324" s="150">
        <v>16</v>
      </c>
      <c r="I324" s="150" t="e">
        <f>G324/$G$332</f>
        <v>#DIV/0!</v>
      </c>
      <c r="J324" s="150" t="e">
        <f>H324*I324</f>
        <v>#DIV/0!</v>
      </c>
      <c r="K324" s="150" t="e">
        <f>I324*(H324/$J$332)</f>
        <v>#DIV/0!</v>
      </c>
      <c r="L324" s="150" t="e">
        <f>K324/E324</f>
        <v>#DIV/0!</v>
      </c>
      <c r="M324" s="150" t="e">
        <f>LOG(L324)</f>
        <v>#DIV/0!</v>
      </c>
    </row>
    <row r="325" spans="1:13" x14ac:dyDescent="0.2">
      <c r="A325" s="91" t="s">
        <v>24</v>
      </c>
      <c r="B325" s="84">
        <f>'[1]FID Data'!J356</f>
        <v>0</v>
      </c>
      <c r="C325" s="83">
        <f>'[1]FID Data'!K356</f>
        <v>0</v>
      </c>
      <c r="E325" s="150">
        <v>2</v>
      </c>
      <c r="F325" s="150" t="s">
        <v>109</v>
      </c>
      <c r="G325" s="150">
        <f>SUM(B338:B347)</f>
        <v>0</v>
      </c>
      <c r="H325" s="150">
        <v>30</v>
      </c>
      <c r="I325" s="150" t="e">
        <f t="shared" ref="I325:I331" si="26">G325/$G$332</f>
        <v>#DIV/0!</v>
      </c>
      <c r="J325" s="150" t="e">
        <f t="shared" ref="J325:J331" si="27">H325*I325</f>
        <v>#DIV/0!</v>
      </c>
      <c r="K325" s="150" t="e">
        <f t="shared" ref="K325:K331" si="28">I325*(H325/$J$332)</f>
        <v>#DIV/0!</v>
      </c>
      <c r="L325" s="150" t="e">
        <f t="shared" ref="L325:L331" si="29">K325/E325</f>
        <v>#DIV/0!</v>
      </c>
      <c r="M325" s="150" t="e">
        <f t="shared" ref="M325:M331" si="30">LOG(L325)</f>
        <v>#DIV/0!</v>
      </c>
    </row>
    <row r="326" spans="1:13" x14ac:dyDescent="0.2">
      <c r="A326" s="99"/>
      <c r="B326" s="84">
        <f>'[1]FID Data'!J357</f>
        <v>0</v>
      </c>
      <c r="C326" s="83">
        <f>'[1]FID Data'!K357</f>
        <v>0</v>
      </c>
      <c r="E326" s="150">
        <v>3</v>
      </c>
      <c r="F326" s="150" t="s">
        <v>111</v>
      </c>
      <c r="G326" s="150">
        <f>SUM(B348:B357)</f>
        <v>0</v>
      </c>
      <c r="H326" s="150">
        <v>42</v>
      </c>
      <c r="I326" s="150" t="e">
        <f t="shared" si="26"/>
        <v>#DIV/0!</v>
      </c>
      <c r="J326" s="150" t="e">
        <f t="shared" si="27"/>
        <v>#DIV/0!</v>
      </c>
      <c r="K326" s="150" t="e">
        <f t="shared" si="28"/>
        <v>#DIV/0!</v>
      </c>
      <c r="L326" s="150" t="e">
        <f t="shared" si="29"/>
        <v>#DIV/0!</v>
      </c>
      <c r="M326" s="150" t="e">
        <f t="shared" si="30"/>
        <v>#DIV/0!</v>
      </c>
    </row>
    <row r="327" spans="1:13" x14ac:dyDescent="0.2">
      <c r="A327" s="100"/>
      <c r="B327" s="84">
        <f>'[1]FID Data'!J358</f>
        <v>0</v>
      </c>
      <c r="C327" s="83">
        <f>'[1]FID Data'!K358</f>
        <v>0</v>
      </c>
      <c r="E327" s="150">
        <v>4</v>
      </c>
      <c r="F327" s="150" t="s">
        <v>122</v>
      </c>
      <c r="G327" s="150">
        <f>SUM(B358:B367)</f>
        <v>0</v>
      </c>
      <c r="H327" s="150">
        <v>54</v>
      </c>
      <c r="I327" s="150" t="e">
        <f t="shared" si="26"/>
        <v>#DIV/0!</v>
      </c>
      <c r="J327" s="150" t="e">
        <f t="shared" si="27"/>
        <v>#DIV/0!</v>
      </c>
      <c r="K327" s="150" t="e">
        <f t="shared" si="28"/>
        <v>#DIV/0!</v>
      </c>
      <c r="L327" s="150" t="e">
        <f t="shared" si="29"/>
        <v>#DIV/0!</v>
      </c>
      <c r="M327" s="150" t="e">
        <f t="shared" si="30"/>
        <v>#DIV/0!</v>
      </c>
    </row>
    <row r="328" spans="1:13" x14ac:dyDescent="0.2">
      <c r="A328" s="100"/>
      <c r="B328" s="84">
        <f>'[1]FID Data'!J359</f>
        <v>0</v>
      </c>
      <c r="C328" s="83">
        <f>'[1]FID Data'!K359</f>
        <v>0</v>
      </c>
      <c r="E328" s="150">
        <v>5</v>
      </c>
      <c r="F328" s="150" t="s">
        <v>114</v>
      </c>
      <c r="G328" s="150">
        <f>SUM(B368:B375)</f>
        <v>0</v>
      </c>
      <c r="H328" s="150">
        <v>66</v>
      </c>
      <c r="I328" s="150" t="e">
        <f t="shared" si="26"/>
        <v>#DIV/0!</v>
      </c>
      <c r="J328" s="150" t="e">
        <f t="shared" si="27"/>
        <v>#DIV/0!</v>
      </c>
      <c r="K328" s="150" t="e">
        <f t="shared" si="28"/>
        <v>#DIV/0!</v>
      </c>
      <c r="L328" s="150" t="e">
        <f t="shared" si="29"/>
        <v>#DIV/0!</v>
      </c>
      <c r="M328" s="150" t="e">
        <f t="shared" si="30"/>
        <v>#DIV/0!</v>
      </c>
    </row>
    <row r="329" spans="1:13" x14ac:dyDescent="0.2">
      <c r="A329" s="78" t="s">
        <v>19</v>
      </c>
      <c r="B329" s="113">
        <f>'[1]FID Data'!J360</f>
        <v>0</v>
      </c>
      <c r="C329" s="90">
        <f>'[1]FID Data'!K360</f>
        <v>0</v>
      </c>
      <c r="E329" s="150">
        <v>6</v>
      </c>
      <c r="F329" s="150" t="s">
        <v>115</v>
      </c>
      <c r="G329" s="150">
        <f>SUM(B376:B384)</f>
        <v>0</v>
      </c>
      <c r="H329" s="150">
        <v>78</v>
      </c>
      <c r="I329" s="150" t="e">
        <f t="shared" si="26"/>
        <v>#DIV/0!</v>
      </c>
      <c r="J329" s="150" t="e">
        <f t="shared" si="27"/>
        <v>#DIV/0!</v>
      </c>
      <c r="K329" s="150" t="e">
        <f t="shared" si="28"/>
        <v>#DIV/0!</v>
      </c>
      <c r="L329" s="150" t="e">
        <f t="shared" si="29"/>
        <v>#DIV/0!</v>
      </c>
      <c r="M329" s="150" t="e">
        <f t="shared" si="30"/>
        <v>#DIV/0!</v>
      </c>
    </row>
    <row r="330" spans="1:13" x14ac:dyDescent="0.2">
      <c r="A330" s="99"/>
      <c r="B330" s="113">
        <f>'[1]FID Data'!J361</f>
        <v>0</v>
      </c>
      <c r="C330" s="90">
        <f>'[1]FID Data'!K361</f>
        <v>0</v>
      </c>
      <c r="E330" s="150">
        <v>7</v>
      </c>
      <c r="F330" s="150" t="s">
        <v>116</v>
      </c>
      <c r="G330" s="150">
        <f>SUM(B385:B391)</f>
        <v>0</v>
      </c>
      <c r="H330" s="150">
        <v>90</v>
      </c>
      <c r="I330" s="150" t="e">
        <f t="shared" si="26"/>
        <v>#DIV/0!</v>
      </c>
      <c r="J330" s="150" t="e">
        <f t="shared" si="27"/>
        <v>#DIV/0!</v>
      </c>
      <c r="K330" s="150" t="e">
        <f t="shared" si="28"/>
        <v>#DIV/0!</v>
      </c>
      <c r="L330" s="150" t="e">
        <f t="shared" si="29"/>
        <v>#DIV/0!</v>
      </c>
      <c r="M330" s="150" t="e">
        <f t="shared" si="30"/>
        <v>#DIV/0!</v>
      </c>
    </row>
    <row r="331" spans="1:13" x14ac:dyDescent="0.2">
      <c r="A331" s="100"/>
      <c r="B331" s="113">
        <f>'[1]FID Data'!J362</f>
        <v>0</v>
      </c>
      <c r="C331" s="90">
        <f>'[1]FID Data'!K362</f>
        <v>0</v>
      </c>
      <c r="E331" s="150">
        <v>8</v>
      </c>
      <c r="F331" s="150" t="s">
        <v>117</v>
      </c>
      <c r="G331" s="150">
        <f>SUM(B392:B399)</f>
        <v>0</v>
      </c>
      <c r="H331" s="150">
        <v>102</v>
      </c>
      <c r="I331" s="150" t="e">
        <f t="shared" si="26"/>
        <v>#DIV/0!</v>
      </c>
      <c r="J331" s="150" t="e">
        <f t="shared" si="27"/>
        <v>#DIV/0!</v>
      </c>
      <c r="K331" s="150" t="e">
        <f t="shared" si="28"/>
        <v>#DIV/0!</v>
      </c>
      <c r="L331" s="150" t="e">
        <f t="shared" si="29"/>
        <v>#DIV/0!</v>
      </c>
      <c r="M331" s="150" t="e">
        <f t="shared" si="30"/>
        <v>#DIV/0!</v>
      </c>
    </row>
    <row r="332" spans="1:13" x14ac:dyDescent="0.2">
      <c r="A332" s="100"/>
      <c r="B332" s="113">
        <f>'[1]FID Data'!J363</f>
        <v>0</v>
      </c>
      <c r="C332" s="90">
        <f>'[1]FID Data'!K363</f>
        <v>0</v>
      </c>
      <c r="E332" s="151"/>
      <c r="F332" s="152" t="s">
        <v>165</v>
      </c>
      <c r="G332" s="150">
        <f>SUM(G324:G331)</f>
        <v>0</v>
      </c>
      <c r="H332" s="153"/>
      <c r="I332" s="154" t="s">
        <v>166</v>
      </c>
      <c r="J332" s="150" t="e">
        <f>SUM(J324:J331)</f>
        <v>#DIV/0!</v>
      </c>
      <c r="K332" s="43"/>
      <c r="L332" s="43"/>
      <c r="M332" s="43"/>
    </row>
    <row r="333" spans="1:13" x14ac:dyDescent="0.2">
      <c r="A333" s="91" t="s">
        <v>107</v>
      </c>
      <c r="B333" s="84">
        <f>'[1]FID Data'!J364</f>
        <v>0</v>
      </c>
      <c r="C333" s="83">
        <f>'[1]FID Data'!K364</f>
        <v>0</v>
      </c>
      <c r="E333" s="43"/>
      <c r="F333" s="43"/>
      <c r="G333" s="43"/>
      <c r="H333" s="43"/>
      <c r="I333" s="43"/>
      <c r="J333" s="43"/>
      <c r="K333" s="43"/>
      <c r="L333" s="43"/>
      <c r="M333" s="43"/>
    </row>
    <row r="334" spans="1:13" x14ac:dyDescent="0.2">
      <c r="A334" s="99"/>
      <c r="B334" s="84">
        <f>'[1]FID Data'!J365</f>
        <v>0</v>
      </c>
      <c r="C334" s="83">
        <f>'[1]FID Data'!K365</f>
        <v>0</v>
      </c>
      <c r="E334" s="43"/>
      <c r="F334" s="43"/>
      <c r="G334" s="43"/>
      <c r="H334" s="43"/>
      <c r="I334" s="43" t="e">
        <f>SUM(I324:I331)</f>
        <v>#DIV/0!</v>
      </c>
      <c r="J334" s="43"/>
      <c r="K334" s="43" t="e">
        <f>SUM(K324:K331)</f>
        <v>#DIV/0!</v>
      </c>
      <c r="L334" s="43"/>
      <c r="M334" s="43"/>
    </row>
    <row r="335" spans="1:13" x14ac:dyDescent="0.2">
      <c r="A335" s="100"/>
      <c r="B335" s="84">
        <f>'[1]FID Data'!J366</f>
        <v>0</v>
      </c>
      <c r="C335" s="83">
        <f>'[1]FID Data'!K366</f>
        <v>0</v>
      </c>
    </row>
    <row r="336" spans="1:13" x14ac:dyDescent="0.2">
      <c r="A336" s="100"/>
      <c r="B336" s="84">
        <f>'[1]FID Data'!J367</f>
        <v>0</v>
      </c>
      <c r="C336" s="83">
        <f>'[1]FID Data'!K367</f>
        <v>0</v>
      </c>
      <c r="E336" s="155" t="s">
        <v>167</v>
      </c>
      <c r="F336" s="156"/>
      <c r="G336" s="156"/>
      <c r="H336" s="156"/>
      <c r="I336" s="156"/>
    </row>
    <row r="337" spans="1:9" x14ac:dyDescent="0.2">
      <c r="A337" s="100"/>
      <c r="B337" s="84">
        <f>'[1]FID Data'!J368</f>
        <v>0</v>
      </c>
      <c r="C337" s="83">
        <f>'[1]FID Data'!K368</f>
        <v>0</v>
      </c>
      <c r="E337" s="157" t="s">
        <v>168</v>
      </c>
      <c r="F337" s="108" t="s">
        <v>169</v>
      </c>
      <c r="G337" s="108" t="s">
        <v>170</v>
      </c>
      <c r="H337" s="108" t="s">
        <v>171</v>
      </c>
      <c r="I337" s="108" t="s">
        <v>172</v>
      </c>
    </row>
    <row r="338" spans="1:9" x14ac:dyDescent="0.2">
      <c r="A338" s="78" t="s">
        <v>108</v>
      </c>
      <c r="B338" s="113">
        <f>'[1]FID Data'!J369</f>
        <v>0</v>
      </c>
      <c r="C338" s="90">
        <f>'[1]FID Data'!K369</f>
        <v>0</v>
      </c>
      <c r="E338" s="157" t="s">
        <v>173</v>
      </c>
      <c r="F338" s="158"/>
      <c r="G338" s="108" t="s">
        <v>170</v>
      </c>
      <c r="H338" s="108" t="s">
        <v>171</v>
      </c>
      <c r="I338" s="159"/>
    </row>
    <row r="339" spans="1:9" x14ac:dyDescent="0.2">
      <c r="A339" s="99"/>
      <c r="B339" s="113">
        <f>'[1]FID Data'!J370</f>
        <v>0</v>
      </c>
      <c r="C339" s="90">
        <f>'[1]FID Data'!K370</f>
        <v>0</v>
      </c>
    </row>
    <row r="340" spans="1:9" x14ac:dyDescent="0.2">
      <c r="A340" s="100"/>
      <c r="B340" s="113">
        <f>'[1]FID Data'!J371</f>
        <v>0</v>
      </c>
      <c r="C340" s="90">
        <f>'[1]FID Data'!K371</f>
        <v>0</v>
      </c>
      <c r="E340" s="161" t="s">
        <v>174</v>
      </c>
      <c r="F340" s="162">
        <f>F338</f>
        <v>0</v>
      </c>
    </row>
    <row r="341" spans="1:9" x14ac:dyDescent="0.2">
      <c r="A341" s="100"/>
      <c r="B341" s="113">
        <f>'[1]FID Data'!J372</f>
        <v>0</v>
      </c>
      <c r="C341" s="90">
        <f>'[1]FID Data'!K372</f>
        <v>0</v>
      </c>
      <c r="E341" s="161" t="s">
        <v>175</v>
      </c>
      <c r="F341" s="163">
        <f>10^(F340)</f>
        <v>1</v>
      </c>
    </row>
    <row r="342" spans="1:9" x14ac:dyDescent="0.2">
      <c r="A342" s="100"/>
      <c r="B342" s="113">
        <f>'[1]FID Data'!J373</f>
        <v>0</v>
      </c>
      <c r="C342" s="90">
        <f>'[1]FID Data'!K373</f>
        <v>0</v>
      </c>
    </row>
    <row r="343" spans="1:9" x14ac:dyDescent="0.2">
      <c r="A343" s="101" t="s">
        <v>109</v>
      </c>
      <c r="B343" s="84">
        <f>'[1]FID Data'!J374</f>
        <v>0</v>
      </c>
      <c r="C343" s="83">
        <f>'[1]FID Data'!K374</f>
        <v>0</v>
      </c>
    </row>
    <row r="344" spans="1:9" x14ac:dyDescent="0.2">
      <c r="A344" s="99"/>
      <c r="B344" s="84">
        <f>'[1]FID Data'!J375</f>
        <v>0</v>
      </c>
      <c r="C344" s="83">
        <f>'[1]FID Data'!K375</f>
        <v>0</v>
      </c>
    </row>
    <row r="345" spans="1:9" x14ac:dyDescent="0.2">
      <c r="A345" s="100"/>
      <c r="B345" s="84">
        <f>'[1]FID Data'!J376</f>
        <v>0</v>
      </c>
      <c r="C345" s="83">
        <f>'[1]FID Data'!K376</f>
        <v>0</v>
      </c>
    </row>
    <row r="346" spans="1:9" x14ac:dyDescent="0.2">
      <c r="A346" s="100"/>
      <c r="B346" s="84">
        <f>'[1]FID Data'!J377</f>
        <v>0</v>
      </c>
      <c r="C346" s="83">
        <f>'[1]FID Data'!K377</f>
        <v>0</v>
      </c>
    </row>
    <row r="347" spans="1:9" x14ac:dyDescent="0.2">
      <c r="A347" s="100"/>
      <c r="B347" s="84">
        <f>'[1]FID Data'!J378</f>
        <v>0</v>
      </c>
      <c r="C347" s="83">
        <f>'[1]FID Data'!K378</f>
        <v>0</v>
      </c>
    </row>
    <row r="348" spans="1:9" x14ac:dyDescent="0.2">
      <c r="A348" s="102" t="s">
        <v>110</v>
      </c>
      <c r="B348" s="113">
        <f>'[1]FID Data'!J379</f>
        <v>0</v>
      </c>
      <c r="C348" s="90">
        <f>'[1]FID Data'!K379</f>
        <v>0</v>
      </c>
    </row>
    <row r="349" spans="1:9" x14ac:dyDescent="0.2">
      <c r="A349" s="99"/>
      <c r="B349" s="113">
        <f>'[1]FID Data'!J380</f>
        <v>0</v>
      </c>
      <c r="C349" s="90">
        <f>'[1]FID Data'!K380</f>
        <v>0</v>
      </c>
    </row>
    <row r="350" spans="1:9" x14ac:dyDescent="0.2">
      <c r="A350" s="99"/>
      <c r="B350" s="113">
        <f>'[1]FID Data'!J381</f>
        <v>0</v>
      </c>
      <c r="C350" s="90">
        <f>'[1]FID Data'!K381</f>
        <v>0</v>
      </c>
    </row>
    <row r="351" spans="1:9" x14ac:dyDescent="0.2">
      <c r="A351" s="100"/>
      <c r="B351" s="113">
        <f>'[1]FID Data'!J382</f>
        <v>0</v>
      </c>
      <c r="C351" s="90">
        <f>'[1]FID Data'!K382</f>
        <v>0</v>
      </c>
    </row>
    <row r="352" spans="1:9" x14ac:dyDescent="0.2">
      <c r="A352" s="100"/>
      <c r="B352" s="113">
        <f>'[1]FID Data'!J383</f>
        <v>0</v>
      </c>
      <c r="C352" s="90">
        <f>'[1]FID Data'!K383</f>
        <v>0</v>
      </c>
    </row>
    <row r="353" spans="1:3" x14ac:dyDescent="0.2">
      <c r="A353" s="91" t="s">
        <v>111</v>
      </c>
      <c r="B353" s="84">
        <f>'[1]FID Data'!J384</f>
        <v>0</v>
      </c>
      <c r="C353" s="83">
        <f>'[1]FID Data'!K384</f>
        <v>0</v>
      </c>
    </row>
    <row r="354" spans="1:3" x14ac:dyDescent="0.2">
      <c r="A354" s="99"/>
      <c r="B354" s="84">
        <f>'[1]FID Data'!J385</f>
        <v>0</v>
      </c>
      <c r="C354" s="83">
        <f>'[1]FID Data'!K385</f>
        <v>0</v>
      </c>
    </row>
    <row r="355" spans="1:3" x14ac:dyDescent="0.2">
      <c r="A355" s="99"/>
      <c r="B355" s="84">
        <f>'[1]FID Data'!J386</f>
        <v>0</v>
      </c>
      <c r="C355" s="83">
        <f>'[1]FID Data'!K386</f>
        <v>0</v>
      </c>
    </row>
    <row r="356" spans="1:3" x14ac:dyDescent="0.2">
      <c r="A356" s="100"/>
      <c r="B356" s="84">
        <f>'[1]FID Data'!J387</f>
        <v>0</v>
      </c>
      <c r="C356" s="83">
        <f>'[1]FID Data'!K387</f>
        <v>0</v>
      </c>
    </row>
    <row r="357" spans="1:3" x14ac:dyDescent="0.2">
      <c r="A357" s="100"/>
      <c r="B357" s="84">
        <f>'[1]FID Data'!J388</f>
        <v>0</v>
      </c>
      <c r="C357" s="83">
        <f>'[1]FID Data'!K388</f>
        <v>0</v>
      </c>
    </row>
    <row r="358" spans="1:3" x14ac:dyDescent="0.2">
      <c r="A358" s="78" t="s">
        <v>112</v>
      </c>
      <c r="B358" s="113">
        <f>'[1]FID Data'!J389</f>
        <v>0</v>
      </c>
      <c r="C358" s="90">
        <f>'[1]FID Data'!K389</f>
        <v>0</v>
      </c>
    </row>
    <row r="359" spans="1:3" x14ac:dyDescent="0.2">
      <c r="A359" s="99"/>
      <c r="B359" s="113">
        <f>'[1]FID Data'!J390</f>
        <v>0</v>
      </c>
      <c r="C359" s="90">
        <f>'[1]FID Data'!K390</f>
        <v>0</v>
      </c>
    </row>
    <row r="360" spans="1:3" x14ac:dyDescent="0.2">
      <c r="A360" s="99"/>
      <c r="B360" s="113">
        <f>'[1]FID Data'!J391</f>
        <v>0</v>
      </c>
      <c r="C360" s="90">
        <f>'[1]FID Data'!K391</f>
        <v>0</v>
      </c>
    </row>
    <row r="361" spans="1:3" x14ac:dyDescent="0.2">
      <c r="A361" s="100"/>
      <c r="B361" s="113">
        <f>'[1]FID Data'!J392</f>
        <v>0</v>
      </c>
      <c r="C361" s="90">
        <f>'[1]FID Data'!K392</f>
        <v>0</v>
      </c>
    </row>
    <row r="362" spans="1:3" x14ac:dyDescent="0.2">
      <c r="A362" s="100"/>
      <c r="B362" s="113">
        <f>'[1]FID Data'!J393</f>
        <v>0</v>
      </c>
      <c r="C362" s="90">
        <f>'[1]FID Data'!K393</f>
        <v>0</v>
      </c>
    </row>
    <row r="363" spans="1:3" x14ac:dyDescent="0.2">
      <c r="A363" s="101" t="s">
        <v>113</v>
      </c>
      <c r="B363" s="84">
        <f>'[1]FID Data'!J394</f>
        <v>0</v>
      </c>
      <c r="C363" s="83">
        <f>'[1]FID Data'!K394</f>
        <v>0</v>
      </c>
    </row>
    <row r="364" spans="1:3" x14ac:dyDescent="0.2">
      <c r="A364" s="99"/>
      <c r="B364" s="84">
        <f>'[1]FID Data'!J395</f>
        <v>0</v>
      </c>
      <c r="C364" s="83">
        <f>'[1]FID Data'!K395</f>
        <v>0</v>
      </c>
    </row>
    <row r="365" spans="1:3" x14ac:dyDescent="0.2">
      <c r="A365" s="99"/>
      <c r="B365" s="84">
        <f>'[1]FID Data'!J396</f>
        <v>0</v>
      </c>
      <c r="C365" s="83">
        <f>'[1]FID Data'!K396</f>
        <v>0</v>
      </c>
    </row>
    <row r="366" spans="1:3" x14ac:dyDescent="0.2">
      <c r="A366" s="100"/>
      <c r="B366" s="84">
        <f>'[1]FID Data'!J397</f>
        <v>0</v>
      </c>
      <c r="C366" s="83">
        <f>'[1]FID Data'!K397</f>
        <v>0</v>
      </c>
    </row>
    <row r="367" spans="1:3" x14ac:dyDescent="0.2">
      <c r="A367" s="100"/>
      <c r="B367" s="84">
        <f>'[1]FID Data'!J398</f>
        <v>0</v>
      </c>
      <c r="C367" s="83">
        <f>'[1]FID Data'!K398</f>
        <v>0</v>
      </c>
    </row>
    <row r="368" spans="1:3" x14ac:dyDescent="0.2">
      <c r="A368" s="102" t="s">
        <v>114</v>
      </c>
      <c r="B368" s="113">
        <f>'[1]FID Data'!J399</f>
        <v>0</v>
      </c>
      <c r="C368" s="90">
        <f>'[1]FID Data'!K399</f>
        <v>0</v>
      </c>
    </row>
    <row r="369" spans="1:3" x14ac:dyDescent="0.2">
      <c r="A369" s="99"/>
      <c r="B369" s="113">
        <f>'[1]FID Data'!J400</f>
        <v>0</v>
      </c>
      <c r="C369" s="90">
        <f>'[1]FID Data'!K400</f>
        <v>0</v>
      </c>
    </row>
    <row r="370" spans="1:3" x14ac:dyDescent="0.2">
      <c r="A370" s="99"/>
      <c r="B370" s="113">
        <f>'[1]FID Data'!J401</f>
        <v>0</v>
      </c>
      <c r="C370" s="90">
        <f>'[1]FID Data'!K401</f>
        <v>0</v>
      </c>
    </row>
    <row r="371" spans="1:3" x14ac:dyDescent="0.2">
      <c r="A371" s="100"/>
      <c r="B371" s="113">
        <f>'[1]FID Data'!J402</f>
        <v>0</v>
      </c>
      <c r="C371" s="90">
        <f>'[1]FID Data'!K402</f>
        <v>0</v>
      </c>
    </row>
    <row r="372" spans="1:3" x14ac:dyDescent="0.2">
      <c r="A372" s="100"/>
      <c r="B372" s="113">
        <f>'[1]FID Data'!J403</f>
        <v>0</v>
      </c>
      <c r="C372" s="90">
        <f>'[1]FID Data'!K403</f>
        <v>0</v>
      </c>
    </row>
    <row r="373" spans="1:3" x14ac:dyDescent="0.2">
      <c r="A373" s="99"/>
      <c r="B373" s="113">
        <f>'[1]FID Data'!J404</f>
        <v>0</v>
      </c>
      <c r="C373" s="90">
        <f>'[1]FID Data'!K404</f>
        <v>0</v>
      </c>
    </row>
    <row r="374" spans="1:3" x14ac:dyDescent="0.2">
      <c r="A374" s="99"/>
      <c r="B374" s="113">
        <f>'[1]FID Data'!J405</f>
        <v>0</v>
      </c>
      <c r="C374" s="90">
        <f>'[1]FID Data'!K405</f>
        <v>0</v>
      </c>
    </row>
    <row r="375" spans="1:3" x14ac:dyDescent="0.2">
      <c r="A375" s="99"/>
      <c r="B375" s="113">
        <f>'[1]FID Data'!J406</f>
        <v>0</v>
      </c>
      <c r="C375" s="90">
        <f>'[1]FID Data'!K406</f>
        <v>0</v>
      </c>
    </row>
    <row r="376" spans="1:3" x14ac:dyDescent="0.2">
      <c r="A376" s="101" t="s">
        <v>115</v>
      </c>
      <c r="B376" s="84">
        <f>'[1]FID Data'!J407</f>
        <v>0</v>
      </c>
      <c r="C376" s="83">
        <f>'[1]FID Data'!K407</f>
        <v>0</v>
      </c>
    </row>
    <row r="377" spans="1:3" x14ac:dyDescent="0.2">
      <c r="A377" s="99"/>
      <c r="B377" s="84">
        <f>'[1]FID Data'!J408</f>
        <v>0</v>
      </c>
      <c r="C377" s="83">
        <f>'[1]FID Data'!K408</f>
        <v>0</v>
      </c>
    </row>
    <row r="378" spans="1:3" x14ac:dyDescent="0.2">
      <c r="A378" s="99"/>
      <c r="B378" s="84">
        <f>'[1]FID Data'!J409</f>
        <v>0</v>
      </c>
      <c r="C378" s="83">
        <f>'[1]FID Data'!K409</f>
        <v>0</v>
      </c>
    </row>
    <row r="379" spans="1:3" x14ac:dyDescent="0.2">
      <c r="A379" s="99"/>
      <c r="B379" s="84">
        <f>'[1]FID Data'!J410</f>
        <v>0</v>
      </c>
      <c r="C379" s="83">
        <f>'[1]FID Data'!K410</f>
        <v>0</v>
      </c>
    </row>
    <row r="380" spans="1:3" x14ac:dyDescent="0.2">
      <c r="A380" s="100"/>
      <c r="B380" s="84">
        <f>'[1]FID Data'!J411</f>
        <v>0</v>
      </c>
      <c r="C380" s="83">
        <f>'[1]FID Data'!K411</f>
        <v>0</v>
      </c>
    </row>
    <row r="381" spans="1:3" x14ac:dyDescent="0.2">
      <c r="A381" s="99"/>
      <c r="B381" s="84">
        <f>'[1]FID Data'!J412</f>
        <v>0</v>
      </c>
      <c r="C381" s="83">
        <f>'[1]FID Data'!K412</f>
        <v>0</v>
      </c>
    </row>
    <row r="382" spans="1:3" x14ac:dyDescent="0.2">
      <c r="A382" s="99"/>
      <c r="B382" s="84">
        <f>'[1]FID Data'!J413</f>
        <v>0</v>
      </c>
      <c r="C382" s="83">
        <f>'[1]FID Data'!K413</f>
        <v>0</v>
      </c>
    </row>
    <row r="383" spans="1:3" x14ac:dyDescent="0.2">
      <c r="A383" s="99"/>
      <c r="B383" s="84">
        <f>'[1]FID Data'!J414</f>
        <v>0</v>
      </c>
      <c r="C383" s="83">
        <f>'[1]FID Data'!K414</f>
        <v>0</v>
      </c>
    </row>
    <row r="384" spans="1:3" x14ac:dyDescent="0.2">
      <c r="A384" s="99"/>
      <c r="B384" s="84">
        <f>'[1]FID Data'!J415</f>
        <v>0</v>
      </c>
      <c r="C384" s="83">
        <f>'[1]FID Data'!K415</f>
        <v>0</v>
      </c>
    </row>
    <row r="385" spans="1:3" x14ac:dyDescent="0.2">
      <c r="A385" s="102" t="s">
        <v>116</v>
      </c>
      <c r="B385" s="113">
        <f>'[1]FID Data'!J416</f>
        <v>0</v>
      </c>
      <c r="C385" s="90">
        <f>'[1]FID Data'!K416</f>
        <v>0</v>
      </c>
    </row>
    <row r="386" spans="1:3" x14ac:dyDescent="0.2">
      <c r="A386" s="99"/>
      <c r="B386" s="113">
        <f>'[1]FID Data'!J417</f>
        <v>0</v>
      </c>
      <c r="C386" s="90">
        <f>'[1]FID Data'!K417</f>
        <v>0</v>
      </c>
    </row>
    <row r="387" spans="1:3" x14ac:dyDescent="0.2">
      <c r="A387" s="99"/>
      <c r="B387" s="113">
        <f>'[1]FID Data'!J418</f>
        <v>0</v>
      </c>
      <c r="C387" s="90">
        <f>'[1]FID Data'!K418</f>
        <v>0</v>
      </c>
    </row>
    <row r="388" spans="1:3" x14ac:dyDescent="0.2">
      <c r="A388" s="99"/>
      <c r="B388" s="113">
        <f>'[1]FID Data'!J419</f>
        <v>0</v>
      </c>
      <c r="C388" s="90">
        <f>'[1]FID Data'!K419</f>
        <v>0</v>
      </c>
    </row>
    <row r="389" spans="1:3" x14ac:dyDescent="0.2">
      <c r="A389" s="100"/>
      <c r="B389" s="113">
        <f>'[1]FID Data'!J420</f>
        <v>0</v>
      </c>
      <c r="C389" s="90">
        <f>'[1]FID Data'!K420</f>
        <v>0</v>
      </c>
    </row>
    <row r="390" spans="1:3" x14ac:dyDescent="0.2">
      <c r="A390" s="99"/>
      <c r="B390" s="113">
        <f>'[1]FID Data'!J421</f>
        <v>0</v>
      </c>
      <c r="C390" s="90">
        <f>'[1]FID Data'!K421</f>
        <v>0</v>
      </c>
    </row>
    <row r="391" spans="1:3" x14ac:dyDescent="0.2">
      <c r="A391" s="99"/>
      <c r="B391" s="113">
        <f>'[1]FID Data'!J422</f>
        <v>0</v>
      </c>
      <c r="C391" s="90">
        <f>'[1]FID Data'!K422</f>
        <v>0</v>
      </c>
    </row>
    <row r="392" spans="1:3" x14ac:dyDescent="0.2">
      <c r="A392" s="101" t="s">
        <v>117</v>
      </c>
      <c r="B392" s="84">
        <f>'[1]FID Data'!J423</f>
        <v>0</v>
      </c>
      <c r="C392" s="83">
        <f>'[1]FID Data'!K423</f>
        <v>0</v>
      </c>
    </row>
    <row r="393" spans="1:3" x14ac:dyDescent="0.2">
      <c r="A393" s="100"/>
      <c r="B393" s="84">
        <f>'[1]FID Data'!J424</f>
        <v>0</v>
      </c>
      <c r="C393" s="83">
        <f>'[1]FID Data'!K424</f>
        <v>0</v>
      </c>
    </row>
    <row r="394" spans="1:3" x14ac:dyDescent="0.2">
      <c r="A394" s="100"/>
      <c r="B394" s="84">
        <f>'[1]FID Data'!J425</f>
        <v>0</v>
      </c>
      <c r="C394" s="83">
        <f>'[1]FID Data'!K425</f>
        <v>0</v>
      </c>
    </row>
    <row r="395" spans="1:3" x14ac:dyDescent="0.2">
      <c r="A395" s="100"/>
      <c r="B395" s="84">
        <f>'[1]FID Data'!J426</f>
        <v>0</v>
      </c>
      <c r="C395" s="83">
        <f>'[1]FID Data'!K426</f>
        <v>0</v>
      </c>
    </row>
    <row r="396" spans="1:3" x14ac:dyDescent="0.2">
      <c r="A396" s="100"/>
      <c r="B396" s="84">
        <f>'[1]FID Data'!J427</f>
        <v>0</v>
      </c>
      <c r="C396" s="83">
        <f>'[1]FID Data'!K427</f>
        <v>0</v>
      </c>
    </row>
    <row r="397" spans="1:3" x14ac:dyDescent="0.2">
      <c r="A397" s="99"/>
      <c r="B397" s="84">
        <f>'[1]FID Data'!J428</f>
        <v>0</v>
      </c>
      <c r="C397" s="83">
        <f>'[1]FID Data'!K428</f>
        <v>0</v>
      </c>
    </row>
    <row r="398" spans="1:3" x14ac:dyDescent="0.2">
      <c r="A398" s="99"/>
      <c r="B398" s="84">
        <f>'[1]FID Data'!J429</f>
        <v>0</v>
      </c>
      <c r="C398" s="83">
        <f>'[1]FID Data'!K429</f>
        <v>0</v>
      </c>
    </row>
    <row r="399" spans="1:3" x14ac:dyDescent="0.2">
      <c r="A399" s="99"/>
      <c r="B399" s="84">
        <f>'[1]FID Data'!J430</f>
        <v>0</v>
      </c>
      <c r="C399" s="83">
        <f>'[1]FID Data'!K430</f>
        <v>0</v>
      </c>
    </row>
    <row r="400" spans="1:3" x14ac:dyDescent="0.2">
      <c r="A400" s="107" t="s">
        <v>119</v>
      </c>
      <c r="B400" s="108">
        <f>SUM(B325:B399)</f>
        <v>0</v>
      </c>
      <c r="C400" s="108">
        <f>SUM(C325:C399)</f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582"/>
  <sheetViews>
    <sheetView workbookViewId="0"/>
  </sheetViews>
  <sheetFormatPr defaultColWidth="8.85546875" defaultRowHeight="12.75" x14ac:dyDescent="0.2"/>
  <cols>
    <col min="1" max="1" width="22.42578125" customWidth="1"/>
    <col min="2" max="2" width="22.28515625" customWidth="1"/>
    <col min="3" max="3" width="16" customWidth="1"/>
    <col min="4" max="4" width="28.85546875" customWidth="1"/>
    <col min="5" max="5" width="11.42578125" customWidth="1"/>
    <col min="6" max="7" width="20.140625" customWidth="1"/>
    <col min="8" max="8" width="20.28515625" customWidth="1"/>
    <col min="9" max="9" width="20.42578125" customWidth="1"/>
    <col min="10" max="11" width="14.28515625" customWidth="1"/>
    <col min="12" max="13" width="16.28515625" customWidth="1"/>
    <col min="14" max="14" width="14.85546875" customWidth="1"/>
    <col min="15" max="17" width="13.140625" customWidth="1"/>
    <col min="18" max="19" width="12.42578125" customWidth="1"/>
    <col min="257" max="257" width="22.42578125" customWidth="1"/>
    <col min="258" max="258" width="22.28515625" customWidth="1"/>
    <col min="259" max="259" width="16" customWidth="1"/>
    <col min="260" max="260" width="28.85546875" customWidth="1"/>
    <col min="261" max="261" width="11.42578125" customWidth="1"/>
    <col min="262" max="263" width="20.140625" customWidth="1"/>
    <col min="264" max="264" width="20.28515625" customWidth="1"/>
    <col min="265" max="265" width="20.42578125" customWidth="1"/>
    <col min="266" max="267" width="14.28515625" customWidth="1"/>
    <col min="268" max="269" width="16.28515625" customWidth="1"/>
    <col min="270" max="270" width="14.85546875" customWidth="1"/>
    <col min="271" max="273" width="13.140625" customWidth="1"/>
    <col min="274" max="275" width="12.42578125" customWidth="1"/>
    <col min="513" max="513" width="22.42578125" customWidth="1"/>
    <col min="514" max="514" width="22.28515625" customWidth="1"/>
    <col min="515" max="515" width="16" customWidth="1"/>
    <col min="516" max="516" width="28.85546875" customWidth="1"/>
    <col min="517" max="517" width="11.42578125" customWidth="1"/>
    <col min="518" max="519" width="20.140625" customWidth="1"/>
    <col min="520" max="520" width="20.28515625" customWidth="1"/>
    <col min="521" max="521" width="20.42578125" customWidth="1"/>
    <col min="522" max="523" width="14.28515625" customWidth="1"/>
    <col min="524" max="525" width="16.28515625" customWidth="1"/>
    <col min="526" max="526" width="14.85546875" customWidth="1"/>
    <col min="527" max="529" width="13.140625" customWidth="1"/>
    <col min="530" max="531" width="12.42578125" customWidth="1"/>
    <col min="769" max="769" width="22.42578125" customWidth="1"/>
    <col min="770" max="770" width="22.28515625" customWidth="1"/>
    <col min="771" max="771" width="16" customWidth="1"/>
    <col min="772" max="772" width="28.85546875" customWidth="1"/>
    <col min="773" max="773" width="11.42578125" customWidth="1"/>
    <col min="774" max="775" width="20.140625" customWidth="1"/>
    <col min="776" max="776" width="20.28515625" customWidth="1"/>
    <col min="777" max="777" width="20.42578125" customWidth="1"/>
    <col min="778" max="779" width="14.28515625" customWidth="1"/>
    <col min="780" max="781" width="16.28515625" customWidth="1"/>
    <col min="782" max="782" width="14.85546875" customWidth="1"/>
    <col min="783" max="785" width="13.140625" customWidth="1"/>
    <col min="786" max="787" width="12.42578125" customWidth="1"/>
    <col min="1025" max="1025" width="22.42578125" customWidth="1"/>
    <col min="1026" max="1026" width="22.28515625" customWidth="1"/>
    <col min="1027" max="1027" width="16" customWidth="1"/>
    <col min="1028" max="1028" width="28.85546875" customWidth="1"/>
    <col min="1029" max="1029" width="11.42578125" customWidth="1"/>
    <col min="1030" max="1031" width="20.140625" customWidth="1"/>
    <col min="1032" max="1032" width="20.28515625" customWidth="1"/>
    <col min="1033" max="1033" width="20.42578125" customWidth="1"/>
    <col min="1034" max="1035" width="14.28515625" customWidth="1"/>
    <col min="1036" max="1037" width="16.28515625" customWidth="1"/>
    <col min="1038" max="1038" width="14.85546875" customWidth="1"/>
    <col min="1039" max="1041" width="13.140625" customWidth="1"/>
    <col min="1042" max="1043" width="12.42578125" customWidth="1"/>
    <col min="1281" max="1281" width="22.42578125" customWidth="1"/>
    <col min="1282" max="1282" width="22.28515625" customWidth="1"/>
    <col min="1283" max="1283" width="16" customWidth="1"/>
    <col min="1284" max="1284" width="28.85546875" customWidth="1"/>
    <col min="1285" max="1285" width="11.42578125" customWidth="1"/>
    <col min="1286" max="1287" width="20.140625" customWidth="1"/>
    <col min="1288" max="1288" width="20.28515625" customWidth="1"/>
    <col min="1289" max="1289" width="20.42578125" customWidth="1"/>
    <col min="1290" max="1291" width="14.28515625" customWidth="1"/>
    <col min="1292" max="1293" width="16.28515625" customWidth="1"/>
    <col min="1294" max="1294" width="14.85546875" customWidth="1"/>
    <col min="1295" max="1297" width="13.140625" customWidth="1"/>
    <col min="1298" max="1299" width="12.42578125" customWidth="1"/>
    <col min="1537" max="1537" width="22.42578125" customWidth="1"/>
    <col min="1538" max="1538" width="22.28515625" customWidth="1"/>
    <col min="1539" max="1539" width="16" customWidth="1"/>
    <col min="1540" max="1540" width="28.85546875" customWidth="1"/>
    <col min="1541" max="1541" width="11.42578125" customWidth="1"/>
    <col min="1542" max="1543" width="20.140625" customWidth="1"/>
    <col min="1544" max="1544" width="20.28515625" customWidth="1"/>
    <col min="1545" max="1545" width="20.42578125" customWidth="1"/>
    <col min="1546" max="1547" width="14.28515625" customWidth="1"/>
    <col min="1548" max="1549" width="16.28515625" customWidth="1"/>
    <col min="1550" max="1550" width="14.85546875" customWidth="1"/>
    <col min="1551" max="1553" width="13.140625" customWidth="1"/>
    <col min="1554" max="1555" width="12.42578125" customWidth="1"/>
    <col min="1793" max="1793" width="22.42578125" customWidth="1"/>
    <col min="1794" max="1794" width="22.28515625" customWidth="1"/>
    <col min="1795" max="1795" width="16" customWidth="1"/>
    <col min="1796" max="1796" width="28.85546875" customWidth="1"/>
    <col min="1797" max="1797" width="11.42578125" customWidth="1"/>
    <col min="1798" max="1799" width="20.140625" customWidth="1"/>
    <col min="1800" max="1800" width="20.28515625" customWidth="1"/>
    <col min="1801" max="1801" width="20.42578125" customWidth="1"/>
    <col min="1802" max="1803" width="14.28515625" customWidth="1"/>
    <col min="1804" max="1805" width="16.28515625" customWidth="1"/>
    <col min="1806" max="1806" width="14.85546875" customWidth="1"/>
    <col min="1807" max="1809" width="13.140625" customWidth="1"/>
    <col min="1810" max="1811" width="12.42578125" customWidth="1"/>
    <col min="2049" max="2049" width="22.42578125" customWidth="1"/>
    <col min="2050" max="2050" width="22.28515625" customWidth="1"/>
    <col min="2051" max="2051" width="16" customWidth="1"/>
    <col min="2052" max="2052" width="28.85546875" customWidth="1"/>
    <col min="2053" max="2053" width="11.42578125" customWidth="1"/>
    <col min="2054" max="2055" width="20.140625" customWidth="1"/>
    <col min="2056" max="2056" width="20.28515625" customWidth="1"/>
    <col min="2057" max="2057" width="20.42578125" customWidth="1"/>
    <col min="2058" max="2059" width="14.28515625" customWidth="1"/>
    <col min="2060" max="2061" width="16.28515625" customWidth="1"/>
    <col min="2062" max="2062" width="14.85546875" customWidth="1"/>
    <col min="2063" max="2065" width="13.140625" customWidth="1"/>
    <col min="2066" max="2067" width="12.42578125" customWidth="1"/>
    <col min="2305" max="2305" width="22.42578125" customWidth="1"/>
    <col min="2306" max="2306" width="22.28515625" customWidth="1"/>
    <col min="2307" max="2307" width="16" customWidth="1"/>
    <col min="2308" max="2308" width="28.85546875" customWidth="1"/>
    <col min="2309" max="2309" width="11.42578125" customWidth="1"/>
    <col min="2310" max="2311" width="20.140625" customWidth="1"/>
    <col min="2312" max="2312" width="20.28515625" customWidth="1"/>
    <col min="2313" max="2313" width="20.42578125" customWidth="1"/>
    <col min="2314" max="2315" width="14.28515625" customWidth="1"/>
    <col min="2316" max="2317" width="16.28515625" customWidth="1"/>
    <col min="2318" max="2318" width="14.85546875" customWidth="1"/>
    <col min="2319" max="2321" width="13.140625" customWidth="1"/>
    <col min="2322" max="2323" width="12.42578125" customWidth="1"/>
    <col min="2561" max="2561" width="22.42578125" customWidth="1"/>
    <col min="2562" max="2562" width="22.28515625" customWidth="1"/>
    <col min="2563" max="2563" width="16" customWidth="1"/>
    <col min="2564" max="2564" width="28.85546875" customWidth="1"/>
    <col min="2565" max="2565" width="11.42578125" customWidth="1"/>
    <col min="2566" max="2567" width="20.140625" customWidth="1"/>
    <col min="2568" max="2568" width="20.28515625" customWidth="1"/>
    <col min="2569" max="2569" width="20.42578125" customWidth="1"/>
    <col min="2570" max="2571" width="14.28515625" customWidth="1"/>
    <col min="2572" max="2573" width="16.28515625" customWidth="1"/>
    <col min="2574" max="2574" width="14.85546875" customWidth="1"/>
    <col min="2575" max="2577" width="13.140625" customWidth="1"/>
    <col min="2578" max="2579" width="12.42578125" customWidth="1"/>
    <col min="2817" max="2817" width="22.42578125" customWidth="1"/>
    <col min="2818" max="2818" width="22.28515625" customWidth="1"/>
    <col min="2819" max="2819" width="16" customWidth="1"/>
    <col min="2820" max="2820" width="28.85546875" customWidth="1"/>
    <col min="2821" max="2821" width="11.42578125" customWidth="1"/>
    <col min="2822" max="2823" width="20.140625" customWidth="1"/>
    <col min="2824" max="2824" width="20.28515625" customWidth="1"/>
    <col min="2825" max="2825" width="20.42578125" customWidth="1"/>
    <col min="2826" max="2827" width="14.28515625" customWidth="1"/>
    <col min="2828" max="2829" width="16.28515625" customWidth="1"/>
    <col min="2830" max="2830" width="14.85546875" customWidth="1"/>
    <col min="2831" max="2833" width="13.140625" customWidth="1"/>
    <col min="2834" max="2835" width="12.42578125" customWidth="1"/>
    <col min="3073" max="3073" width="22.42578125" customWidth="1"/>
    <col min="3074" max="3074" width="22.28515625" customWidth="1"/>
    <col min="3075" max="3075" width="16" customWidth="1"/>
    <col min="3076" max="3076" width="28.85546875" customWidth="1"/>
    <col min="3077" max="3077" width="11.42578125" customWidth="1"/>
    <col min="3078" max="3079" width="20.140625" customWidth="1"/>
    <col min="3080" max="3080" width="20.28515625" customWidth="1"/>
    <col min="3081" max="3081" width="20.42578125" customWidth="1"/>
    <col min="3082" max="3083" width="14.28515625" customWidth="1"/>
    <col min="3084" max="3085" width="16.28515625" customWidth="1"/>
    <col min="3086" max="3086" width="14.85546875" customWidth="1"/>
    <col min="3087" max="3089" width="13.140625" customWidth="1"/>
    <col min="3090" max="3091" width="12.42578125" customWidth="1"/>
    <col min="3329" max="3329" width="22.42578125" customWidth="1"/>
    <col min="3330" max="3330" width="22.28515625" customWidth="1"/>
    <col min="3331" max="3331" width="16" customWidth="1"/>
    <col min="3332" max="3332" width="28.85546875" customWidth="1"/>
    <col min="3333" max="3333" width="11.42578125" customWidth="1"/>
    <col min="3334" max="3335" width="20.140625" customWidth="1"/>
    <col min="3336" max="3336" width="20.28515625" customWidth="1"/>
    <col min="3337" max="3337" width="20.42578125" customWidth="1"/>
    <col min="3338" max="3339" width="14.28515625" customWidth="1"/>
    <col min="3340" max="3341" width="16.28515625" customWidth="1"/>
    <col min="3342" max="3342" width="14.85546875" customWidth="1"/>
    <col min="3343" max="3345" width="13.140625" customWidth="1"/>
    <col min="3346" max="3347" width="12.42578125" customWidth="1"/>
    <col min="3585" max="3585" width="22.42578125" customWidth="1"/>
    <col min="3586" max="3586" width="22.28515625" customWidth="1"/>
    <col min="3587" max="3587" width="16" customWidth="1"/>
    <col min="3588" max="3588" width="28.85546875" customWidth="1"/>
    <col min="3589" max="3589" width="11.42578125" customWidth="1"/>
    <col min="3590" max="3591" width="20.140625" customWidth="1"/>
    <col min="3592" max="3592" width="20.28515625" customWidth="1"/>
    <col min="3593" max="3593" width="20.42578125" customWidth="1"/>
    <col min="3594" max="3595" width="14.28515625" customWidth="1"/>
    <col min="3596" max="3597" width="16.28515625" customWidth="1"/>
    <col min="3598" max="3598" width="14.85546875" customWidth="1"/>
    <col min="3599" max="3601" width="13.140625" customWidth="1"/>
    <col min="3602" max="3603" width="12.42578125" customWidth="1"/>
    <col min="3841" max="3841" width="22.42578125" customWidth="1"/>
    <col min="3842" max="3842" width="22.28515625" customWidth="1"/>
    <col min="3843" max="3843" width="16" customWidth="1"/>
    <col min="3844" max="3844" width="28.85546875" customWidth="1"/>
    <col min="3845" max="3845" width="11.42578125" customWidth="1"/>
    <col min="3846" max="3847" width="20.140625" customWidth="1"/>
    <col min="3848" max="3848" width="20.28515625" customWidth="1"/>
    <col min="3849" max="3849" width="20.42578125" customWidth="1"/>
    <col min="3850" max="3851" width="14.28515625" customWidth="1"/>
    <col min="3852" max="3853" width="16.28515625" customWidth="1"/>
    <col min="3854" max="3854" width="14.85546875" customWidth="1"/>
    <col min="3855" max="3857" width="13.140625" customWidth="1"/>
    <col min="3858" max="3859" width="12.42578125" customWidth="1"/>
    <col min="4097" max="4097" width="22.42578125" customWidth="1"/>
    <col min="4098" max="4098" width="22.28515625" customWidth="1"/>
    <col min="4099" max="4099" width="16" customWidth="1"/>
    <col min="4100" max="4100" width="28.85546875" customWidth="1"/>
    <col min="4101" max="4101" width="11.42578125" customWidth="1"/>
    <col min="4102" max="4103" width="20.140625" customWidth="1"/>
    <col min="4104" max="4104" width="20.28515625" customWidth="1"/>
    <col min="4105" max="4105" width="20.42578125" customWidth="1"/>
    <col min="4106" max="4107" width="14.28515625" customWidth="1"/>
    <col min="4108" max="4109" width="16.28515625" customWidth="1"/>
    <col min="4110" max="4110" width="14.85546875" customWidth="1"/>
    <col min="4111" max="4113" width="13.140625" customWidth="1"/>
    <col min="4114" max="4115" width="12.42578125" customWidth="1"/>
    <col min="4353" max="4353" width="22.42578125" customWidth="1"/>
    <col min="4354" max="4354" width="22.28515625" customWidth="1"/>
    <col min="4355" max="4355" width="16" customWidth="1"/>
    <col min="4356" max="4356" width="28.85546875" customWidth="1"/>
    <col min="4357" max="4357" width="11.42578125" customWidth="1"/>
    <col min="4358" max="4359" width="20.140625" customWidth="1"/>
    <col min="4360" max="4360" width="20.28515625" customWidth="1"/>
    <col min="4361" max="4361" width="20.42578125" customWidth="1"/>
    <col min="4362" max="4363" width="14.28515625" customWidth="1"/>
    <col min="4364" max="4365" width="16.28515625" customWidth="1"/>
    <col min="4366" max="4366" width="14.85546875" customWidth="1"/>
    <col min="4367" max="4369" width="13.140625" customWidth="1"/>
    <col min="4370" max="4371" width="12.42578125" customWidth="1"/>
    <col min="4609" max="4609" width="22.42578125" customWidth="1"/>
    <col min="4610" max="4610" width="22.28515625" customWidth="1"/>
    <col min="4611" max="4611" width="16" customWidth="1"/>
    <col min="4612" max="4612" width="28.85546875" customWidth="1"/>
    <col min="4613" max="4613" width="11.42578125" customWidth="1"/>
    <col min="4614" max="4615" width="20.140625" customWidth="1"/>
    <col min="4616" max="4616" width="20.28515625" customWidth="1"/>
    <col min="4617" max="4617" width="20.42578125" customWidth="1"/>
    <col min="4618" max="4619" width="14.28515625" customWidth="1"/>
    <col min="4620" max="4621" width="16.28515625" customWidth="1"/>
    <col min="4622" max="4622" width="14.85546875" customWidth="1"/>
    <col min="4623" max="4625" width="13.140625" customWidth="1"/>
    <col min="4626" max="4627" width="12.42578125" customWidth="1"/>
    <col min="4865" max="4865" width="22.42578125" customWidth="1"/>
    <col min="4866" max="4866" width="22.28515625" customWidth="1"/>
    <col min="4867" max="4867" width="16" customWidth="1"/>
    <col min="4868" max="4868" width="28.85546875" customWidth="1"/>
    <col min="4869" max="4869" width="11.42578125" customWidth="1"/>
    <col min="4870" max="4871" width="20.140625" customWidth="1"/>
    <col min="4872" max="4872" width="20.28515625" customWidth="1"/>
    <col min="4873" max="4873" width="20.42578125" customWidth="1"/>
    <col min="4874" max="4875" width="14.28515625" customWidth="1"/>
    <col min="4876" max="4877" width="16.28515625" customWidth="1"/>
    <col min="4878" max="4878" width="14.85546875" customWidth="1"/>
    <col min="4879" max="4881" width="13.140625" customWidth="1"/>
    <col min="4882" max="4883" width="12.42578125" customWidth="1"/>
    <col min="5121" max="5121" width="22.42578125" customWidth="1"/>
    <col min="5122" max="5122" width="22.28515625" customWidth="1"/>
    <col min="5123" max="5123" width="16" customWidth="1"/>
    <col min="5124" max="5124" width="28.85546875" customWidth="1"/>
    <col min="5125" max="5125" width="11.42578125" customWidth="1"/>
    <col min="5126" max="5127" width="20.140625" customWidth="1"/>
    <col min="5128" max="5128" width="20.28515625" customWidth="1"/>
    <col min="5129" max="5129" width="20.42578125" customWidth="1"/>
    <col min="5130" max="5131" width="14.28515625" customWidth="1"/>
    <col min="5132" max="5133" width="16.28515625" customWidth="1"/>
    <col min="5134" max="5134" width="14.85546875" customWidth="1"/>
    <col min="5135" max="5137" width="13.140625" customWidth="1"/>
    <col min="5138" max="5139" width="12.42578125" customWidth="1"/>
    <col min="5377" max="5377" width="22.42578125" customWidth="1"/>
    <col min="5378" max="5378" width="22.28515625" customWidth="1"/>
    <col min="5379" max="5379" width="16" customWidth="1"/>
    <col min="5380" max="5380" width="28.85546875" customWidth="1"/>
    <col min="5381" max="5381" width="11.42578125" customWidth="1"/>
    <col min="5382" max="5383" width="20.140625" customWidth="1"/>
    <col min="5384" max="5384" width="20.28515625" customWidth="1"/>
    <col min="5385" max="5385" width="20.42578125" customWidth="1"/>
    <col min="5386" max="5387" width="14.28515625" customWidth="1"/>
    <col min="5388" max="5389" width="16.28515625" customWidth="1"/>
    <col min="5390" max="5390" width="14.85546875" customWidth="1"/>
    <col min="5391" max="5393" width="13.140625" customWidth="1"/>
    <col min="5394" max="5395" width="12.42578125" customWidth="1"/>
    <col min="5633" max="5633" width="22.42578125" customWidth="1"/>
    <col min="5634" max="5634" width="22.28515625" customWidth="1"/>
    <col min="5635" max="5635" width="16" customWidth="1"/>
    <col min="5636" max="5636" width="28.85546875" customWidth="1"/>
    <col min="5637" max="5637" width="11.42578125" customWidth="1"/>
    <col min="5638" max="5639" width="20.140625" customWidth="1"/>
    <col min="5640" max="5640" width="20.28515625" customWidth="1"/>
    <col min="5641" max="5641" width="20.42578125" customWidth="1"/>
    <col min="5642" max="5643" width="14.28515625" customWidth="1"/>
    <col min="5644" max="5645" width="16.28515625" customWidth="1"/>
    <col min="5646" max="5646" width="14.85546875" customWidth="1"/>
    <col min="5647" max="5649" width="13.140625" customWidth="1"/>
    <col min="5650" max="5651" width="12.42578125" customWidth="1"/>
    <col min="5889" max="5889" width="22.42578125" customWidth="1"/>
    <col min="5890" max="5890" width="22.28515625" customWidth="1"/>
    <col min="5891" max="5891" width="16" customWidth="1"/>
    <col min="5892" max="5892" width="28.85546875" customWidth="1"/>
    <col min="5893" max="5893" width="11.42578125" customWidth="1"/>
    <col min="5894" max="5895" width="20.140625" customWidth="1"/>
    <col min="5896" max="5896" width="20.28515625" customWidth="1"/>
    <col min="5897" max="5897" width="20.42578125" customWidth="1"/>
    <col min="5898" max="5899" width="14.28515625" customWidth="1"/>
    <col min="5900" max="5901" width="16.28515625" customWidth="1"/>
    <col min="5902" max="5902" width="14.85546875" customWidth="1"/>
    <col min="5903" max="5905" width="13.140625" customWidth="1"/>
    <col min="5906" max="5907" width="12.42578125" customWidth="1"/>
    <col min="6145" max="6145" width="22.42578125" customWidth="1"/>
    <col min="6146" max="6146" width="22.28515625" customWidth="1"/>
    <col min="6147" max="6147" width="16" customWidth="1"/>
    <col min="6148" max="6148" width="28.85546875" customWidth="1"/>
    <col min="6149" max="6149" width="11.42578125" customWidth="1"/>
    <col min="6150" max="6151" width="20.140625" customWidth="1"/>
    <col min="6152" max="6152" width="20.28515625" customWidth="1"/>
    <col min="6153" max="6153" width="20.42578125" customWidth="1"/>
    <col min="6154" max="6155" width="14.28515625" customWidth="1"/>
    <col min="6156" max="6157" width="16.28515625" customWidth="1"/>
    <col min="6158" max="6158" width="14.85546875" customWidth="1"/>
    <col min="6159" max="6161" width="13.140625" customWidth="1"/>
    <col min="6162" max="6163" width="12.42578125" customWidth="1"/>
    <col min="6401" max="6401" width="22.42578125" customWidth="1"/>
    <col min="6402" max="6402" width="22.28515625" customWidth="1"/>
    <col min="6403" max="6403" width="16" customWidth="1"/>
    <col min="6404" max="6404" width="28.85546875" customWidth="1"/>
    <col min="6405" max="6405" width="11.42578125" customWidth="1"/>
    <col min="6406" max="6407" width="20.140625" customWidth="1"/>
    <col min="6408" max="6408" width="20.28515625" customWidth="1"/>
    <col min="6409" max="6409" width="20.42578125" customWidth="1"/>
    <col min="6410" max="6411" width="14.28515625" customWidth="1"/>
    <col min="6412" max="6413" width="16.28515625" customWidth="1"/>
    <col min="6414" max="6414" width="14.85546875" customWidth="1"/>
    <col min="6415" max="6417" width="13.140625" customWidth="1"/>
    <col min="6418" max="6419" width="12.42578125" customWidth="1"/>
    <col min="6657" max="6657" width="22.42578125" customWidth="1"/>
    <col min="6658" max="6658" width="22.28515625" customWidth="1"/>
    <col min="6659" max="6659" width="16" customWidth="1"/>
    <col min="6660" max="6660" width="28.85546875" customWidth="1"/>
    <col min="6661" max="6661" width="11.42578125" customWidth="1"/>
    <col min="6662" max="6663" width="20.140625" customWidth="1"/>
    <col min="6664" max="6664" width="20.28515625" customWidth="1"/>
    <col min="6665" max="6665" width="20.42578125" customWidth="1"/>
    <col min="6666" max="6667" width="14.28515625" customWidth="1"/>
    <col min="6668" max="6669" width="16.28515625" customWidth="1"/>
    <col min="6670" max="6670" width="14.85546875" customWidth="1"/>
    <col min="6671" max="6673" width="13.140625" customWidth="1"/>
    <col min="6674" max="6675" width="12.42578125" customWidth="1"/>
    <col min="6913" max="6913" width="22.42578125" customWidth="1"/>
    <col min="6914" max="6914" width="22.28515625" customWidth="1"/>
    <col min="6915" max="6915" width="16" customWidth="1"/>
    <col min="6916" max="6916" width="28.85546875" customWidth="1"/>
    <col min="6917" max="6917" width="11.42578125" customWidth="1"/>
    <col min="6918" max="6919" width="20.140625" customWidth="1"/>
    <col min="6920" max="6920" width="20.28515625" customWidth="1"/>
    <col min="6921" max="6921" width="20.42578125" customWidth="1"/>
    <col min="6922" max="6923" width="14.28515625" customWidth="1"/>
    <col min="6924" max="6925" width="16.28515625" customWidth="1"/>
    <col min="6926" max="6926" width="14.85546875" customWidth="1"/>
    <col min="6927" max="6929" width="13.140625" customWidth="1"/>
    <col min="6930" max="6931" width="12.42578125" customWidth="1"/>
    <col min="7169" max="7169" width="22.42578125" customWidth="1"/>
    <col min="7170" max="7170" width="22.28515625" customWidth="1"/>
    <col min="7171" max="7171" width="16" customWidth="1"/>
    <col min="7172" max="7172" width="28.85546875" customWidth="1"/>
    <col min="7173" max="7173" width="11.42578125" customWidth="1"/>
    <col min="7174" max="7175" width="20.140625" customWidth="1"/>
    <col min="7176" max="7176" width="20.28515625" customWidth="1"/>
    <col min="7177" max="7177" width="20.42578125" customWidth="1"/>
    <col min="7178" max="7179" width="14.28515625" customWidth="1"/>
    <col min="7180" max="7181" width="16.28515625" customWidth="1"/>
    <col min="7182" max="7182" width="14.85546875" customWidth="1"/>
    <col min="7183" max="7185" width="13.140625" customWidth="1"/>
    <col min="7186" max="7187" width="12.42578125" customWidth="1"/>
    <col min="7425" max="7425" width="22.42578125" customWidth="1"/>
    <col min="7426" max="7426" width="22.28515625" customWidth="1"/>
    <col min="7427" max="7427" width="16" customWidth="1"/>
    <col min="7428" max="7428" width="28.85546875" customWidth="1"/>
    <col min="7429" max="7429" width="11.42578125" customWidth="1"/>
    <col min="7430" max="7431" width="20.140625" customWidth="1"/>
    <col min="7432" max="7432" width="20.28515625" customWidth="1"/>
    <col min="7433" max="7433" width="20.42578125" customWidth="1"/>
    <col min="7434" max="7435" width="14.28515625" customWidth="1"/>
    <col min="7436" max="7437" width="16.28515625" customWidth="1"/>
    <col min="7438" max="7438" width="14.85546875" customWidth="1"/>
    <col min="7439" max="7441" width="13.140625" customWidth="1"/>
    <col min="7442" max="7443" width="12.42578125" customWidth="1"/>
    <col min="7681" max="7681" width="22.42578125" customWidth="1"/>
    <col min="7682" max="7682" width="22.28515625" customWidth="1"/>
    <col min="7683" max="7683" width="16" customWidth="1"/>
    <col min="7684" max="7684" width="28.85546875" customWidth="1"/>
    <col min="7685" max="7685" width="11.42578125" customWidth="1"/>
    <col min="7686" max="7687" width="20.140625" customWidth="1"/>
    <col min="7688" max="7688" width="20.28515625" customWidth="1"/>
    <col min="7689" max="7689" width="20.42578125" customWidth="1"/>
    <col min="7690" max="7691" width="14.28515625" customWidth="1"/>
    <col min="7692" max="7693" width="16.28515625" customWidth="1"/>
    <col min="7694" max="7694" width="14.85546875" customWidth="1"/>
    <col min="7695" max="7697" width="13.140625" customWidth="1"/>
    <col min="7698" max="7699" width="12.42578125" customWidth="1"/>
    <col min="7937" max="7937" width="22.42578125" customWidth="1"/>
    <col min="7938" max="7938" width="22.28515625" customWidth="1"/>
    <col min="7939" max="7939" width="16" customWidth="1"/>
    <col min="7940" max="7940" width="28.85546875" customWidth="1"/>
    <col min="7941" max="7941" width="11.42578125" customWidth="1"/>
    <col min="7942" max="7943" width="20.140625" customWidth="1"/>
    <col min="7944" max="7944" width="20.28515625" customWidth="1"/>
    <col min="7945" max="7945" width="20.42578125" customWidth="1"/>
    <col min="7946" max="7947" width="14.28515625" customWidth="1"/>
    <col min="7948" max="7949" width="16.28515625" customWidth="1"/>
    <col min="7950" max="7950" width="14.85546875" customWidth="1"/>
    <col min="7951" max="7953" width="13.140625" customWidth="1"/>
    <col min="7954" max="7955" width="12.42578125" customWidth="1"/>
    <col min="8193" max="8193" width="22.42578125" customWidth="1"/>
    <col min="8194" max="8194" width="22.28515625" customWidth="1"/>
    <col min="8195" max="8195" width="16" customWidth="1"/>
    <col min="8196" max="8196" width="28.85546875" customWidth="1"/>
    <col min="8197" max="8197" width="11.42578125" customWidth="1"/>
    <col min="8198" max="8199" width="20.140625" customWidth="1"/>
    <col min="8200" max="8200" width="20.28515625" customWidth="1"/>
    <col min="8201" max="8201" width="20.42578125" customWidth="1"/>
    <col min="8202" max="8203" width="14.28515625" customWidth="1"/>
    <col min="8204" max="8205" width="16.28515625" customWidth="1"/>
    <col min="8206" max="8206" width="14.85546875" customWidth="1"/>
    <col min="8207" max="8209" width="13.140625" customWidth="1"/>
    <col min="8210" max="8211" width="12.42578125" customWidth="1"/>
    <col min="8449" max="8449" width="22.42578125" customWidth="1"/>
    <col min="8450" max="8450" width="22.28515625" customWidth="1"/>
    <col min="8451" max="8451" width="16" customWidth="1"/>
    <col min="8452" max="8452" width="28.85546875" customWidth="1"/>
    <col min="8453" max="8453" width="11.42578125" customWidth="1"/>
    <col min="8454" max="8455" width="20.140625" customWidth="1"/>
    <col min="8456" max="8456" width="20.28515625" customWidth="1"/>
    <col min="8457" max="8457" width="20.42578125" customWidth="1"/>
    <col min="8458" max="8459" width="14.28515625" customWidth="1"/>
    <col min="8460" max="8461" width="16.28515625" customWidth="1"/>
    <col min="8462" max="8462" width="14.85546875" customWidth="1"/>
    <col min="8463" max="8465" width="13.140625" customWidth="1"/>
    <col min="8466" max="8467" width="12.42578125" customWidth="1"/>
    <col min="8705" max="8705" width="22.42578125" customWidth="1"/>
    <col min="8706" max="8706" width="22.28515625" customWidth="1"/>
    <col min="8707" max="8707" width="16" customWidth="1"/>
    <col min="8708" max="8708" width="28.85546875" customWidth="1"/>
    <col min="8709" max="8709" width="11.42578125" customWidth="1"/>
    <col min="8710" max="8711" width="20.140625" customWidth="1"/>
    <col min="8712" max="8712" width="20.28515625" customWidth="1"/>
    <col min="8713" max="8713" width="20.42578125" customWidth="1"/>
    <col min="8714" max="8715" width="14.28515625" customWidth="1"/>
    <col min="8716" max="8717" width="16.28515625" customWidth="1"/>
    <col min="8718" max="8718" width="14.85546875" customWidth="1"/>
    <col min="8719" max="8721" width="13.140625" customWidth="1"/>
    <col min="8722" max="8723" width="12.42578125" customWidth="1"/>
    <col min="8961" max="8961" width="22.42578125" customWidth="1"/>
    <col min="8962" max="8962" width="22.28515625" customWidth="1"/>
    <col min="8963" max="8963" width="16" customWidth="1"/>
    <col min="8964" max="8964" width="28.85546875" customWidth="1"/>
    <col min="8965" max="8965" width="11.42578125" customWidth="1"/>
    <col min="8966" max="8967" width="20.140625" customWidth="1"/>
    <col min="8968" max="8968" width="20.28515625" customWidth="1"/>
    <col min="8969" max="8969" width="20.42578125" customWidth="1"/>
    <col min="8970" max="8971" width="14.28515625" customWidth="1"/>
    <col min="8972" max="8973" width="16.28515625" customWidth="1"/>
    <col min="8974" max="8974" width="14.85546875" customWidth="1"/>
    <col min="8975" max="8977" width="13.140625" customWidth="1"/>
    <col min="8978" max="8979" width="12.42578125" customWidth="1"/>
    <col min="9217" max="9217" width="22.42578125" customWidth="1"/>
    <col min="9218" max="9218" width="22.28515625" customWidth="1"/>
    <col min="9219" max="9219" width="16" customWidth="1"/>
    <col min="9220" max="9220" width="28.85546875" customWidth="1"/>
    <col min="9221" max="9221" width="11.42578125" customWidth="1"/>
    <col min="9222" max="9223" width="20.140625" customWidth="1"/>
    <col min="9224" max="9224" width="20.28515625" customWidth="1"/>
    <col min="9225" max="9225" width="20.42578125" customWidth="1"/>
    <col min="9226" max="9227" width="14.28515625" customWidth="1"/>
    <col min="9228" max="9229" width="16.28515625" customWidth="1"/>
    <col min="9230" max="9230" width="14.85546875" customWidth="1"/>
    <col min="9231" max="9233" width="13.140625" customWidth="1"/>
    <col min="9234" max="9235" width="12.42578125" customWidth="1"/>
    <col min="9473" max="9473" width="22.42578125" customWidth="1"/>
    <col min="9474" max="9474" width="22.28515625" customWidth="1"/>
    <col min="9475" max="9475" width="16" customWidth="1"/>
    <col min="9476" max="9476" width="28.85546875" customWidth="1"/>
    <col min="9477" max="9477" width="11.42578125" customWidth="1"/>
    <col min="9478" max="9479" width="20.140625" customWidth="1"/>
    <col min="9480" max="9480" width="20.28515625" customWidth="1"/>
    <col min="9481" max="9481" width="20.42578125" customWidth="1"/>
    <col min="9482" max="9483" width="14.28515625" customWidth="1"/>
    <col min="9484" max="9485" width="16.28515625" customWidth="1"/>
    <col min="9486" max="9486" width="14.85546875" customWidth="1"/>
    <col min="9487" max="9489" width="13.140625" customWidth="1"/>
    <col min="9490" max="9491" width="12.42578125" customWidth="1"/>
    <col min="9729" max="9729" width="22.42578125" customWidth="1"/>
    <col min="9730" max="9730" width="22.28515625" customWidth="1"/>
    <col min="9731" max="9731" width="16" customWidth="1"/>
    <col min="9732" max="9732" width="28.85546875" customWidth="1"/>
    <col min="9733" max="9733" width="11.42578125" customWidth="1"/>
    <col min="9734" max="9735" width="20.140625" customWidth="1"/>
    <col min="9736" max="9736" width="20.28515625" customWidth="1"/>
    <col min="9737" max="9737" width="20.42578125" customWidth="1"/>
    <col min="9738" max="9739" width="14.28515625" customWidth="1"/>
    <col min="9740" max="9741" width="16.28515625" customWidth="1"/>
    <col min="9742" max="9742" width="14.85546875" customWidth="1"/>
    <col min="9743" max="9745" width="13.140625" customWidth="1"/>
    <col min="9746" max="9747" width="12.42578125" customWidth="1"/>
    <col min="9985" max="9985" width="22.42578125" customWidth="1"/>
    <col min="9986" max="9986" width="22.28515625" customWidth="1"/>
    <col min="9987" max="9987" width="16" customWidth="1"/>
    <col min="9988" max="9988" width="28.85546875" customWidth="1"/>
    <col min="9989" max="9989" width="11.42578125" customWidth="1"/>
    <col min="9990" max="9991" width="20.140625" customWidth="1"/>
    <col min="9992" max="9992" width="20.28515625" customWidth="1"/>
    <col min="9993" max="9993" width="20.42578125" customWidth="1"/>
    <col min="9994" max="9995" width="14.28515625" customWidth="1"/>
    <col min="9996" max="9997" width="16.28515625" customWidth="1"/>
    <col min="9998" max="9998" width="14.85546875" customWidth="1"/>
    <col min="9999" max="10001" width="13.140625" customWidth="1"/>
    <col min="10002" max="10003" width="12.42578125" customWidth="1"/>
    <col min="10241" max="10241" width="22.42578125" customWidth="1"/>
    <col min="10242" max="10242" width="22.28515625" customWidth="1"/>
    <col min="10243" max="10243" width="16" customWidth="1"/>
    <col min="10244" max="10244" width="28.85546875" customWidth="1"/>
    <col min="10245" max="10245" width="11.42578125" customWidth="1"/>
    <col min="10246" max="10247" width="20.140625" customWidth="1"/>
    <col min="10248" max="10248" width="20.28515625" customWidth="1"/>
    <col min="10249" max="10249" width="20.42578125" customWidth="1"/>
    <col min="10250" max="10251" width="14.28515625" customWidth="1"/>
    <col min="10252" max="10253" width="16.28515625" customWidth="1"/>
    <col min="10254" max="10254" width="14.85546875" customWidth="1"/>
    <col min="10255" max="10257" width="13.140625" customWidth="1"/>
    <col min="10258" max="10259" width="12.42578125" customWidth="1"/>
    <col min="10497" max="10497" width="22.42578125" customWidth="1"/>
    <col min="10498" max="10498" width="22.28515625" customWidth="1"/>
    <col min="10499" max="10499" width="16" customWidth="1"/>
    <col min="10500" max="10500" width="28.85546875" customWidth="1"/>
    <col min="10501" max="10501" width="11.42578125" customWidth="1"/>
    <col min="10502" max="10503" width="20.140625" customWidth="1"/>
    <col min="10504" max="10504" width="20.28515625" customWidth="1"/>
    <col min="10505" max="10505" width="20.42578125" customWidth="1"/>
    <col min="10506" max="10507" width="14.28515625" customWidth="1"/>
    <col min="10508" max="10509" width="16.28515625" customWidth="1"/>
    <col min="10510" max="10510" width="14.85546875" customWidth="1"/>
    <col min="10511" max="10513" width="13.140625" customWidth="1"/>
    <col min="10514" max="10515" width="12.42578125" customWidth="1"/>
    <col min="10753" max="10753" width="22.42578125" customWidth="1"/>
    <col min="10754" max="10754" width="22.28515625" customWidth="1"/>
    <col min="10755" max="10755" width="16" customWidth="1"/>
    <col min="10756" max="10756" width="28.85546875" customWidth="1"/>
    <col min="10757" max="10757" width="11.42578125" customWidth="1"/>
    <col min="10758" max="10759" width="20.140625" customWidth="1"/>
    <col min="10760" max="10760" width="20.28515625" customWidth="1"/>
    <col min="10761" max="10761" width="20.42578125" customWidth="1"/>
    <col min="10762" max="10763" width="14.28515625" customWidth="1"/>
    <col min="10764" max="10765" width="16.28515625" customWidth="1"/>
    <col min="10766" max="10766" width="14.85546875" customWidth="1"/>
    <col min="10767" max="10769" width="13.140625" customWidth="1"/>
    <col min="10770" max="10771" width="12.42578125" customWidth="1"/>
    <col min="11009" max="11009" width="22.42578125" customWidth="1"/>
    <col min="11010" max="11010" width="22.28515625" customWidth="1"/>
    <col min="11011" max="11011" width="16" customWidth="1"/>
    <col min="11012" max="11012" width="28.85546875" customWidth="1"/>
    <col min="11013" max="11013" width="11.42578125" customWidth="1"/>
    <col min="11014" max="11015" width="20.140625" customWidth="1"/>
    <col min="11016" max="11016" width="20.28515625" customWidth="1"/>
    <col min="11017" max="11017" width="20.42578125" customWidth="1"/>
    <col min="11018" max="11019" width="14.28515625" customWidth="1"/>
    <col min="11020" max="11021" width="16.28515625" customWidth="1"/>
    <col min="11022" max="11022" width="14.85546875" customWidth="1"/>
    <col min="11023" max="11025" width="13.140625" customWidth="1"/>
    <col min="11026" max="11027" width="12.42578125" customWidth="1"/>
    <col min="11265" max="11265" width="22.42578125" customWidth="1"/>
    <col min="11266" max="11266" width="22.28515625" customWidth="1"/>
    <col min="11267" max="11267" width="16" customWidth="1"/>
    <col min="11268" max="11268" width="28.85546875" customWidth="1"/>
    <col min="11269" max="11269" width="11.42578125" customWidth="1"/>
    <col min="11270" max="11271" width="20.140625" customWidth="1"/>
    <col min="11272" max="11272" width="20.28515625" customWidth="1"/>
    <col min="11273" max="11273" width="20.42578125" customWidth="1"/>
    <col min="11274" max="11275" width="14.28515625" customWidth="1"/>
    <col min="11276" max="11277" width="16.28515625" customWidth="1"/>
    <col min="11278" max="11278" width="14.85546875" customWidth="1"/>
    <col min="11279" max="11281" width="13.140625" customWidth="1"/>
    <col min="11282" max="11283" width="12.42578125" customWidth="1"/>
    <col min="11521" max="11521" width="22.42578125" customWidth="1"/>
    <col min="11522" max="11522" width="22.28515625" customWidth="1"/>
    <col min="11523" max="11523" width="16" customWidth="1"/>
    <col min="11524" max="11524" width="28.85546875" customWidth="1"/>
    <col min="11525" max="11525" width="11.42578125" customWidth="1"/>
    <col min="11526" max="11527" width="20.140625" customWidth="1"/>
    <col min="11528" max="11528" width="20.28515625" customWidth="1"/>
    <col min="11529" max="11529" width="20.42578125" customWidth="1"/>
    <col min="11530" max="11531" width="14.28515625" customWidth="1"/>
    <col min="11532" max="11533" width="16.28515625" customWidth="1"/>
    <col min="11534" max="11534" width="14.85546875" customWidth="1"/>
    <col min="11535" max="11537" width="13.140625" customWidth="1"/>
    <col min="11538" max="11539" width="12.42578125" customWidth="1"/>
    <col min="11777" max="11777" width="22.42578125" customWidth="1"/>
    <col min="11778" max="11778" width="22.28515625" customWidth="1"/>
    <col min="11779" max="11779" width="16" customWidth="1"/>
    <col min="11780" max="11780" width="28.85546875" customWidth="1"/>
    <col min="11781" max="11781" width="11.42578125" customWidth="1"/>
    <col min="11782" max="11783" width="20.140625" customWidth="1"/>
    <col min="11784" max="11784" width="20.28515625" customWidth="1"/>
    <col min="11785" max="11785" width="20.42578125" customWidth="1"/>
    <col min="11786" max="11787" width="14.28515625" customWidth="1"/>
    <col min="11788" max="11789" width="16.28515625" customWidth="1"/>
    <col min="11790" max="11790" width="14.85546875" customWidth="1"/>
    <col min="11791" max="11793" width="13.140625" customWidth="1"/>
    <col min="11794" max="11795" width="12.42578125" customWidth="1"/>
    <col min="12033" max="12033" width="22.42578125" customWidth="1"/>
    <col min="12034" max="12034" width="22.28515625" customWidth="1"/>
    <col min="12035" max="12035" width="16" customWidth="1"/>
    <col min="12036" max="12036" width="28.85546875" customWidth="1"/>
    <col min="12037" max="12037" width="11.42578125" customWidth="1"/>
    <col min="12038" max="12039" width="20.140625" customWidth="1"/>
    <col min="12040" max="12040" width="20.28515625" customWidth="1"/>
    <col min="12041" max="12041" width="20.42578125" customWidth="1"/>
    <col min="12042" max="12043" width="14.28515625" customWidth="1"/>
    <col min="12044" max="12045" width="16.28515625" customWidth="1"/>
    <col min="12046" max="12046" width="14.85546875" customWidth="1"/>
    <col min="12047" max="12049" width="13.140625" customWidth="1"/>
    <col min="12050" max="12051" width="12.42578125" customWidth="1"/>
    <col min="12289" max="12289" width="22.42578125" customWidth="1"/>
    <col min="12290" max="12290" width="22.28515625" customWidth="1"/>
    <col min="12291" max="12291" width="16" customWidth="1"/>
    <col min="12292" max="12292" width="28.85546875" customWidth="1"/>
    <col min="12293" max="12293" width="11.42578125" customWidth="1"/>
    <col min="12294" max="12295" width="20.140625" customWidth="1"/>
    <col min="12296" max="12296" width="20.28515625" customWidth="1"/>
    <col min="12297" max="12297" width="20.42578125" customWidth="1"/>
    <col min="12298" max="12299" width="14.28515625" customWidth="1"/>
    <col min="12300" max="12301" width="16.28515625" customWidth="1"/>
    <col min="12302" max="12302" width="14.85546875" customWidth="1"/>
    <col min="12303" max="12305" width="13.140625" customWidth="1"/>
    <col min="12306" max="12307" width="12.42578125" customWidth="1"/>
    <col min="12545" max="12545" width="22.42578125" customWidth="1"/>
    <col min="12546" max="12546" width="22.28515625" customWidth="1"/>
    <col min="12547" max="12547" width="16" customWidth="1"/>
    <col min="12548" max="12548" width="28.85546875" customWidth="1"/>
    <col min="12549" max="12549" width="11.42578125" customWidth="1"/>
    <col min="12550" max="12551" width="20.140625" customWidth="1"/>
    <col min="12552" max="12552" width="20.28515625" customWidth="1"/>
    <col min="12553" max="12553" width="20.42578125" customWidth="1"/>
    <col min="12554" max="12555" width="14.28515625" customWidth="1"/>
    <col min="12556" max="12557" width="16.28515625" customWidth="1"/>
    <col min="12558" max="12558" width="14.85546875" customWidth="1"/>
    <col min="12559" max="12561" width="13.140625" customWidth="1"/>
    <col min="12562" max="12563" width="12.42578125" customWidth="1"/>
    <col min="12801" max="12801" width="22.42578125" customWidth="1"/>
    <col min="12802" max="12802" width="22.28515625" customWidth="1"/>
    <col min="12803" max="12803" width="16" customWidth="1"/>
    <col min="12804" max="12804" width="28.85546875" customWidth="1"/>
    <col min="12805" max="12805" width="11.42578125" customWidth="1"/>
    <col min="12806" max="12807" width="20.140625" customWidth="1"/>
    <col min="12808" max="12808" width="20.28515625" customWidth="1"/>
    <col min="12809" max="12809" width="20.42578125" customWidth="1"/>
    <col min="12810" max="12811" width="14.28515625" customWidth="1"/>
    <col min="12812" max="12813" width="16.28515625" customWidth="1"/>
    <col min="12814" max="12814" width="14.85546875" customWidth="1"/>
    <col min="12815" max="12817" width="13.140625" customWidth="1"/>
    <col min="12818" max="12819" width="12.42578125" customWidth="1"/>
    <col min="13057" max="13057" width="22.42578125" customWidth="1"/>
    <col min="13058" max="13058" width="22.28515625" customWidth="1"/>
    <col min="13059" max="13059" width="16" customWidth="1"/>
    <col min="13060" max="13060" width="28.85546875" customWidth="1"/>
    <col min="13061" max="13061" width="11.42578125" customWidth="1"/>
    <col min="13062" max="13063" width="20.140625" customWidth="1"/>
    <col min="13064" max="13064" width="20.28515625" customWidth="1"/>
    <col min="13065" max="13065" width="20.42578125" customWidth="1"/>
    <col min="13066" max="13067" width="14.28515625" customWidth="1"/>
    <col min="13068" max="13069" width="16.28515625" customWidth="1"/>
    <col min="13070" max="13070" width="14.85546875" customWidth="1"/>
    <col min="13071" max="13073" width="13.140625" customWidth="1"/>
    <col min="13074" max="13075" width="12.42578125" customWidth="1"/>
    <col min="13313" max="13313" width="22.42578125" customWidth="1"/>
    <col min="13314" max="13314" width="22.28515625" customWidth="1"/>
    <col min="13315" max="13315" width="16" customWidth="1"/>
    <col min="13316" max="13316" width="28.85546875" customWidth="1"/>
    <col min="13317" max="13317" width="11.42578125" customWidth="1"/>
    <col min="13318" max="13319" width="20.140625" customWidth="1"/>
    <col min="13320" max="13320" width="20.28515625" customWidth="1"/>
    <col min="13321" max="13321" width="20.42578125" customWidth="1"/>
    <col min="13322" max="13323" width="14.28515625" customWidth="1"/>
    <col min="13324" max="13325" width="16.28515625" customWidth="1"/>
    <col min="13326" max="13326" width="14.85546875" customWidth="1"/>
    <col min="13327" max="13329" width="13.140625" customWidth="1"/>
    <col min="13330" max="13331" width="12.42578125" customWidth="1"/>
    <col min="13569" max="13569" width="22.42578125" customWidth="1"/>
    <col min="13570" max="13570" width="22.28515625" customWidth="1"/>
    <col min="13571" max="13571" width="16" customWidth="1"/>
    <col min="13572" max="13572" width="28.85546875" customWidth="1"/>
    <col min="13573" max="13573" width="11.42578125" customWidth="1"/>
    <col min="13574" max="13575" width="20.140625" customWidth="1"/>
    <col min="13576" max="13576" width="20.28515625" customWidth="1"/>
    <col min="13577" max="13577" width="20.42578125" customWidth="1"/>
    <col min="13578" max="13579" width="14.28515625" customWidth="1"/>
    <col min="13580" max="13581" width="16.28515625" customWidth="1"/>
    <col min="13582" max="13582" width="14.85546875" customWidth="1"/>
    <col min="13583" max="13585" width="13.140625" customWidth="1"/>
    <col min="13586" max="13587" width="12.42578125" customWidth="1"/>
    <col min="13825" max="13825" width="22.42578125" customWidth="1"/>
    <col min="13826" max="13826" width="22.28515625" customWidth="1"/>
    <col min="13827" max="13827" width="16" customWidth="1"/>
    <col min="13828" max="13828" width="28.85546875" customWidth="1"/>
    <col min="13829" max="13829" width="11.42578125" customWidth="1"/>
    <col min="13830" max="13831" width="20.140625" customWidth="1"/>
    <col min="13832" max="13832" width="20.28515625" customWidth="1"/>
    <col min="13833" max="13833" width="20.42578125" customWidth="1"/>
    <col min="13834" max="13835" width="14.28515625" customWidth="1"/>
    <col min="13836" max="13837" width="16.28515625" customWidth="1"/>
    <col min="13838" max="13838" width="14.85546875" customWidth="1"/>
    <col min="13839" max="13841" width="13.140625" customWidth="1"/>
    <col min="13842" max="13843" width="12.42578125" customWidth="1"/>
    <col min="14081" max="14081" width="22.42578125" customWidth="1"/>
    <col min="14082" max="14082" width="22.28515625" customWidth="1"/>
    <col min="14083" max="14083" width="16" customWidth="1"/>
    <col min="14084" max="14084" width="28.85546875" customWidth="1"/>
    <col min="14085" max="14085" width="11.42578125" customWidth="1"/>
    <col min="14086" max="14087" width="20.140625" customWidth="1"/>
    <col min="14088" max="14088" width="20.28515625" customWidth="1"/>
    <col min="14089" max="14089" width="20.42578125" customWidth="1"/>
    <col min="14090" max="14091" width="14.28515625" customWidth="1"/>
    <col min="14092" max="14093" width="16.28515625" customWidth="1"/>
    <col min="14094" max="14094" width="14.85546875" customWidth="1"/>
    <col min="14095" max="14097" width="13.140625" customWidth="1"/>
    <col min="14098" max="14099" width="12.42578125" customWidth="1"/>
    <col min="14337" max="14337" width="22.42578125" customWidth="1"/>
    <col min="14338" max="14338" width="22.28515625" customWidth="1"/>
    <col min="14339" max="14339" width="16" customWidth="1"/>
    <col min="14340" max="14340" width="28.85546875" customWidth="1"/>
    <col min="14341" max="14341" width="11.42578125" customWidth="1"/>
    <col min="14342" max="14343" width="20.140625" customWidth="1"/>
    <col min="14344" max="14344" width="20.28515625" customWidth="1"/>
    <col min="14345" max="14345" width="20.42578125" customWidth="1"/>
    <col min="14346" max="14347" width="14.28515625" customWidth="1"/>
    <col min="14348" max="14349" width="16.28515625" customWidth="1"/>
    <col min="14350" max="14350" width="14.85546875" customWidth="1"/>
    <col min="14351" max="14353" width="13.140625" customWidth="1"/>
    <col min="14354" max="14355" width="12.42578125" customWidth="1"/>
    <col min="14593" max="14593" width="22.42578125" customWidth="1"/>
    <col min="14594" max="14594" width="22.28515625" customWidth="1"/>
    <col min="14595" max="14595" width="16" customWidth="1"/>
    <col min="14596" max="14596" width="28.85546875" customWidth="1"/>
    <col min="14597" max="14597" width="11.42578125" customWidth="1"/>
    <col min="14598" max="14599" width="20.140625" customWidth="1"/>
    <col min="14600" max="14600" width="20.28515625" customWidth="1"/>
    <col min="14601" max="14601" width="20.42578125" customWidth="1"/>
    <col min="14602" max="14603" width="14.28515625" customWidth="1"/>
    <col min="14604" max="14605" width="16.28515625" customWidth="1"/>
    <col min="14606" max="14606" width="14.85546875" customWidth="1"/>
    <col min="14607" max="14609" width="13.140625" customWidth="1"/>
    <col min="14610" max="14611" width="12.42578125" customWidth="1"/>
    <col min="14849" max="14849" width="22.42578125" customWidth="1"/>
    <col min="14850" max="14850" width="22.28515625" customWidth="1"/>
    <col min="14851" max="14851" width="16" customWidth="1"/>
    <col min="14852" max="14852" width="28.85546875" customWidth="1"/>
    <col min="14853" max="14853" width="11.42578125" customWidth="1"/>
    <col min="14854" max="14855" width="20.140625" customWidth="1"/>
    <col min="14856" max="14856" width="20.28515625" customWidth="1"/>
    <col min="14857" max="14857" width="20.42578125" customWidth="1"/>
    <col min="14858" max="14859" width="14.28515625" customWidth="1"/>
    <col min="14860" max="14861" width="16.28515625" customWidth="1"/>
    <col min="14862" max="14862" width="14.85546875" customWidth="1"/>
    <col min="14863" max="14865" width="13.140625" customWidth="1"/>
    <col min="14866" max="14867" width="12.42578125" customWidth="1"/>
    <col min="15105" max="15105" width="22.42578125" customWidth="1"/>
    <col min="15106" max="15106" width="22.28515625" customWidth="1"/>
    <col min="15107" max="15107" width="16" customWidth="1"/>
    <col min="15108" max="15108" width="28.85546875" customWidth="1"/>
    <col min="15109" max="15109" width="11.42578125" customWidth="1"/>
    <col min="15110" max="15111" width="20.140625" customWidth="1"/>
    <col min="15112" max="15112" width="20.28515625" customWidth="1"/>
    <col min="15113" max="15113" width="20.42578125" customWidth="1"/>
    <col min="15114" max="15115" width="14.28515625" customWidth="1"/>
    <col min="15116" max="15117" width="16.28515625" customWidth="1"/>
    <col min="15118" max="15118" width="14.85546875" customWidth="1"/>
    <col min="15119" max="15121" width="13.140625" customWidth="1"/>
    <col min="15122" max="15123" width="12.42578125" customWidth="1"/>
    <col min="15361" max="15361" width="22.42578125" customWidth="1"/>
    <col min="15362" max="15362" width="22.28515625" customWidth="1"/>
    <col min="15363" max="15363" width="16" customWidth="1"/>
    <col min="15364" max="15364" width="28.85546875" customWidth="1"/>
    <col min="15365" max="15365" width="11.42578125" customWidth="1"/>
    <col min="15366" max="15367" width="20.140625" customWidth="1"/>
    <col min="15368" max="15368" width="20.28515625" customWidth="1"/>
    <col min="15369" max="15369" width="20.42578125" customWidth="1"/>
    <col min="15370" max="15371" width="14.28515625" customWidth="1"/>
    <col min="15372" max="15373" width="16.28515625" customWidth="1"/>
    <col min="15374" max="15374" width="14.85546875" customWidth="1"/>
    <col min="15375" max="15377" width="13.140625" customWidth="1"/>
    <col min="15378" max="15379" width="12.42578125" customWidth="1"/>
    <col min="15617" max="15617" width="22.42578125" customWidth="1"/>
    <col min="15618" max="15618" width="22.28515625" customWidth="1"/>
    <col min="15619" max="15619" width="16" customWidth="1"/>
    <col min="15620" max="15620" width="28.85546875" customWidth="1"/>
    <col min="15621" max="15621" width="11.42578125" customWidth="1"/>
    <col min="15622" max="15623" width="20.140625" customWidth="1"/>
    <col min="15624" max="15624" width="20.28515625" customWidth="1"/>
    <col min="15625" max="15625" width="20.42578125" customWidth="1"/>
    <col min="15626" max="15627" width="14.28515625" customWidth="1"/>
    <col min="15628" max="15629" width="16.28515625" customWidth="1"/>
    <col min="15630" max="15630" width="14.85546875" customWidth="1"/>
    <col min="15631" max="15633" width="13.140625" customWidth="1"/>
    <col min="15634" max="15635" width="12.42578125" customWidth="1"/>
    <col min="15873" max="15873" width="22.42578125" customWidth="1"/>
    <col min="15874" max="15874" width="22.28515625" customWidth="1"/>
    <col min="15875" max="15875" width="16" customWidth="1"/>
    <col min="15876" max="15876" width="28.85546875" customWidth="1"/>
    <col min="15877" max="15877" width="11.42578125" customWidth="1"/>
    <col min="15878" max="15879" width="20.140625" customWidth="1"/>
    <col min="15880" max="15880" width="20.28515625" customWidth="1"/>
    <col min="15881" max="15881" width="20.42578125" customWidth="1"/>
    <col min="15882" max="15883" width="14.28515625" customWidth="1"/>
    <col min="15884" max="15885" width="16.28515625" customWidth="1"/>
    <col min="15886" max="15886" width="14.85546875" customWidth="1"/>
    <col min="15887" max="15889" width="13.140625" customWidth="1"/>
    <col min="15890" max="15891" width="12.42578125" customWidth="1"/>
    <col min="16129" max="16129" width="22.42578125" customWidth="1"/>
    <col min="16130" max="16130" width="22.28515625" customWidth="1"/>
    <col min="16131" max="16131" width="16" customWidth="1"/>
    <col min="16132" max="16132" width="28.85546875" customWidth="1"/>
    <col min="16133" max="16133" width="11.42578125" customWidth="1"/>
    <col min="16134" max="16135" width="20.140625" customWidth="1"/>
    <col min="16136" max="16136" width="20.28515625" customWidth="1"/>
    <col min="16137" max="16137" width="20.42578125" customWidth="1"/>
    <col min="16138" max="16139" width="14.28515625" customWidth="1"/>
    <col min="16140" max="16141" width="16.28515625" customWidth="1"/>
    <col min="16142" max="16142" width="14.85546875" customWidth="1"/>
    <col min="16143" max="16145" width="13.140625" customWidth="1"/>
    <col min="16146" max="16147" width="12.42578125" customWidth="1"/>
  </cols>
  <sheetData>
    <row r="1" spans="1:16" s="165" customFormat="1" x14ac:dyDescent="0.2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 s="165" customFormat="1" x14ac:dyDescent="0.2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 s="165" customFormat="1" x14ac:dyDescent="0.2">
      <c r="A3" s="166" t="s">
        <v>176</v>
      </c>
      <c r="B3" s="167" t="s">
        <v>177</v>
      </c>
      <c r="C3" s="168"/>
      <c r="D3" s="164"/>
      <c r="E3" s="164"/>
    </row>
    <row r="4" spans="1:16" s="165" customFormat="1" x14ac:dyDescent="0.2">
      <c r="A4" s="166" t="s">
        <v>178</v>
      </c>
      <c r="B4" s="167" t="s">
        <v>179</v>
      </c>
      <c r="C4" s="168"/>
      <c r="D4" s="164"/>
      <c r="E4" s="164"/>
    </row>
    <row r="5" spans="1:16" s="165" customFormat="1" x14ac:dyDescent="0.2">
      <c r="A5" s="164"/>
      <c r="B5" s="164"/>
      <c r="C5" s="164"/>
      <c r="D5" s="164"/>
      <c r="E5" s="164"/>
    </row>
    <row r="6" spans="1:16" s="165" customFormat="1" x14ac:dyDescent="0.2">
      <c r="A6" s="164"/>
      <c r="B6" s="169"/>
      <c r="C6" s="164"/>
      <c r="D6" s="164"/>
      <c r="E6" s="164"/>
    </row>
    <row r="7" spans="1:16" s="165" customFormat="1" x14ac:dyDescent="0.2">
      <c r="A7" s="164"/>
      <c r="B7" s="164"/>
      <c r="C7" s="164"/>
      <c r="D7" s="164"/>
      <c r="E7" s="164"/>
    </row>
    <row r="8" spans="1:16" s="165" customFormat="1" x14ac:dyDescent="0.2">
      <c r="A8" s="166" t="s">
        <v>180</v>
      </c>
      <c r="B8" s="170" t="s">
        <v>127</v>
      </c>
      <c r="C8" s="164"/>
      <c r="D8" s="164"/>
      <c r="E8" s="164"/>
    </row>
    <row r="9" spans="1:16" s="165" customFormat="1" x14ac:dyDescent="0.2">
      <c r="A9" s="166" t="s">
        <v>181</v>
      </c>
      <c r="B9" s="167" t="s">
        <v>127</v>
      </c>
      <c r="C9" s="168"/>
      <c r="D9" s="164"/>
      <c r="E9" s="164"/>
    </row>
    <row r="10" spans="1:16" s="165" customFormat="1" x14ac:dyDescent="0.2">
      <c r="A10" s="164"/>
      <c r="B10" s="164"/>
      <c r="C10" s="164"/>
      <c r="D10" s="164"/>
      <c r="E10" s="164"/>
    </row>
    <row r="11" spans="1:16" s="165" customFormat="1" x14ac:dyDescent="0.2">
      <c r="A11" s="171" t="s">
        <v>182</v>
      </c>
      <c r="B11" s="171" t="s">
        <v>183</v>
      </c>
      <c r="C11" s="172"/>
      <c r="D11" s="164"/>
      <c r="E11" s="164"/>
    </row>
    <row r="12" spans="1:16" s="165" customFormat="1" x14ac:dyDescent="0.2">
      <c r="A12" s="173" t="s">
        <v>184</v>
      </c>
      <c r="B12" s="174" t="s">
        <v>127</v>
      </c>
      <c r="C12" s="175"/>
      <c r="D12" s="164"/>
      <c r="E12" s="164"/>
    </row>
    <row r="13" spans="1:16" s="165" customFormat="1" x14ac:dyDescent="0.2">
      <c r="A13" s="171" t="s">
        <v>8</v>
      </c>
      <c r="B13" s="171" t="s">
        <v>10</v>
      </c>
      <c r="C13" s="172"/>
      <c r="D13" s="164"/>
      <c r="E13" s="164"/>
    </row>
    <row r="14" spans="1:16" s="165" customFormat="1" x14ac:dyDescent="0.2">
      <c r="A14" s="173">
        <v>200</v>
      </c>
      <c r="B14" s="173">
        <v>1</v>
      </c>
      <c r="C14" s="176"/>
      <c r="D14" s="164"/>
      <c r="E14" s="164"/>
    </row>
    <row r="15" spans="1:16" s="165" customFormat="1" x14ac:dyDescent="0.2">
      <c r="A15" s="164"/>
      <c r="B15" s="164"/>
      <c r="C15" s="164"/>
      <c r="D15" s="164"/>
      <c r="E15" s="164"/>
    </row>
    <row r="16" spans="1:16" s="165" customFormat="1" x14ac:dyDescent="0.2">
      <c r="A16" s="164"/>
      <c r="B16" s="164"/>
      <c r="C16" s="164"/>
      <c r="D16" s="124" t="s">
        <v>1</v>
      </c>
      <c r="E16" s="177"/>
    </row>
    <row r="17" spans="1:19" s="165" customFormat="1" x14ac:dyDescent="0.2">
      <c r="A17" s="178" t="s">
        <v>0</v>
      </c>
      <c r="B17" s="179"/>
      <c r="C17" s="180"/>
      <c r="D17" s="181" t="s">
        <v>3</v>
      </c>
      <c r="E17" s="173" t="s">
        <v>95</v>
      </c>
    </row>
    <row r="18" spans="1:19" s="165" customFormat="1" x14ac:dyDescent="0.2">
      <c r="A18" s="181" t="s">
        <v>2</v>
      </c>
      <c r="B18" s="182">
        <v>2</v>
      </c>
      <c r="C18" s="183"/>
      <c r="D18" s="181" t="s">
        <v>5</v>
      </c>
      <c r="E18" s="173">
        <v>50</v>
      </c>
    </row>
    <row r="19" spans="1:19" s="165" customFormat="1" x14ac:dyDescent="0.2">
      <c r="A19" s="181" t="s">
        <v>4</v>
      </c>
      <c r="B19" s="182">
        <v>6</v>
      </c>
      <c r="C19" s="183"/>
      <c r="D19" s="181" t="s">
        <v>7</v>
      </c>
      <c r="E19" s="173" t="s">
        <v>127</v>
      </c>
    </row>
    <row r="20" spans="1:19" s="165" customFormat="1" x14ac:dyDescent="0.2">
      <c r="A20" s="181" t="s">
        <v>6</v>
      </c>
      <c r="B20" s="182">
        <v>0</v>
      </c>
      <c r="C20" s="183"/>
      <c r="D20" s="181" t="s">
        <v>9</v>
      </c>
      <c r="E20" s="173" t="s">
        <v>127</v>
      </c>
    </row>
    <row r="21" spans="1:19" s="165" customFormat="1" x14ac:dyDescent="0.2">
      <c r="A21" s="181" t="s">
        <v>8</v>
      </c>
      <c r="B21" s="173">
        <v>200</v>
      </c>
      <c r="C21" s="183"/>
      <c r="D21" s="181" t="s">
        <v>11</v>
      </c>
      <c r="E21" s="173">
        <v>300</v>
      </c>
    </row>
    <row r="22" spans="1:19" s="165" customFormat="1" x14ac:dyDescent="0.2">
      <c r="A22" s="181" t="s">
        <v>10</v>
      </c>
      <c r="B22" s="182">
        <v>1</v>
      </c>
      <c r="C22" s="183"/>
      <c r="D22" s="181" t="s">
        <v>13</v>
      </c>
      <c r="E22" s="173">
        <v>2</v>
      </c>
    </row>
    <row r="23" spans="1:19" s="165" customFormat="1" x14ac:dyDescent="0.2">
      <c r="A23" s="181" t="s">
        <v>12</v>
      </c>
      <c r="B23" s="173">
        <v>1</v>
      </c>
      <c r="C23" s="176"/>
      <c r="D23" s="164"/>
      <c r="E23" s="164"/>
    </row>
    <row r="24" spans="1:19" s="165" customFormat="1" x14ac:dyDescent="0.2">
      <c r="A24" s="181" t="s">
        <v>14</v>
      </c>
      <c r="B24" s="173">
        <v>1</v>
      </c>
      <c r="C24" s="184"/>
      <c r="D24" s="185" t="s">
        <v>15</v>
      </c>
      <c r="E24" s="167" t="s">
        <v>185</v>
      </c>
    </row>
    <row r="25" spans="1:19" s="165" customFormat="1" x14ac:dyDescent="0.2">
      <c r="A25" s="164"/>
      <c r="B25" s="186"/>
      <c r="C25" s="186"/>
      <c r="D25" s="164"/>
      <c r="E25" s="164"/>
    </row>
    <row r="26" spans="1:19" s="165" customFormat="1" x14ac:dyDescent="0.2">
      <c r="A26" s="178" t="s">
        <v>128</v>
      </c>
      <c r="B26" s="186"/>
      <c r="C26" s="186"/>
      <c r="D26" s="164"/>
      <c r="E26" s="164"/>
    </row>
    <row r="27" spans="1:19" s="165" customFormat="1" x14ac:dyDescent="0.2">
      <c r="A27" s="181" t="s">
        <v>2</v>
      </c>
      <c r="B27" s="173">
        <v>2</v>
      </c>
      <c r="C27" s="176"/>
      <c r="D27" s="164"/>
      <c r="E27" s="164"/>
      <c r="F27" s="164"/>
    </row>
    <row r="28" spans="1:19" s="165" customFormat="1" x14ac:dyDescent="0.2">
      <c r="A28" s="181" t="s">
        <v>4</v>
      </c>
      <c r="B28" s="173">
        <v>6</v>
      </c>
      <c r="C28" s="176"/>
      <c r="D28" s="164"/>
      <c r="E28" s="164"/>
      <c r="F28" s="164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64"/>
    </row>
    <row r="29" spans="1:19" s="165" customFormat="1" x14ac:dyDescent="0.2">
      <c r="A29" s="181" t="s">
        <v>6</v>
      </c>
      <c r="B29" s="173">
        <v>0</v>
      </c>
      <c r="C29" s="176"/>
      <c r="D29" s="164"/>
      <c r="E29" s="164"/>
      <c r="F29" s="164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64"/>
    </row>
    <row r="30" spans="1:19" s="165" customFormat="1" x14ac:dyDescent="0.2">
      <c r="A30" s="181" t="s">
        <v>8</v>
      </c>
      <c r="B30" s="173">
        <v>200</v>
      </c>
      <c r="C30" s="183"/>
      <c r="D30" s="187" t="s">
        <v>155</v>
      </c>
      <c r="E30" s="164"/>
      <c r="F30" s="164"/>
      <c r="G30" s="178" t="s">
        <v>186</v>
      </c>
    </row>
    <row r="31" spans="1:19" s="165" customFormat="1" x14ac:dyDescent="0.2">
      <c r="A31" s="181" t="s">
        <v>10</v>
      </c>
      <c r="B31" s="173">
        <v>1</v>
      </c>
      <c r="C31" s="183"/>
      <c r="D31" s="188" t="s">
        <v>187</v>
      </c>
      <c r="E31" s="164"/>
      <c r="F31" s="164"/>
      <c r="G31" s="167"/>
    </row>
    <row r="32" spans="1:19" s="165" customFormat="1" x14ac:dyDescent="0.2">
      <c r="A32" s="181" t="s">
        <v>12</v>
      </c>
      <c r="B32" s="173">
        <v>1</v>
      </c>
      <c r="C32" s="184"/>
      <c r="D32" s="124" t="s">
        <v>188</v>
      </c>
      <c r="E32" s="124" t="s">
        <v>189</v>
      </c>
      <c r="F32" s="164"/>
      <c r="G32" s="166" t="s">
        <v>190</v>
      </c>
      <c r="H32" s="171" t="s">
        <v>191</v>
      </c>
      <c r="I32" s="171" t="s">
        <v>192</v>
      </c>
      <c r="J32" s="171" t="s">
        <v>193</v>
      </c>
      <c r="K32" s="171" t="s">
        <v>194</v>
      </c>
      <c r="L32" s="171" t="s">
        <v>195</v>
      </c>
      <c r="M32" s="171" t="s">
        <v>196</v>
      </c>
      <c r="N32" s="171" t="s">
        <v>197</v>
      </c>
      <c r="O32" s="171" t="s">
        <v>198</v>
      </c>
      <c r="P32" s="171" t="s">
        <v>199</v>
      </c>
      <c r="Q32" s="171" t="s">
        <v>200</v>
      </c>
      <c r="R32" s="171" t="s">
        <v>201</v>
      </c>
      <c r="S32" s="171" t="s">
        <v>202</v>
      </c>
    </row>
    <row r="33" spans="1:19" s="165" customFormat="1" x14ac:dyDescent="0.2">
      <c r="A33" s="181" t="s">
        <v>14</v>
      </c>
      <c r="B33" s="173">
        <v>2</v>
      </c>
      <c r="C33" s="184"/>
      <c r="D33" s="189" t="e">
        <f>'[1]Averages and Graph Data'!#REF!</f>
        <v>#REF!</v>
      </c>
      <c r="E33" s="189" t="e">
        <f>'[1]Averages and Graph Data'!#REF!</f>
        <v>#REF!</v>
      </c>
      <c r="F33" s="164"/>
      <c r="G33" s="190"/>
      <c r="H33" s="189" t="e">
        <f>'[1]Averages and Graph Data'!A3</f>
        <v>#DIV/0!</v>
      </c>
      <c r="I33" s="189" t="e">
        <f>'[1]Averages and Graph Data'!B3</f>
        <v>#DIV/0!</v>
      </c>
      <c r="J33" s="189" t="e">
        <f>'[1]Averages and Graph Data'!C3</f>
        <v>#DIV/0!</v>
      </c>
      <c r="K33" s="189" t="e">
        <f>'[1]Averages and Graph Data'!D3</f>
        <v>#DIV/0!</v>
      </c>
      <c r="L33" s="189" t="e">
        <f>'[1]Averages and Graph Data'!E3</f>
        <v>#DIV/0!</v>
      </c>
      <c r="M33" s="189" t="e">
        <f>'[1]Averages and Graph Data'!F3</f>
        <v>#DIV/0!</v>
      </c>
      <c r="N33" s="189" t="e">
        <f>'[1]Averages and Graph Data'!G3</f>
        <v>#DIV/0!</v>
      </c>
      <c r="O33" s="189" t="e">
        <f>'[1]Averages and Graph Data'!H3</f>
        <v>#DIV/0!</v>
      </c>
      <c r="P33" s="189" t="e">
        <f>'[1]Averages and Graph Data'!I3</f>
        <v>#DIV/0!</v>
      </c>
      <c r="Q33" s="189" t="e">
        <f>'[1]Averages and Graph Data'!J3</f>
        <v>#DIV/0!</v>
      </c>
      <c r="R33" s="189" t="e">
        <f>'[1]Averages and Graph Data'!K3</f>
        <v>#DIV/0!</v>
      </c>
      <c r="S33" s="189" t="e">
        <f>'[1]Averages and Graph Data'!L3</f>
        <v>#DIV/0!</v>
      </c>
    </row>
    <row r="34" spans="1:19" s="165" customFormat="1" x14ac:dyDescent="0.2">
      <c r="A34" s="164"/>
      <c r="B34" s="186"/>
      <c r="C34" s="186"/>
      <c r="D34" s="164"/>
      <c r="E34" s="164"/>
      <c r="F34" s="164"/>
      <c r="G34" s="184"/>
      <c r="H34" s="184"/>
      <c r="I34" s="184"/>
      <c r="J34" s="164"/>
    </row>
    <row r="35" spans="1:19" s="165" customFormat="1" x14ac:dyDescent="0.2">
      <c r="A35" s="178" t="s">
        <v>129</v>
      </c>
      <c r="B35" s="184"/>
      <c r="C35" s="176"/>
      <c r="D35" s="191"/>
      <c r="E35" s="164"/>
      <c r="F35" s="164"/>
      <c r="G35" s="184"/>
      <c r="H35" s="184"/>
      <c r="I35" s="184"/>
      <c r="J35" s="164"/>
    </row>
    <row r="36" spans="1:19" s="165" customFormat="1" x14ac:dyDescent="0.2">
      <c r="A36" s="181" t="s">
        <v>2</v>
      </c>
      <c r="B36" s="173">
        <v>2</v>
      </c>
      <c r="C36" s="192"/>
      <c r="D36" s="193" t="s">
        <v>155</v>
      </c>
      <c r="E36" s="164"/>
      <c r="F36" s="164"/>
      <c r="G36" s="166" t="s">
        <v>190</v>
      </c>
      <c r="H36" s="171" t="s">
        <v>191</v>
      </c>
      <c r="I36" s="171" t="s">
        <v>193</v>
      </c>
      <c r="J36" s="171" t="s">
        <v>203</v>
      </c>
      <c r="K36" s="171" t="s">
        <v>204</v>
      </c>
      <c r="L36" s="171" t="s">
        <v>198</v>
      </c>
      <c r="M36" s="171" t="s">
        <v>199</v>
      </c>
      <c r="N36" s="171" t="s">
        <v>200</v>
      </c>
      <c r="O36" s="171" t="s">
        <v>201</v>
      </c>
      <c r="P36" s="171" t="s">
        <v>202</v>
      </c>
      <c r="Q36" s="184"/>
      <c r="R36" s="184"/>
      <c r="S36" s="164"/>
    </row>
    <row r="37" spans="1:19" s="165" customFormat="1" x14ac:dyDescent="0.2">
      <c r="A37" s="181" t="s">
        <v>4</v>
      </c>
      <c r="B37" s="173">
        <v>6</v>
      </c>
      <c r="C37" s="192"/>
      <c r="D37" s="122" t="s">
        <v>125</v>
      </c>
      <c r="E37" s="164"/>
      <c r="F37" s="164"/>
      <c r="G37" s="190"/>
      <c r="H37" s="189" t="e">
        <f>'[1]Averages and Graph Data'!A6</f>
        <v>#DIV/0!</v>
      </c>
      <c r="I37" s="189" t="e">
        <f>'[1]Averages and Graph Data'!B6</f>
        <v>#DIV/0!</v>
      </c>
      <c r="J37" s="189" t="e">
        <f>'[1]Averages and Graph Data'!C6</f>
        <v>#DIV/0!</v>
      </c>
      <c r="K37" s="189" t="e">
        <f>'[1]Averages and Graph Data'!D6</f>
        <v>#DIV/0!</v>
      </c>
      <c r="L37" s="189" t="e">
        <f>'[1]Averages and Graph Data'!E6</f>
        <v>#DIV/0!</v>
      </c>
      <c r="M37" s="189" t="e">
        <f>'[1]Averages and Graph Data'!F6</f>
        <v>#DIV/0!</v>
      </c>
      <c r="N37" s="189" t="e">
        <f>'[1]Averages and Graph Data'!G6</f>
        <v>#DIV/0!</v>
      </c>
      <c r="O37" s="189" t="e">
        <f>'[1]Averages and Graph Data'!H6</f>
        <v>#DIV/0!</v>
      </c>
      <c r="P37" s="189" t="e">
        <f>'[1]Averages and Graph Data'!I6</f>
        <v>#DIV/0!</v>
      </c>
      <c r="Q37" s="194" t="e">
        <f>SUM(H37:P37)</f>
        <v>#DIV/0!</v>
      </c>
      <c r="R37" s="195"/>
    </row>
    <row r="38" spans="1:19" s="165" customFormat="1" x14ac:dyDescent="0.2">
      <c r="A38" s="181" t="s">
        <v>6</v>
      </c>
      <c r="B38" s="173">
        <v>0</v>
      </c>
      <c r="C38" s="176"/>
      <c r="D38" s="124" t="s">
        <v>126</v>
      </c>
      <c r="E38" s="173" t="e">
        <f>SUM(E66,E93,E120,E147,E174)/5</f>
        <v>#DIV/0!</v>
      </c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</row>
    <row r="39" spans="1:19" s="165" customFormat="1" x14ac:dyDescent="0.2">
      <c r="A39" s="181" t="s">
        <v>8</v>
      </c>
      <c r="B39" s="173">
        <v>200</v>
      </c>
      <c r="C39" s="176"/>
      <c r="D39" s="124" t="s">
        <v>109</v>
      </c>
      <c r="E39" s="173" t="e">
        <f>SUM(E67,E94,E121,E148,E175)/5</f>
        <v>#DIV/0!</v>
      </c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</row>
    <row r="40" spans="1:19" s="165" customFormat="1" x14ac:dyDescent="0.2">
      <c r="A40" s="181" t="s">
        <v>10</v>
      </c>
      <c r="B40" s="173">
        <v>1</v>
      </c>
      <c r="C40" s="176"/>
      <c r="D40" s="124" t="s">
        <v>111</v>
      </c>
      <c r="E40" s="173" t="e">
        <f>SUM(E68,E95,E122,E149,E176)/5</f>
        <v>#DIV/0!</v>
      </c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</row>
    <row r="41" spans="1:19" s="165" customFormat="1" x14ac:dyDescent="0.2">
      <c r="A41" s="181" t="s">
        <v>12</v>
      </c>
      <c r="B41" s="173">
        <v>1</v>
      </c>
      <c r="C41" s="176"/>
      <c r="D41" s="124" t="s">
        <v>122</v>
      </c>
      <c r="E41" s="173" t="s">
        <v>127</v>
      </c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1:19" s="165" customFormat="1" x14ac:dyDescent="0.2">
      <c r="A42" s="181" t="s">
        <v>14</v>
      </c>
      <c r="B42" s="173">
        <v>3</v>
      </c>
      <c r="C42" s="176"/>
      <c r="D42" s="124" t="s">
        <v>114</v>
      </c>
      <c r="E42" s="173" t="s">
        <v>127</v>
      </c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</row>
    <row r="43" spans="1:19" s="165" customFormat="1" x14ac:dyDescent="0.2">
      <c r="A43" s="164"/>
      <c r="B43" s="186"/>
      <c r="C43" s="196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</row>
    <row r="44" spans="1:19" s="165" customFormat="1" x14ac:dyDescent="0.2">
      <c r="A44" s="178" t="s">
        <v>130</v>
      </c>
      <c r="B44" s="184"/>
      <c r="C44" s="176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</row>
    <row r="45" spans="1:19" s="165" customFormat="1" x14ac:dyDescent="0.2">
      <c r="A45" s="181" t="s">
        <v>2</v>
      </c>
      <c r="B45" s="173">
        <v>2</v>
      </c>
      <c r="C45" s="176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</row>
    <row r="46" spans="1:19" s="165" customFormat="1" x14ac:dyDescent="0.2">
      <c r="A46" s="181" t="s">
        <v>4</v>
      </c>
      <c r="B46" s="173">
        <v>6</v>
      </c>
      <c r="C46" s="176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</row>
    <row r="47" spans="1:19" s="165" customFormat="1" x14ac:dyDescent="0.2">
      <c r="A47" s="181" t="s">
        <v>6</v>
      </c>
      <c r="B47" s="173">
        <v>0</v>
      </c>
      <c r="C47" s="176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</row>
    <row r="48" spans="1:19" s="165" customFormat="1" x14ac:dyDescent="0.2">
      <c r="A48" s="181" t="s">
        <v>8</v>
      </c>
      <c r="B48" s="173">
        <v>200</v>
      </c>
      <c r="C48" s="176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</row>
    <row r="49" spans="1:16" s="165" customFormat="1" x14ac:dyDescent="0.2">
      <c r="A49" s="181" t="s">
        <v>10</v>
      </c>
      <c r="B49" s="173">
        <v>1</v>
      </c>
      <c r="C49" s="176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</row>
    <row r="50" spans="1:16" s="165" customFormat="1" x14ac:dyDescent="0.2">
      <c r="A50" s="181" t="s">
        <v>12</v>
      </c>
      <c r="B50" s="173">
        <v>1</v>
      </c>
      <c r="C50" s="176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</row>
    <row r="51" spans="1:16" s="165" customFormat="1" x14ac:dyDescent="0.2">
      <c r="A51" s="181" t="s">
        <v>14</v>
      </c>
      <c r="B51" s="173">
        <v>4</v>
      </c>
      <c r="C51" s="176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</row>
    <row r="52" spans="1:16" s="165" customFormat="1" x14ac:dyDescent="0.2">
      <c r="A52" s="164"/>
      <c r="B52" s="186"/>
      <c r="C52" s="186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</row>
    <row r="53" spans="1:16" s="165" customFormat="1" x14ac:dyDescent="0.2">
      <c r="A53" s="178" t="s">
        <v>131</v>
      </c>
      <c r="B53" s="184"/>
      <c r="C53" s="176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</row>
    <row r="54" spans="1:16" s="165" customFormat="1" x14ac:dyDescent="0.2">
      <c r="A54" s="181" t="s">
        <v>2</v>
      </c>
      <c r="B54" s="173">
        <v>2</v>
      </c>
      <c r="C54" s="176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</row>
    <row r="55" spans="1:16" s="165" customFormat="1" x14ac:dyDescent="0.2">
      <c r="A55" s="181" t="s">
        <v>4</v>
      </c>
      <c r="B55" s="173">
        <v>6</v>
      </c>
      <c r="C55" s="176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</row>
    <row r="56" spans="1:16" s="165" customFormat="1" x14ac:dyDescent="0.2">
      <c r="A56" s="181" t="s">
        <v>6</v>
      </c>
      <c r="B56" s="173">
        <v>0</v>
      </c>
      <c r="C56" s="176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</row>
    <row r="57" spans="1:16" s="165" customFormat="1" x14ac:dyDescent="0.2">
      <c r="A57" s="181" t="s">
        <v>8</v>
      </c>
      <c r="B57" s="173">
        <v>200</v>
      </c>
      <c r="C57" s="176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</row>
    <row r="58" spans="1:16" s="165" customFormat="1" x14ac:dyDescent="0.2">
      <c r="A58" s="181" t="s">
        <v>10</v>
      </c>
      <c r="B58" s="173">
        <v>1</v>
      </c>
      <c r="C58" s="176"/>
      <c r="D58" s="164"/>
      <c r="E58" s="164"/>
      <c r="F58" s="164"/>
      <c r="G58" s="178" t="s">
        <v>205</v>
      </c>
      <c r="H58" s="164"/>
      <c r="I58" s="164"/>
      <c r="J58" s="164"/>
      <c r="K58" s="164"/>
      <c r="L58" s="164"/>
      <c r="M58" s="164"/>
      <c r="N58" s="164"/>
      <c r="O58" s="164"/>
      <c r="P58" s="164"/>
    </row>
    <row r="59" spans="1:16" s="165" customFormat="1" x14ac:dyDescent="0.2">
      <c r="A59" s="181" t="s">
        <v>12</v>
      </c>
      <c r="B59" s="173">
        <v>1</v>
      </c>
      <c r="C59" s="176"/>
      <c r="D59" s="164"/>
      <c r="E59" s="164"/>
      <c r="F59" s="164"/>
      <c r="G59" s="197" t="s">
        <v>206</v>
      </c>
      <c r="H59" s="198">
        <f>'[1]ASF Calculations'!R22</f>
        <v>-0.42630000000000001</v>
      </c>
      <c r="I59" s="164"/>
      <c r="J59" s="164"/>
      <c r="K59" s="164"/>
      <c r="L59" s="164"/>
      <c r="M59" s="164"/>
      <c r="N59" s="164"/>
      <c r="O59" s="164"/>
      <c r="P59" s="164"/>
    </row>
    <row r="60" spans="1:16" s="165" customFormat="1" x14ac:dyDescent="0.2">
      <c r="A60" s="181" t="s">
        <v>14</v>
      </c>
      <c r="B60" s="173">
        <v>5</v>
      </c>
      <c r="C60" s="176"/>
      <c r="D60" s="164"/>
      <c r="E60" s="164"/>
      <c r="F60" s="164"/>
      <c r="G60" s="197" t="s">
        <v>207</v>
      </c>
      <c r="H60" s="199">
        <f>'[1]ASF Calculations'!R23</f>
        <v>0.37471406951440306</v>
      </c>
      <c r="I60" s="164"/>
      <c r="J60" s="164"/>
      <c r="K60" s="164"/>
      <c r="L60" s="164"/>
      <c r="M60" s="164"/>
      <c r="N60" s="164"/>
      <c r="O60" s="164"/>
      <c r="P60" s="164"/>
    </row>
    <row r="61" spans="1:16" s="165" customFormat="1" x14ac:dyDescent="0.2">
      <c r="A61" s="200"/>
      <c r="B61" s="186"/>
      <c r="C61" s="186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</row>
    <row r="62" spans="1:16" s="165" customFormat="1" x14ac:dyDescent="0.2">
      <c r="A62" s="200"/>
      <c r="B62" s="186"/>
      <c r="C62" s="186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</row>
    <row r="63" spans="1:16" s="165" customFormat="1" x14ac:dyDescent="0.2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</row>
    <row r="64" spans="1:16" s="165" customFormat="1" x14ac:dyDescent="0.2">
      <c r="A64" s="178" t="s">
        <v>0</v>
      </c>
      <c r="B64" s="177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</row>
    <row r="65" spans="1:16" s="165" customFormat="1" x14ac:dyDescent="0.2">
      <c r="A65" s="201" t="s">
        <v>208</v>
      </c>
      <c r="B65" s="173" t="e">
        <f>'[1]FID Calculations'!#REF!</f>
        <v>#REF!</v>
      </c>
      <c r="C65" s="186"/>
      <c r="D65" s="122" t="s">
        <v>125</v>
      </c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</row>
    <row r="66" spans="1:16" s="165" customFormat="1" x14ac:dyDescent="0.2">
      <c r="A66" s="201" t="s">
        <v>209</v>
      </c>
      <c r="B66" s="173" t="e">
        <f>'[1]FID Calculations'!#REF!</f>
        <v>#REF!</v>
      </c>
      <c r="C66" s="186"/>
      <c r="D66" s="124" t="s">
        <v>126</v>
      </c>
      <c r="E66" s="173" t="e">
        <f>'[1]FID Calculations'!G37</f>
        <v>#DIV/0!</v>
      </c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</row>
    <row r="67" spans="1:16" s="165" customFormat="1" x14ac:dyDescent="0.2">
      <c r="A67" s="184"/>
      <c r="B67" s="184"/>
      <c r="C67" s="186"/>
      <c r="D67" s="124" t="s">
        <v>109</v>
      </c>
      <c r="E67" s="173" t="e">
        <f>'[1]FID Calculations'!G38</f>
        <v>#DIV/0!</v>
      </c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</row>
    <row r="68" spans="1:16" s="165" customFormat="1" x14ac:dyDescent="0.2">
      <c r="A68" s="201" t="s">
        <v>188</v>
      </c>
      <c r="B68" s="173" t="e">
        <f>'[1]FID Calculations'!#REF!</f>
        <v>#REF!</v>
      </c>
      <c r="C68" s="186"/>
      <c r="D68" s="124" t="s">
        <v>111</v>
      </c>
      <c r="E68" s="173" t="e">
        <f>'[1]FID Calculations'!G39</f>
        <v>#DIV/0!</v>
      </c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</row>
    <row r="69" spans="1:16" s="165" customFormat="1" x14ac:dyDescent="0.2">
      <c r="A69" s="201" t="s">
        <v>189</v>
      </c>
      <c r="B69" s="173" t="e">
        <f>'[1]FID Calculations'!#REF!</f>
        <v>#REF!</v>
      </c>
      <c r="C69" s="186"/>
      <c r="D69" s="124" t="s">
        <v>122</v>
      </c>
      <c r="E69" s="173" t="str">
        <f>'[1]FID Calculations'!G40</f>
        <v>-</v>
      </c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</row>
    <row r="70" spans="1:16" s="165" customFormat="1" x14ac:dyDescent="0.2">
      <c r="A70" s="184"/>
      <c r="B70" s="184"/>
      <c r="C70" s="186"/>
      <c r="D70" s="124" t="s">
        <v>114</v>
      </c>
      <c r="E70" s="173" t="str">
        <f>'[1]FID Calculations'!G41</f>
        <v>-</v>
      </c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</row>
    <row r="71" spans="1:16" s="165" customFormat="1" x14ac:dyDescent="0.2">
      <c r="A71" s="184"/>
      <c r="B71" s="184"/>
      <c r="C71" s="186"/>
      <c r="D71" s="124" t="s">
        <v>115</v>
      </c>
      <c r="E71" s="173" t="str">
        <f>'[1]FID Calculations'!G42</f>
        <v>-</v>
      </c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</row>
    <row r="72" spans="1:16" s="165" customFormat="1" x14ac:dyDescent="0.2">
      <c r="A72" s="184"/>
      <c r="B72" s="184"/>
      <c r="C72" s="186"/>
      <c r="D72" s="124" t="s">
        <v>116</v>
      </c>
      <c r="E72" s="173" t="str">
        <f>'[1]FID Calculations'!G43</f>
        <v>-</v>
      </c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</row>
    <row r="73" spans="1:16" s="165" customFormat="1" x14ac:dyDescent="0.2">
      <c r="A73" s="201" t="s">
        <v>210</v>
      </c>
      <c r="B73" s="184"/>
      <c r="C73" s="186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</row>
    <row r="74" spans="1:16" s="165" customFormat="1" x14ac:dyDescent="0.2">
      <c r="A74" s="201"/>
      <c r="B74" s="184"/>
      <c r="C74" s="186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</row>
    <row r="75" spans="1:16" s="165" customFormat="1" x14ac:dyDescent="0.2">
      <c r="A75" s="201" t="s">
        <v>126</v>
      </c>
      <c r="B75" s="173" t="e">
        <f>'[1]FID Calculations'!#REF!</f>
        <v>#REF!</v>
      </c>
      <c r="C75" s="186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</row>
    <row r="76" spans="1:16" s="165" customFormat="1" x14ac:dyDescent="0.2">
      <c r="A76" s="201" t="s">
        <v>211</v>
      </c>
      <c r="B76" s="173" t="e">
        <f>'[1]FID Calculations'!#REF!</f>
        <v>#REF!</v>
      </c>
      <c r="C76" s="186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</row>
    <row r="77" spans="1:16" s="165" customFormat="1" x14ac:dyDescent="0.2">
      <c r="A77" s="201" t="s">
        <v>212</v>
      </c>
      <c r="B77" s="173" t="e">
        <f>'[1]FID Calculations'!#REF!</f>
        <v>#REF!</v>
      </c>
      <c r="C77" s="186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</row>
    <row r="78" spans="1:16" s="165" customFormat="1" x14ac:dyDescent="0.2">
      <c r="A78" s="184"/>
      <c r="B78" s="184"/>
      <c r="C78" s="186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</row>
    <row r="79" spans="1:16" s="165" customFormat="1" x14ac:dyDescent="0.2">
      <c r="A79" s="184"/>
      <c r="B79" s="184"/>
      <c r="C79" s="186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</row>
    <row r="80" spans="1:16" s="165" customFormat="1" x14ac:dyDescent="0.2">
      <c r="A80" s="201" t="s">
        <v>120</v>
      </c>
      <c r="B80" s="184"/>
      <c r="C80" s="186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</row>
    <row r="81" spans="1:16" s="165" customFormat="1" x14ac:dyDescent="0.2">
      <c r="A81" s="201" t="s">
        <v>121</v>
      </c>
      <c r="B81" s="184"/>
      <c r="C81" s="186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</row>
    <row r="82" spans="1:16" s="165" customFormat="1" x14ac:dyDescent="0.2">
      <c r="A82" s="201" t="s">
        <v>107</v>
      </c>
      <c r="B82" s="173" t="e">
        <f>'[1]FID Calculations'!K20</f>
        <v>#DIV/0!</v>
      </c>
      <c r="C82" s="186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</row>
    <row r="83" spans="1:16" s="165" customFormat="1" x14ac:dyDescent="0.2">
      <c r="A83" s="201" t="s">
        <v>109</v>
      </c>
      <c r="B83" s="173" t="e">
        <f>'[1]FID Calculations'!K21</f>
        <v>#DIV/0!</v>
      </c>
      <c r="C83" s="186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</row>
    <row r="84" spans="1:16" s="165" customFormat="1" x14ac:dyDescent="0.2">
      <c r="A84" s="201" t="s">
        <v>111</v>
      </c>
      <c r="B84" s="173" t="e">
        <f>'[1]FID Calculations'!K22</f>
        <v>#DIV/0!</v>
      </c>
      <c r="C84" s="186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</row>
    <row r="85" spans="1:16" s="165" customFormat="1" x14ac:dyDescent="0.2">
      <c r="A85" s="201" t="s">
        <v>122</v>
      </c>
      <c r="B85" s="173" t="e">
        <f>'[1]FID Calculations'!K23</f>
        <v>#DIV/0!</v>
      </c>
      <c r="C85" s="186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</row>
    <row r="86" spans="1:16" s="165" customFormat="1" x14ac:dyDescent="0.2">
      <c r="A86" s="201" t="s">
        <v>114</v>
      </c>
      <c r="B86" s="173" t="e">
        <f>'[1]FID Calculations'!K24</f>
        <v>#DIV/0!</v>
      </c>
      <c r="C86" s="186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</row>
    <row r="87" spans="1:16" s="165" customFormat="1" x14ac:dyDescent="0.2">
      <c r="A87" s="201" t="s">
        <v>115</v>
      </c>
      <c r="B87" s="173" t="e">
        <f>'[1]FID Calculations'!K25</f>
        <v>#DIV/0!</v>
      </c>
      <c r="C87" s="186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</row>
    <row r="88" spans="1:16" s="165" customFormat="1" x14ac:dyDescent="0.2">
      <c r="A88" s="201" t="s">
        <v>116</v>
      </c>
      <c r="B88" s="173" t="e">
        <f>'[1]FID Calculations'!K26</f>
        <v>#DIV/0!</v>
      </c>
      <c r="C88" s="186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</row>
    <row r="89" spans="1:16" s="165" customFormat="1" x14ac:dyDescent="0.2">
      <c r="A89" s="201" t="s">
        <v>117</v>
      </c>
      <c r="B89" s="173" t="e">
        <f>'[1]FID Calculations'!K27</f>
        <v>#DIV/0!</v>
      </c>
      <c r="C89" s="186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</row>
    <row r="90" spans="1:16" s="165" customFormat="1" x14ac:dyDescent="0.2">
      <c r="A90" s="177"/>
      <c r="B90" s="177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</row>
    <row r="91" spans="1:16" s="165" customFormat="1" x14ac:dyDescent="0.2">
      <c r="A91" s="178" t="s">
        <v>128</v>
      </c>
      <c r="B91" s="177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</row>
    <row r="92" spans="1:16" s="165" customFormat="1" x14ac:dyDescent="0.2">
      <c r="A92" s="201" t="s">
        <v>208</v>
      </c>
      <c r="B92" s="173">
        <f>'[1]FID Calculations'!G83</f>
        <v>0</v>
      </c>
      <c r="C92" s="186"/>
      <c r="D92" s="122" t="s">
        <v>125</v>
      </c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</row>
    <row r="93" spans="1:16" s="165" customFormat="1" x14ac:dyDescent="0.2">
      <c r="A93" s="201" t="s">
        <v>209</v>
      </c>
      <c r="B93" s="173">
        <f>'[1]FID Calculations'!G84</f>
        <v>0</v>
      </c>
      <c r="C93" s="186"/>
      <c r="D93" s="124" t="s">
        <v>126</v>
      </c>
      <c r="E93" s="173">
        <f>'[1]FID Calculations'!G116</f>
        <v>0</v>
      </c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</row>
    <row r="94" spans="1:16" s="165" customFormat="1" x14ac:dyDescent="0.2">
      <c r="A94" s="184"/>
      <c r="B94" s="184"/>
      <c r="C94" s="186"/>
      <c r="D94" s="124" t="s">
        <v>109</v>
      </c>
      <c r="E94" s="173">
        <f>'[1]FID Calculations'!G117</f>
        <v>0.12239419881460542</v>
      </c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</row>
    <row r="95" spans="1:16" s="165" customFormat="1" x14ac:dyDescent="0.2">
      <c r="A95" s="201" t="s">
        <v>188</v>
      </c>
      <c r="B95" s="173">
        <f>'[1]FID Calculations'!G86</f>
        <v>0</v>
      </c>
      <c r="C95" s="186"/>
      <c r="D95" s="124" t="s">
        <v>111</v>
      </c>
      <c r="E95" s="173">
        <f>'[1]FID Calculations'!G118</f>
        <v>4.4413491910453441E-2</v>
      </c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</row>
    <row r="96" spans="1:16" s="165" customFormat="1" x14ac:dyDescent="0.2">
      <c r="A96" s="201" t="s">
        <v>189</v>
      </c>
      <c r="B96" s="173">
        <f>'[1]FID Calculations'!G87</f>
        <v>0</v>
      </c>
      <c r="C96" s="186"/>
      <c r="D96" s="124" t="s">
        <v>122</v>
      </c>
      <c r="E96" s="173">
        <f>'[1]FID Calculations'!G119</f>
        <v>0.20037490571875741</v>
      </c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</row>
    <row r="97" spans="1:16" s="165" customFormat="1" x14ac:dyDescent="0.2">
      <c r="A97" s="184"/>
      <c r="B97" s="184"/>
      <c r="C97" s="186"/>
      <c r="D97" s="124" t="s">
        <v>114</v>
      </c>
      <c r="E97" s="173" t="str">
        <f>'[1]FID Calculations'!G120</f>
        <v>-</v>
      </c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</row>
    <row r="98" spans="1:16" s="165" customFormat="1" x14ac:dyDescent="0.2">
      <c r="A98" s="184"/>
      <c r="B98" s="184"/>
      <c r="C98" s="186"/>
      <c r="D98" s="124" t="s">
        <v>115</v>
      </c>
      <c r="E98" s="173" t="str">
        <f>'[1]FID Calculations'!G121</f>
        <v>-</v>
      </c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</row>
    <row r="99" spans="1:16" s="165" customFormat="1" x14ac:dyDescent="0.2">
      <c r="A99" s="184"/>
      <c r="B99" s="184"/>
      <c r="C99" s="186"/>
      <c r="D99" s="124" t="s">
        <v>116</v>
      </c>
      <c r="E99" s="173" t="str">
        <f>'[1]FID Calculations'!G122</f>
        <v>-</v>
      </c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</row>
    <row r="100" spans="1:16" s="165" customFormat="1" x14ac:dyDescent="0.2">
      <c r="A100" s="201" t="s">
        <v>210</v>
      </c>
      <c r="B100" s="184"/>
      <c r="C100" s="186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</row>
    <row r="101" spans="1:16" s="165" customFormat="1" x14ac:dyDescent="0.2">
      <c r="A101" s="201"/>
      <c r="B101" s="184"/>
      <c r="C101" s="186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</row>
    <row r="102" spans="1:16" s="165" customFormat="1" x14ac:dyDescent="0.2">
      <c r="A102" s="201" t="s">
        <v>126</v>
      </c>
      <c r="B102" s="173">
        <f>'[1]FID Calculations'!G93</f>
        <v>0</v>
      </c>
      <c r="C102" s="186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</row>
    <row r="103" spans="1:16" s="165" customFormat="1" x14ac:dyDescent="0.2">
      <c r="A103" s="201" t="s">
        <v>211</v>
      </c>
      <c r="B103" s="173">
        <f>'[1]FID Calculations'!G94</f>
        <v>0</v>
      </c>
      <c r="C103" s="186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</row>
    <row r="104" spans="1:16" s="165" customFormat="1" x14ac:dyDescent="0.2">
      <c r="A104" s="201" t="s">
        <v>212</v>
      </c>
      <c r="B104" s="173">
        <f>'[1]FID Calculations'!G95</f>
        <v>0</v>
      </c>
      <c r="C104" s="186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</row>
    <row r="105" spans="1:16" s="165" customFormat="1" x14ac:dyDescent="0.2">
      <c r="A105" s="184"/>
      <c r="B105" s="184"/>
      <c r="C105" s="186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</row>
    <row r="106" spans="1:16" s="165" customFormat="1" x14ac:dyDescent="0.2">
      <c r="A106" s="184"/>
      <c r="B106" s="184"/>
      <c r="C106" s="186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</row>
    <row r="107" spans="1:16" s="165" customFormat="1" x14ac:dyDescent="0.2">
      <c r="A107" s="201" t="s">
        <v>120</v>
      </c>
      <c r="B107" s="184"/>
      <c r="C107" s="186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</row>
    <row r="108" spans="1:16" s="165" customFormat="1" x14ac:dyDescent="0.2">
      <c r="A108" s="201" t="s">
        <v>121</v>
      </c>
      <c r="B108" s="184"/>
      <c r="C108" s="186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</row>
    <row r="109" spans="1:16" s="165" customFormat="1" x14ac:dyDescent="0.2">
      <c r="A109" s="201" t="s">
        <v>107</v>
      </c>
      <c r="B109" s="173">
        <f>'[1]FID Calculations'!K100</f>
        <v>51.196104432738764</v>
      </c>
      <c r="C109" s="186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</row>
    <row r="110" spans="1:16" s="165" customFormat="1" x14ac:dyDescent="0.2">
      <c r="A110" s="201" t="s">
        <v>109</v>
      </c>
      <c r="B110" s="173">
        <f>'[1]FID Calculations'!K101</f>
        <v>19.907444128769622</v>
      </c>
      <c r="C110" s="186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</row>
    <row r="111" spans="1:16" s="165" customFormat="1" x14ac:dyDescent="0.2">
      <c r="A111" s="201" t="s">
        <v>111</v>
      </c>
      <c r="B111" s="173">
        <f>'[1]FID Calculations'!K102</f>
        <v>16.131178581803105</v>
      </c>
      <c r="C111" s="186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</row>
    <row r="112" spans="1:16" s="165" customFormat="1" x14ac:dyDescent="0.2">
      <c r="A112" s="201" t="s">
        <v>122</v>
      </c>
      <c r="B112" s="173">
        <f>'[1]FID Calculations'!K103</f>
        <v>7.4013673888372775</v>
      </c>
      <c r="C112" s="186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</row>
    <row r="113" spans="1:16" s="165" customFormat="1" x14ac:dyDescent="0.2">
      <c r="A113" s="201" t="s">
        <v>114</v>
      </c>
      <c r="B113" s="173">
        <f>'[1]FID Calculations'!K104</f>
        <v>3.79137279771665</v>
      </c>
      <c r="C113" s="186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</row>
    <row r="114" spans="1:16" s="165" customFormat="1" x14ac:dyDescent="0.2">
      <c r="A114" s="201" t="s">
        <v>115</v>
      </c>
      <c r="B114" s="173">
        <f>'[1]FID Calculations'!K105</f>
        <v>1.5725326701345828</v>
      </c>
      <c r="C114" s="186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</row>
    <row r="115" spans="1:16" s="165" customFormat="1" x14ac:dyDescent="0.2">
      <c r="A115" s="201" t="s">
        <v>116</v>
      </c>
      <c r="B115" s="173">
        <f>'[1]FID Calculations'!K106</f>
        <v>0</v>
      </c>
      <c r="C115" s="186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</row>
    <row r="116" spans="1:16" s="165" customFormat="1" x14ac:dyDescent="0.2">
      <c r="A116" s="201" t="s">
        <v>117</v>
      </c>
      <c r="B116" s="173">
        <f>'[1]FID Calculations'!K107</f>
        <v>0</v>
      </c>
      <c r="C116" s="186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</row>
    <row r="117" spans="1:16" s="165" customFormat="1" x14ac:dyDescent="0.2">
      <c r="A117" s="177"/>
      <c r="B117" s="177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</row>
    <row r="118" spans="1:16" s="165" customFormat="1" x14ac:dyDescent="0.2">
      <c r="A118" s="178" t="s">
        <v>129</v>
      </c>
      <c r="B118" s="177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</row>
    <row r="119" spans="1:16" s="165" customFormat="1" x14ac:dyDescent="0.2">
      <c r="A119" s="201" t="s">
        <v>208</v>
      </c>
      <c r="B119" s="173">
        <f>'[1]FID Calculations'!G163</f>
        <v>0</v>
      </c>
      <c r="C119" s="186"/>
      <c r="D119" s="122" t="s">
        <v>125</v>
      </c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</row>
    <row r="120" spans="1:16" s="165" customFormat="1" x14ac:dyDescent="0.2">
      <c r="A120" s="201" t="s">
        <v>209</v>
      </c>
      <c r="B120" s="173">
        <f>'[1]FID Calculations'!G164</f>
        <v>0</v>
      </c>
      <c r="C120" s="186"/>
      <c r="D120" s="124" t="s">
        <v>126</v>
      </c>
      <c r="E120" s="173">
        <f>'[1]FID Calculations'!G196</f>
        <v>0</v>
      </c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</row>
    <row r="121" spans="1:16" s="165" customFormat="1" x14ac:dyDescent="0.2">
      <c r="A121" s="184"/>
      <c r="B121" s="184"/>
      <c r="C121" s="186"/>
      <c r="D121" s="124" t="s">
        <v>109</v>
      </c>
      <c r="E121" s="173">
        <f>'[1]FID Calculations'!G197</f>
        <v>0.1171671127419527</v>
      </c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</row>
    <row r="122" spans="1:16" s="165" customFormat="1" x14ac:dyDescent="0.2">
      <c r="A122" s="201" t="s">
        <v>188</v>
      </c>
      <c r="B122" s="173">
        <f>'[1]FID Calculations'!G166</f>
        <v>0</v>
      </c>
      <c r="C122" s="186"/>
      <c r="D122" s="124" t="s">
        <v>111</v>
      </c>
      <c r="E122" s="173">
        <f>'[1]FID Calculations'!G198</f>
        <v>4.2245246044187286E-2</v>
      </c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</row>
    <row r="123" spans="1:16" s="165" customFormat="1" x14ac:dyDescent="0.2">
      <c r="A123" s="201" t="s">
        <v>189</v>
      </c>
      <c r="B123" s="173">
        <f>'[1]FID Calculations'!G167</f>
        <v>0</v>
      </c>
      <c r="C123" s="186"/>
      <c r="D123" s="124" t="s">
        <v>122</v>
      </c>
      <c r="E123" s="173">
        <f>'[1]FID Calculations'!G199</f>
        <v>0.19208897943971812</v>
      </c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</row>
    <row r="124" spans="1:16" s="165" customFormat="1" x14ac:dyDescent="0.2">
      <c r="A124" s="184"/>
      <c r="B124" s="184"/>
      <c r="C124" s="186"/>
      <c r="D124" s="124" t="s">
        <v>114</v>
      </c>
      <c r="E124" s="173" t="str">
        <f>'[1]FID Calculations'!G200</f>
        <v>-</v>
      </c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</row>
    <row r="125" spans="1:16" s="165" customFormat="1" x14ac:dyDescent="0.2">
      <c r="A125" s="184"/>
      <c r="B125" s="184"/>
      <c r="C125" s="186"/>
      <c r="D125" s="124" t="s">
        <v>115</v>
      </c>
      <c r="E125" s="173" t="str">
        <f>'[1]FID Calculations'!G201</f>
        <v>-</v>
      </c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</row>
    <row r="126" spans="1:16" s="165" customFormat="1" x14ac:dyDescent="0.2">
      <c r="A126" s="184"/>
      <c r="B126" s="184"/>
      <c r="C126" s="186"/>
      <c r="D126" s="124" t="s">
        <v>116</v>
      </c>
      <c r="E126" s="173" t="str">
        <f>'[1]FID Calculations'!G202</f>
        <v>-</v>
      </c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</row>
    <row r="127" spans="1:16" s="165" customFormat="1" x14ac:dyDescent="0.2">
      <c r="A127" s="201" t="s">
        <v>210</v>
      </c>
      <c r="B127" s="184"/>
      <c r="C127" s="186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</row>
    <row r="128" spans="1:16" s="165" customFormat="1" x14ac:dyDescent="0.2">
      <c r="A128" s="201"/>
      <c r="B128" s="184"/>
      <c r="C128" s="186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</row>
    <row r="129" spans="1:16" s="165" customFormat="1" x14ac:dyDescent="0.2">
      <c r="A129" s="201" t="s">
        <v>126</v>
      </c>
      <c r="B129" s="173">
        <f>'[1]FID Calculations'!G173</f>
        <v>0</v>
      </c>
      <c r="C129" s="186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</row>
    <row r="130" spans="1:16" s="165" customFormat="1" x14ac:dyDescent="0.2">
      <c r="A130" s="201" t="s">
        <v>211</v>
      </c>
      <c r="B130" s="173">
        <f>'[1]FID Calculations'!G174</f>
        <v>0</v>
      </c>
      <c r="C130" s="186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</row>
    <row r="131" spans="1:16" s="165" customFormat="1" x14ac:dyDescent="0.2">
      <c r="A131" s="201" t="s">
        <v>212</v>
      </c>
      <c r="B131" s="173">
        <f>'[1]FID Calculations'!G175</f>
        <v>0</v>
      </c>
      <c r="C131" s="186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</row>
    <row r="132" spans="1:16" s="165" customFormat="1" x14ac:dyDescent="0.2">
      <c r="A132" s="184"/>
      <c r="B132" s="184"/>
      <c r="C132" s="186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</row>
    <row r="133" spans="1:16" s="165" customFormat="1" x14ac:dyDescent="0.2">
      <c r="A133" s="184"/>
      <c r="B133" s="184"/>
      <c r="C133" s="186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</row>
    <row r="134" spans="1:16" s="165" customFormat="1" x14ac:dyDescent="0.2">
      <c r="A134" s="201" t="s">
        <v>120</v>
      </c>
      <c r="B134" s="184"/>
      <c r="C134" s="186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</row>
    <row r="135" spans="1:16" s="165" customFormat="1" x14ac:dyDescent="0.2">
      <c r="A135" s="201" t="s">
        <v>121</v>
      </c>
      <c r="B135" s="184"/>
      <c r="C135" s="186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</row>
    <row r="136" spans="1:16" s="165" customFormat="1" x14ac:dyDescent="0.2">
      <c r="A136" s="201" t="s">
        <v>107</v>
      </c>
      <c r="B136" s="173">
        <f>'[1]FID Calculations'!K180</f>
        <v>52.460894631086653</v>
      </c>
      <c r="C136" s="186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</row>
    <row r="137" spans="1:16" s="165" customFormat="1" x14ac:dyDescent="0.2">
      <c r="A137" s="201" t="s">
        <v>109</v>
      </c>
      <c r="B137" s="173">
        <f>'[1]FID Calculations'!K181</f>
        <v>20.241462691476304</v>
      </c>
      <c r="C137" s="186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</row>
    <row r="138" spans="1:16" s="165" customFormat="1" x14ac:dyDescent="0.2">
      <c r="A138" s="201" t="s">
        <v>111</v>
      </c>
      <c r="B138" s="173">
        <f>'[1]FID Calculations'!K182</f>
        <v>15.832780514603231</v>
      </c>
      <c r="C138" s="186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</row>
    <row r="139" spans="1:16" s="165" customFormat="1" x14ac:dyDescent="0.2">
      <c r="A139" s="201" t="s">
        <v>122</v>
      </c>
      <c r="B139" s="173">
        <f>'[1]FID Calculations'!K183</f>
        <v>6.3873565021681493</v>
      </c>
      <c r="C139" s="186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</row>
    <row r="140" spans="1:16" s="165" customFormat="1" x14ac:dyDescent="0.2">
      <c r="A140" s="201" t="s">
        <v>114</v>
      </c>
      <c r="B140" s="173">
        <f>'[1]FID Calculations'!K184</f>
        <v>3.5927710826654016</v>
      </c>
      <c r="C140" s="186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</row>
    <row r="141" spans="1:16" s="165" customFormat="1" x14ac:dyDescent="0.2">
      <c r="A141" s="201" t="s">
        <v>115</v>
      </c>
      <c r="B141" s="173">
        <f>'[1]FID Calculations'!K185</f>
        <v>1.4847345780002619</v>
      </c>
      <c r="C141" s="186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</row>
    <row r="142" spans="1:16" s="165" customFormat="1" x14ac:dyDescent="0.2">
      <c r="A142" s="201" t="s">
        <v>116</v>
      </c>
      <c r="B142" s="173">
        <f>'[1]FID Calculations'!K186</f>
        <v>0</v>
      </c>
      <c r="C142" s="186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</row>
    <row r="143" spans="1:16" s="165" customFormat="1" x14ac:dyDescent="0.2">
      <c r="A143" s="201" t="s">
        <v>117</v>
      </c>
      <c r="B143" s="173">
        <f>'[1]FID Calculations'!K187</f>
        <v>0</v>
      </c>
      <c r="C143" s="186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</row>
    <row r="144" spans="1:16" s="165" customFormat="1" x14ac:dyDescent="0.2">
      <c r="A144" s="177"/>
      <c r="B144" s="177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</row>
    <row r="145" spans="1:16" s="165" customFormat="1" x14ac:dyDescent="0.2">
      <c r="A145" s="178" t="s">
        <v>130</v>
      </c>
      <c r="B145" s="177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</row>
    <row r="146" spans="1:16" s="165" customFormat="1" x14ac:dyDescent="0.2">
      <c r="A146" s="201" t="s">
        <v>208</v>
      </c>
      <c r="B146" s="173">
        <f>'[1]FID Calculations'!G243</f>
        <v>0</v>
      </c>
      <c r="C146" s="186"/>
      <c r="D146" s="122" t="s">
        <v>125</v>
      </c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</row>
    <row r="147" spans="1:16" s="165" customFormat="1" x14ac:dyDescent="0.2">
      <c r="A147" s="201" t="s">
        <v>209</v>
      </c>
      <c r="B147" s="173">
        <f>'[1]FID Calculations'!G244</f>
        <v>0</v>
      </c>
      <c r="C147" s="186"/>
      <c r="D147" s="124" t="s">
        <v>126</v>
      </c>
      <c r="E147" s="173">
        <f>'[1]FID Calculations'!G276</f>
        <v>0</v>
      </c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</row>
    <row r="148" spans="1:16" s="165" customFormat="1" x14ac:dyDescent="0.2">
      <c r="A148" s="184"/>
      <c r="B148" s="184"/>
      <c r="C148" s="186"/>
      <c r="D148" s="124" t="s">
        <v>109</v>
      </c>
      <c r="E148" s="173">
        <f>'[1]FID Calculations'!G277</f>
        <v>0.1147768162826273</v>
      </c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</row>
    <row r="149" spans="1:16" s="165" customFormat="1" x14ac:dyDescent="0.2">
      <c r="A149" s="201" t="s">
        <v>188</v>
      </c>
      <c r="B149" s="173">
        <f>'[1]FID Calculations'!G246</f>
        <v>0</v>
      </c>
      <c r="C149" s="186"/>
      <c r="D149" s="124" t="s">
        <v>111</v>
      </c>
      <c r="E149" s="173">
        <f>'[1]FID Calculations'!G278</f>
        <v>4.1408264713990207E-2</v>
      </c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</row>
    <row r="150" spans="1:16" s="165" customFormat="1" x14ac:dyDescent="0.2">
      <c r="A150" s="201" t="s">
        <v>189</v>
      </c>
      <c r="B150" s="173">
        <f>'[1]FID Calculations'!G247</f>
        <v>0</v>
      </c>
      <c r="C150" s="186"/>
      <c r="D150" s="124" t="s">
        <v>122</v>
      </c>
      <c r="E150" s="173">
        <f>'[1]FID Calculations'!G279</f>
        <v>0.1881453678512644</v>
      </c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</row>
    <row r="151" spans="1:16" s="165" customFormat="1" x14ac:dyDescent="0.2">
      <c r="A151" s="184"/>
      <c r="B151" s="184"/>
      <c r="C151" s="186"/>
      <c r="D151" s="124" t="s">
        <v>114</v>
      </c>
      <c r="E151" s="173" t="str">
        <f>'[1]FID Calculations'!G280</f>
        <v>-</v>
      </c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</row>
    <row r="152" spans="1:16" s="165" customFormat="1" x14ac:dyDescent="0.2">
      <c r="A152" s="184"/>
      <c r="B152" s="184"/>
      <c r="C152" s="186"/>
      <c r="D152" s="124" t="s">
        <v>115</v>
      </c>
      <c r="E152" s="173" t="str">
        <f>'[1]FID Calculations'!G281</f>
        <v>-</v>
      </c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</row>
    <row r="153" spans="1:16" s="165" customFormat="1" x14ac:dyDescent="0.2">
      <c r="A153" s="184"/>
      <c r="B153" s="184"/>
      <c r="C153" s="186"/>
      <c r="D153" s="124" t="s">
        <v>116</v>
      </c>
      <c r="E153" s="173" t="str">
        <f>'[1]FID Calculations'!G282</f>
        <v>-</v>
      </c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</row>
    <row r="154" spans="1:16" s="165" customFormat="1" x14ac:dyDescent="0.2">
      <c r="A154" s="201" t="s">
        <v>210</v>
      </c>
      <c r="B154" s="184"/>
      <c r="C154" s="186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</row>
    <row r="155" spans="1:16" s="165" customFormat="1" x14ac:dyDescent="0.2">
      <c r="A155" s="201"/>
      <c r="B155" s="184"/>
      <c r="C155" s="186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</row>
    <row r="156" spans="1:16" s="165" customFormat="1" x14ac:dyDescent="0.2">
      <c r="A156" s="201" t="s">
        <v>126</v>
      </c>
      <c r="B156" s="173">
        <f>'[1]FID Calculations'!G253</f>
        <v>0</v>
      </c>
      <c r="C156" s="186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</row>
    <row r="157" spans="1:16" s="165" customFormat="1" x14ac:dyDescent="0.2">
      <c r="A157" s="201" t="s">
        <v>211</v>
      </c>
      <c r="B157" s="173">
        <f>'[1]FID Calculations'!G254</f>
        <v>0</v>
      </c>
      <c r="C157" s="186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</row>
    <row r="158" spans="1:16" s="165" customFormat="1" x14ac:dyDescent="0.2">
      <c r="A158" s="201" t="s">
        <v>212</v>
      </c>
      <c r="B158" s="173">
        <f>'[1]FID Calculations'!G255</f>
        <v>0</v>
      </c>
      <c r="C158" s="186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</row>
    <row r="159" spans="1:16" s="165" customFormat="1" x14ac:dyDescent="0.2">
      <c r="A159" s="184"/>
      <c r="B159" s="184"/>
      <c r="C159" s="186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</row>
    <row r="160" spans="1:16" s="165" customFormat="1" x14ac:dyDescent="0.2">
      <c r="A160" s="184"/>
      <c r="B160" s="184"/>
      <c r="C160" s="186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</row>
    <row r="161" spans="1:16" s="165" customFormat="1" x14ac:dyDescent="0.2">
      <c r="A161" s="201" t="s">
        <v>120</v>
      </c>
      <c r="B161" s="184"/>
      <c r="C161" s="186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</row>
    <row r="162" spans="1:16" s="165" customFormat="1" x14ac:dyDescent="0.2">
      <c r="A162" s="201" t="s">
        <v>121</v>
      </c>
      <c r="B162" s="184"/>
      <c r="C162" s="186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</row>
    <row r="163" spans="1:16" s="165" customFormat="1" x14ac:dyDescent="0.2">
      <c r="A163" s="201" t="s">
        <v>107</v>
      </c>
      <c r="B163" s="173">
        <f>'[1]FID Calculations'!K260</f>
        <v>53.316177052139423</v>
      </c>
      <c r="C163" s="186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</row>
    <row r="164" spans="1:16" s="165" customFormat="1" x14ac:dyDescent="0.2">
      <c r="A164" s="201" t="s">
        <v>109</v>
      </c>
      <c r="B164" s="173">
        <f>'[1]FID Calculations'!K261</f>
        <v>20.249524378324573</v>
      </c>
      <c r="C164" s="186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</row>
    <row r="165" spans="1:16" s="165" customFormat="1" x14ac:dyDescent="0.2">
      <c r="A165" s="201" t="s">
        <v>111</v>
      </c>
      <c r="B165" s="173">
        <f>'[1]FID Calculations'!K262</f>
        <v>15.316715103967683</v>
      </c>
      <c r="C165" s="186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</row>
    <row r="166" spans="1:16" s="165" customFormat="1" x14ac:dyDescent="0.2">
      <c r="A166" s="201" t="s">
        <v>122</v>
      </c>
      <c r="B166" s="173">
        <f>'[1]FID Calculations'!K263</f>
        <v>6.1364930984433199</v>
      </c>
      <c r="C166" s="186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</row>
    <row r="167" spans="1:16" s="165" customFormat="1" x14ac:dyDescent="0.2">
      <c r="A167" s="201" t="s">
        <v>114</v>
      </c>
      <c r="B167" s="173">
        <f>'[1]FID Calculations'!K264</f>
        <v>3.5169771718240934</v>
      </c>
      <c r="C167" s="186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</row>
    <row r="168" spans="1:16" s="165" customFormat="1" x14ac:dyDescent="0.2">
      <c r="A168" s="201" t="s">
        <v>115</v>
      </c>
      <c r="B168" s="173">
        <f>'[1]FID Calculations'!K265</f>
        <v>1.4641131953009057</v>
      </c>
      <c r="C168" s="186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</row>
    <row r="169" spans="1:16" s="165" customFormat="1" x14ac:dyDescent="0.2">
      <c r="A169" s="201" t="s">
        <v>116</v>
      </c>
      <c r="B169" s="173">
        <f>'[1]FID Calculations'!K266</f>
        <v>0</v>
      </c>
      <c r="C169" s="186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</row>
    <row r="170" spans="1:16" s="165" customFormat="1" x14ac:dyDescent="0.2">
      <c r="A170" s="201" t="s">
        <v>117</v>
      </c>
      <c r="B170" s="173">
        <f>'[1]FID Calculations'!K267</f>
        <v>0</v>
      </c>
      <c r="C170" s="186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</row>
    <row r="171" spans="1:16" s="165" customFormat="1" x14ac:dyDescent="0.2">
      <c r="A171" s="177"/>
      <c r="B171" s="184"/>
      <c r="C171" s="186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</row>
    <row r="172" spans="1:16" s="165" customFormat="1" x14ac:dyDescent="0.2">
      <c r="A172" s="178" t="s">
        <v>131</v>
      </c>
      <c r="B172" s="177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</row>
    <row r="173" spans="1:16" s="165" customFormat="1" x14ac:dyDescent="0.2">
      <c r="A173" s="201" t="s">
        <v>208</v>
      </c>
      <c r="B173" s="173">
        <f>'[1]FID Calculations'!G323</f>
        <v>0</v>
      </c>
      <c r="C173" s="186"/>
      <c r="D173" s="122" t="s">
        <v>125</v>
      </c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</row>
    <row r="174" spans="1:16" s="165" customFormat="1" x14ac:dyDescent="0.2">
      <c r="A174" s="201" t="s">
        <v>209</v>
      </c>
      <c r="B174" s="173">
        <f>'[1]FID Calculations'!G324</f>
        <v>0</v>
      </c>
      <c r="C174" s="186"/>
      <c r="D174" s="124" t="s">
        <v>126</v>
      </c>
      <c r="E174" s="173">
        <f>'[1]FID Calculations'!G356</f>
        <v>0</v>
      </c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</row>
    <row r="175" spans="1:16" s="165" customFormat="1" x14ac:dyDescent="0.2">
      <c r="A175" s="184"/>
      <c r="B175" s="184"/>
      <c r="C175" s="186"/>
      <c r="D175" s="124" t="s">
        <v>109</v>
      </c>
      <c r="E175" s="173" t="e">
        <f>'[1]FID Calculations'!G357</f>
        <v>#DIV/0!</v>
      </c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</row>
    <row r="176" spans="1:16" s="165" customFormat="1" x14ac:dyDescent="0.2">
      <c r="A176" s="201" t="s">
        <v>188</v>
      </c>
      <c r="B176" s="173">
        <f>'[1]FID Calculations'!G326</f>
        <v>0</v>
      </c>
      <c r="C176" s="186"/>
      <c r="D176" s="124" t="s">
        <v>111</v>
      </c>
      <c r="E176" s="173" t="e">
        <f>'[1]FID Calculations'!G358</f>
        <v>#DIV/0!</v>
      </c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</row>
    <row r="177" spans="1:16" s="165" customFormat="1" x14ac:dyDescent="0.2">
      <c r="A177" s="201" t="s">
        <v>189</v>
      </c>
      <c r="B177" s="173">
        <f>'[1]FID Calculations'!G327</f>
        <v>0</v>
      </c>
      <c r="C177" s="186"/>
      <c r="D177" s="124" t="s">
        <v>122</v>
      </c>
      <c r="E177" s="173" t="e">
        <f>'[1]FID Calculations'!G359</f>
        <v>#DIV/0!</v>
      </c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</row>
    <row r="178" spans="1:16" s="165" customFormat="1" x14ac:dyDescent="0.2">
      <c r="A178" s="184"/>
      <c r="B178" s="184"/>
      <c r="C178" s="186"/>
      <c r="D178" s="124" t="s">
        <v>114</v>
      </c>
      <c r="E178" s="173" t="str">
        <f>'[1]FID Calculations'!G360</f>
        <v>-</v>
      </c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</row>
    <row r="179" spans="1:16" s="165" customFormat="1" x14ac:dyDescent="0.2">
      <c r="A179" s="184"/>
      <c r="B179" s="184"/>
      <c r="C179" s="186"/>
      <c r="D179" s="124" t="s">
        <v>115</v>
      </c>
      <c r="E179" s="173" t="str">
        <f>'[1]FID Calculations'!G361</f>
        <v>-</v>
      </c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</row>
    <row r="180" spans="1:16" s="165" customFormat="1" x14ac:dyDescent="0.2">
      <c r="A180" s="184"/>
      <c r="B180" s="184"/>
      <c r="C180" s="186"/>
      <c r="D180" s="124" t="s">
        <v>116</v>
      </c>
      <c r="E180" s="173" t="str">
        <f>'[1]FID Calculations'!G362</f>
        <v>-</v>
      </c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</row>
    <row r="181" spans="1:16" s="165" customFormat="1" x14ac:dyDescent="0.2">
      <c r="A181" s="201" t="s">
        <v>210</v>
      </c>
      <c r="B181" s="184"/>
      <c r="C181" s="186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</row>
    <row r="182" spans="1:16" s="165" customFormat="1" x14ac:dyDescent="0.2">
      <c r="A182" s="201"/>
      <c r="B182" s="184"/>
      <c r="C182" s="186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</row>
    <row r="183" spans="1:16" s="165" customFormat="1" x14ac:dyDescent="0.2">
      <c r="A183" s="201" t="s">
        <v>126</v>
      </c>
      <c r="B183" s="173">
        <f>'[1]FID Calculations'!G333</f>
        <v>0</v>
      </c>
      <c r="C183" s="186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</row>
    <row r="184" spans="1:16" s="165" customFormat="1" x14ac:dyDescent="0.2">
      <c r="A184" s="201" t="s">
        <v>211</v>
      </c>
      <c r="B184" s="173">
        <f>'[1]FID Calculations'!G334</f>
        <v>0</v>
      </c>
      <c r="C184" s="186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</row>
    <row r="185" spans="1:16" s="165" customFormat="1" x14ac:dyDescent="0.2">
      <c r="A185" s="201" t="s">
        <v>212</v>
      </c>
      <c r="B185" s="173">
        <f>'[1]FID Calculations'!G335</f>
        <v>0</v>
      </c>
      <c r="C185" s="186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</row>
    <row r="186" spans="1:16" s="165" customFormat="1" x14ac:dyDescent="0.2">
      <c r="A186" s="184"/>
      <c r="B186" s="184"/>
      <c r="C186" s="186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</row>
    <row r="187" spans="1:16" s="165" customFormat="1" x14ac:dyDescent="0.2">
      <c r="A187" s="184"/>
      <c r="B187" s="184"/>
      <c r="C187" s="186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</row>
    <row r="188" spans="1:16" s="165" customFormat="1" x14ac:dyDescent="0.2">
      <c r="A188" s="201" t="s">
        <v>120</v>
      </c>
      <c r="B188" s="184"/>
      <c r="C188" s="186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</row>
    <row r="189" spans="1:16" s="165" customFormat="1" x14ac:dyDescent="0.2">
      <c r="A189" s="201" t="s">
        <v>121</v>
      </c>
      <c r="B189" s="184"/>
      <c r="C189" s="186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</row>
    <row r="190" spans="1:16" s="165" customFormat="1" x14ac:dyDescent="0.2">
      <c r="A190" s="201" t="s">
        <v>107</v>
      </c>
      <c r="B190" s="173" t="e">
        <f>'[1]FID Calculations'!K340</f>
        <v>#DIV/0!</v>
      </c>
      <c r="C190" s="186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</row>
    <row r="191" spans="1:16" s="165" customFormat="1" x14ac:dyDescent="0.2">
      <c r="A191" s="201" t="s">
        <v>109</v>
      </c>
      <c r="B191" s="173" t="e">
        <f>'[1]FID Calculations'!K341</f>
        <v>#DIV/0!</v>
      </c>
      <c r="C191" s="186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</row>
    <row r="192" spans="1:16" s="165" customFormat="1" x14ac:dyDescent="0.2">
      <c r="A192" s="201" t="s">
        <v>111</v>
      </c>
      <c r="B192" s="173" t="e">
        <f>'[1]FID Calculations'!K342</f>
        <v>#DIV/0!</v>
      </c>
      <c r="C192" s="186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</row>
    <row r="193" spans="1:16" s="165" customFormat="1" x14ac:dyDescent="0.2">
      <c r="A193" s="201" t="s">
        <v>122</v>
      </c>
      <c r="B193" s="173" t="e">
        <f>'[1]FID Calculations'!K343</f>
        <v>#DIV/0!</v>
      </c>
      <c r="C193" s="186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</row>
    <row r="194" spans="1:16" s="165" customFormat="1" x14ac:dyDescent="0.2">
      <c r="A194" s="201" t="s">
        <v>114</v>
      </c>
      <c r="B194" s="173" t="e">
        <f>'[1]FID Calculations'!K344</f>
        <v>#DIV/0!</v>
      </c>
      <c r="C194" s="186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</row>
    <row r="195" spans="1:16" s="165" customFormat="1" x14ac:dyDescent="0.2">
      <c r="A195" s="201" t="s">
        <v>115</v>
      </c>
      <c r="B195" s="173" t="e">
        <f>'[1]FID Calculations'!K345</f>
        <v>#DIV/0!</v>
      </c>
      <c r="C195" s="186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</row>
    <row r="196" spans="1:16" s="165" customFormat="1" x14ac:dyDescent="0.2">
      <c r="A196" s="201" t="s">
        <v>116</v>
      </c>
      <c r="B196" s="173" t="e">
        <f>'[1]FID Calculations'!K346</f>
        <v>#DIV/0!</v>
      </c>
      <c r="C196" s="186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</row>
    <row r="197" spans="1:16" s="165" customFormat="1" x14ac:dyDescent="0.2">
      <c r="A197" s="201" t="s">
        <v>117</v>
      </c>
      <c r="B197" s="173" t="e">
        <f>'[1]FID Calculations'!K347</f>
        <v>#DIV/0!</v>
      </c>
      <c r="C197" s="186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</row>
    <row r="198" spans="1:16" s="165" customFormat="1" x14ac:dyDescent="0.2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</row>
    <row r="199" spans="1:16" s="165" customFormat="1" x14ac:dyDescent="0.2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</row>
    <row r="200" spans="1:16" s="165" customFormat="1" x14ac:dyDescent="0.2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</row>
    <row r="201" spans="1:16" s="165" customFormat="1" x14ac:dyDescent="0.2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</row>
    <row r="202" spans="1:16" s="165" customFormat="1" x14ac:dyDescent="0.2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</row>
    <row r="203" spans="1:16" s="165" customFormat="1" x14ac:dyDescent="0.2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</row>
    <row r="204" spans="1:16" s="165" customFormat="1" x14ac:dyDescent="0.2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</row>
    <row r="205" spans="1:16" s="165" customFormat="1" x14ac:dyDescent="0.2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</row>
    <row r="206" spans="1:16" s="165" customFormat="1" x14ac:dyDescent="0.2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</row>
    <row r="207" spans="1:16" s="165" customFormat="1" x14ac:dyDescent="0.2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</row>
    <row r="208" spans="1:16" s="165" customFormat="1" x14ac:dyDescent="0.2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</row>
    <row r="209" spans="1:16" s="165" customFormat="1" x14ac:dyDescent="0.2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</row>
    <row r="210" spans="1:16" s="165" customFormat="1" x14ac:dyDescent="0.2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</row>
    <row r="211" spans="1:16" s="165" customFormat="1" x14ac:dyDescent="0.2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</row>
    <row r="212" spans="1:16" s="165" customFormat="1" x14ac:dyDescent="0.2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</row>
    <row r="213" spans="1:16" s="165" customFormat="1" x14ac:dyDescent="0.2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</row>
    <row r="214" spans="1:16" s="165" customFormat="1" x14ac:dyDescent="0.2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</row>
    <row r="215" spans="1:16" s="165" customFormat="1" x14ac:dyDescent="0.2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</row>
    <row r="216" spans="1:16" s="165" customFormat="1" x14ac:dyDescent="0.2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</row>
    <row r="217" spans="1:16" s="165" customFormat="1" x14ac:dyDescent="0.2">
      <c r="A217" s="164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</row>
    <row r="218" spans="1:16" s="165" customFormat="1" x14ac:dyDescent="0.2">
      <c r="A218" s="164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</row>
    <row r="219" spans="1:16" s="165" customFormat="1" x14ac:dyDescent="0.2">
      <c r="A219" s="164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</row>
    <row r="220" spans="1:16" s="165" customFormat="1" x14ac:dyDescent="0.2">
      <c r="A220" s="164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</row>
    <row r="221" spans="1:16" s="165" customFormat="1" x14ac:dyDescent="0.2">
      <c r="A221" s="164"/>
      <c r="B221" s="164"/>
      <c r="C221" s="164"/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</row>
    <row r="222" spans="1:16" s="165" customFormat="1" x14ac:dyDescent="0.2">
      <c r="A222" s="164"/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</row>
    <row r="223" spans="1:16" s="165" customFormat="1" x14ac:dyDescent="0.2">
      <c r="A223" s="164"/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</row>
    <row r="224" spans="1:16" s="165" customFormat="1" x14ac:dyDescent="0.2">
      <c r="A224" s="164"/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</row>
    <row r="225" spans="1:16" s="165" customFormat="1" x14ac:dyDescent="0.2">
      <c r="A225" s="164"/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</row>
    <row r="226" spans="1:16" s="165" customFormat="1" x14ac:dyDescent="0.2">
      <c r="A226" s="164"/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</row>
    <row r="227" spans="1:16" s="165" customFormat="1" x14ac:dyDescent="0.2">
      <c r="A227" s="164"/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</row>
    <row r="228" spans="1:16" s="165" customFormat="1" x14ac:dyDescent="0.2">
      <c r="A228" s="164"/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</row>
    <row r="229" spans="1:16" s="165" customFormat="1" x14ac:dyDescent="0.2">
      <c r="A229" s="164"/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</row>
    <row r="230" spans="1:16" s="165" customFormat="1" x14ac:dyDescent="0.2">
      <c r="A230" s="164"/>
      <c r="B230" s="164"/>
      <c r="C230" s="164"/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</row>
    <row r="231" spans="1:16" s="165" customFormat="1" x14ac:dyDescent="0.2">
      <c r="A231" s="164"/>
      <c r="B231" s="164"/>
      <c r="C231" s="164"/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</row>
    <row r="232" spans="1:16" s="165" customFormat="1" x14ac:dyDescent="0.2">
      <c r="A232" s="164"/>
      <c r="B232" s="164"/>
      <c r="C232" s="164"/>
      <c r="D232" s="164"/>
      <c r="E232" s="164"/>
      <c r="F232" s="164"/>
      <c r="G232" s="164"/>
      <c r="H232" s="164"/>
      <c r="I232" s="164"/>
      <c r="J232" s="164"/>
      <c r="K232" s="164"/>
      <c r="L232" s="164"/>
      <c r="M232" s="164"/>
      <c r="N232" s="164"/>
      <c r="O232" s="164"/>
      <c r="P232" s="164"/>
    </row>
    <row r="233" spans="1:16" s="165" customFormat="1" x14ac:dyDescent="0.2">
      <c r="A233" s="164"/>
      <c r="B233" s="164"/>
      <c r="C233" s="164"/>
      <c r="D233" s="164"/>
      <c r="E233" s="164"/>
      <c r="F233" s="164"/>
      <c r="G233" s="164"/>
      <c r="H233" s="164"/>
      <c r="I233" s="164"/>
      <c r="J233" s="164"/>
      <c r="K233" s="164"/>
      <c r="L233" s="164"/>
      <c r="M233" s="164"/>
      <c r="N233" s="164"/>
      <c r="O233" s="164"/>
      <c r="P233" s="164"/>
    </row>
    <row r="234" spans="1:16" s="165" customFormat="1" x14ac:dyDescent="0.2">
      <c r="A234" s="164"/>
      <c r="B234" s="164"/>
      <c r="C234" s="164"/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</row>
    <row r="235" spans="1:16" s="165" customFormat="1" x14ac:dyDescent="0.2">
      <c r="A235" s="164"/>
      <c r="B235" s="164"/>
      <c r="C235" s="164"/>
      <c r="D235" s="164"/>
      <c r="E235" s="164"/>
      <c r="F235" s="164"/>
      <c r="G235" s="164"/>
      <c r="H235" s="164"/>
      <c r="I235" s="164"/>
      <c r="J235" s="164"/>
      <c r="K235" s="164"/>
      <c r="L235" s="164"/>
      <c r="M235" s="164"/>
      <c r="N235" s="164"/>
      <c r="O235" s="164"/>
      <c r="P235" s="164"/>
    </row>
    <row r="236" spans="1:16" s="165" customFormat="1" x14ac:dyDescent="0.2">
      <c r="A236" s="164"/>
      <c r="B236" s="164"/>
      <c r="C236" s="164"/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164"/>
    </row>
    <row r="237" spans="1:16" s="165" customFormat="1" x14ac:dyDescent="0.2">
      <c r="A237" s="164"/>
      <c r="B237" s="164"/>
      <c r="C237" s="164"/>
      <c r="D237" s="164"/>
      <c r="E237" s="164"/>
      <c r="F237" s="164"/>
      <c r="G237" s="164"/>
      <c r="H237" s="164"/>
      <c r="I237" s="164"/>
      <c r="J237" s="164"/>
      <c r="K237" s="164"/>
      <c r="L237" s="164"/>
      <c r="M237" s="164"/>
      <c r="N237" s="164"/>
      <c r="O237" s="164"/>
      <c r="P237" s="164"/>
    </row>
    <row r="238" spans="1:16" s="165" customFormat="1" x14ac:dyDescent="0.2">
      <c r="A238" s="164"/>
      <c r="B238" s="164"/>
      <c r="C238" s="164"/>
      <c r="D238" s="164"/>
      <c r="E238" s="164"/>
      <c r="F238" s="164"/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</row>
    <row r="239" spans="1:16" s="165" customFormat="1" x14ac:dyDescent="0.2">
      <c r="A239" s="164"/>
      <c r="B239" s="164"/>
      <c r="C239" s="164"/>
      <c r="D239" s="164"/>
      <c r="E239" s="164"/>
      <c r="F239" s="164"/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</row>
    <row r="240" spans="1:16" s="165" customFormat="1" x14ac:dyDescent="0.2">
      <c r="A240" s="164"/>
      <c r="B240" s="164"/>
      <c r="C240" s="164"/>
      <c r="D240" s="164"/>
      <c r="E240" s="164"/>
      <c r="F240" s="164"/>
      <c r="G240" s="164"/>
      <c r="H240" s="164"/>
      <c r="I240" s="164"/>
      <c r="J240" s="164"/>
      <c r="K240" s="164"/>
      <c r="L240" s="164"/>
      <c r="M240" s="164"/>
      <c r="N240" s="164"/>
      <c r="O240" s="164"/>
      <c r="P240" s="164"/>
    </row>
    <row r="241" spans="1:16" s="165" customFormat="1" x14ac:dyDescent="0.2">
      <c r="A241" s="164"/>
      <c r="B241" s="164"/>
      <c r="C241" s="164"/>
      <c r="D241" s="164"/>
      <c r="E241" s="164"/>
      <c r="F241" s="164"/>
      <c r="G241" s="164"/>
      <c r="H241" s="164"/>
      <c r="I241" s="164"/>
      <c r="J241" s="164"/>
      <c r="K241" s="164"/>
      <c r="L241" s="164"/>
      <c r="M241" s="164"/>
      <c r="N241" s="164"/>
      <c r="O241" s="164"/>
      <c r="P241" s="164"/>
    </row>
    <row r="242" spans="1:16" s="165" customFormat="1" x14ac:dyDescent="0.2">
      <c r="A242" s="164"/>
      <c r="B242" s="164"/>
      <c r="C242" s="164"/>
      <c r="D242" s="164"/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</row>
    <row r="243" spans="1:16" s="165" customFormat="1" x14ac:dyDescent="0.2">
      <c r="A243" s="164"/>
      <c r="B243" s="164"/>
      <c r="C243" s="164"/>
      <c r="D243" s="164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</row>
    <row r="244" spans="1:16" s="165" customFormat="1" x14ac:dyDescent="0.2">
      <c r="A244" s="164"/>
      <c r="B244" s="164"/>
      <c r="C244" s="164"/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</row>
    <row r="245" spans="1:16" s="165" customFormat="1" x14ac:dyDescent="0.2">
      <c r="A245" s="164"/>
      <c r="B245" s="164"/>
      <c r="C245" s="164"/>
      <c r="D245" s="164"/>
      <c r="E245" s="164"/>
      <c r="F245" s="164"/>
      <c r="G245" s="164"/>
      <c r="H245" s="164"/>
      <c r="I245" s="164"/>
      <c r="J245" s="164"/>
      <c r="K245" s="164"/>
      <c r="L245" s="164"/>
      <c r="M245" s="164"/>
      <c r="N245" s="164"/>
      <c r="O245" s="164"/>
      <c r="P245" s="164"/>
    </row>
    <row r="246" spans="1:16" s="165" customFormat="1" x14ac:dyDescent="0.2">
      <c r="A246" s="164"/>
      <c r="B246" s="164"/>
      <c r="C246" s="164"/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</row>
    <row r="247" spans="1:16" s="165" customFormat="1" x14ac:dyDescent="0.2">
      <c r="A247" s="164"/>
      <c r="B247" s="164"/>
      <c r="C247" s="164"/>
      <c r="D247" s="164"/>
      <c r="E247" s="164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</row>
    <row r="248" spans="1:16" s="165" customFormat="1" x14ac:dyDescent="0.2">
      <c r="A248" s="164"/>
      <c r="B248" s="164"/>
      <c r="C248" s="164"/>
      <c r="D248" s="164"/>
      <c r="E248" s="164"/>
      <c r="F248" s="164"/>
      <c r="G248" s="164"/>
      <c r="H248" s="164"/>
      <c r="I248" s="164"/>
      <c r="J248" s="164"/>
      <c r="K248" s="164"/>
      <c r="L248" s="164"/>
      <c r="M248" s="164"/>
      <c r="N248" s="164"/>
      <c r="O248" s="164"/>
      <c r="P248" s="164"/>
    </row>
    <row r="249" spans="1:16" s="165" customFormat="1" x14ac:dyDescent="0.2">
      <c r="A249" s="164"/>
      <c r="B249" s="164"/>
      <c r="C249" s="164"/>
      <c r="D249" s="164"/>
      <c r="E249" s="164"/>
      <c r="F249" s="164"/>
      <c r="G249" s="164"/>
      <c r="H249" s="164"/>
      <c r="I249" s="164"/>
      <c r="J249" s="164"/>
      <c r="K249" s="164"/>
      <c r="L249" s="164"/>
      <c r="M249" s="164"/>
      <c r="N249" s="164"/>
      <c r="O249" s="164"/>
      <c r="P249" s="164"/>
    </row>
    <row r="250" spans="1:16" s="165" customFormat="1" x14ac:dyDescent="0.2">
      <c r="A250" s="164"/>
      <c r="B250" s="164"/>
      <c r="C250" s="164"/>
      <c r="D250" s="164"/>
      <c r="E250" s="164"/>
      <c r="F250" s="164"/>
      <c r="G250" s="164"/>
      <c r="H250" s="164"/>
      <c r="I250" s="164"/>
      <c r="J250" s="164"/>
      <c r="K250" s="164"/>
      <c r="L250" s="164"/>
      <c r="M250" s="164"/>
      <c r="N250" s="164"/>
      <c r="O250" s="164"/>
      <c r="P250" s="164"/>
    </row>
    <row r="251" spans="1:16" s="165" customFormat="1" x14ac:dyDescent="0.2">
      <c r="A251" s="164"/>
      <c r="B251" s="164"/>
      <c r="C251" s="164"/>
      <c r="D251" s="164"/>
      <c r="E251" s="164"/>
      <c r="F251" s="164"/>
      <c r="G251" s="164"/>
      <c r="H251" s="164"/>
      <c r="I251" s="164"/>
      <c r="J251" s="164"/>
      <c r="K251" s="164"/>
      <c r="L251" s="164"/>
      <c r="M251" s="164"/>
      <c r="N251" s="164"/>
      <c r="O251" s="164"/>
      <c r="P251" s="164"/>
    </row>
    <row r="252" spans="1:16" s="165" customFormat="1" x14ac:dyDescent="0.2">
      <c r="A252" s="164"/>
      <c r="B252" s="164"/>
      <c r="C252" s="164"/>
      <c r="D252" s="164"/>
      <c r="E252" s="164"/>
      <c r="F252" s="164"/>
      <c r="G252" s="164"/>
      <c r="H252" s="164"/>
      <c r="I252" s="164"/>
      <c r="J252" s="164"/>
      <c r="K252" s="164"/>
      <c r="L252" s="164"/>
      <c r="M252" s="164"/>
      <c r="N252" s="164"/>
      <c r="O252" s="164"/>
      <c r="P252" s="164"/>
    </row>
    <row r="253" spans="1:16" s="165" customFormat="1" x14ac:dyDescent="0.2">
      <c r="A253" s="164"/>
      <c r="B253" s="164"/>
      <c r="C253" s="164"/>
      <c r="D253" s="164"/>
      <c r="E253" s="164"/>
      <c r="F253" s="164"/>
      <c r="G253" s="164"/>
      <c r="H253" s="164"/>
      <c r="I253" s="164"/>
      <c r="J253" s="164"/>
      <c r="K253" s="164"/>
      <c r="L253" s="164"/>
      <c r="M253" s="164"/>
      <c r="N253" s="164"/>
      <c r="O253" s="164"/>
      <c r="P253" s="164"/>
    </row>
    <row r="254" spans="1:16" s="165" customFormat="1" x14ac:dyDescent="0.2">
      <c r="A254" s="164"/>
      <c r="B254" s="164"/>
      <c r="C254" s="164"/>
      <c r="D254" s="164"/>
      <c r="E254" s="164"/>
      <c r="F254" s="164"/>
      <c r="G254" s="164"/>
      <c r="H254" s="164"/>
      <c r="I254" s="164"/>
      <c r="J254" s="164"/>
      <c r="K254" s="164"/>
      <c r="L254" s="164"/>
      <c r="M254" s="164"/>
      <c r="N254" s="164"/>
      <c r="O254" s="164"/>
      <c r="P254" s="164"/>
    </row>
    <row r="255" spans="1:16" s="165" customFormat="1" x14ac:dyDescent="0.2">
      <c r="A255" s="164"/>
      <c r="B255" s="164"/>
      <c r="C255" s="164"/>
      <c r="D255" s="164"/>
      <c r="E255" s="164"/>
      <c r="F255" s="164"/>
      <c r="G255" s="164"/>
      <c r="H255" s="164"/>
      <c r="I255" s="164"/>
      <c r="J255" s="164"/>
      <c r="K255" s="164"/>
      <c r="L255" s="164"/>
      <c r="M255" s="164"/>
      <c r="N255" s="164"/>
      <c r="O255" s="164"/>
      <c r="P255" s="164"/>
    </row>
    <row r="256" spans="1:16" s="165" customFormat="1" x14ac:dyDescent="0.2">
      <c r="A256" s="164"/>
      <c r="B256" s="164"/>
      <c r="C256" s="164"/>
      <c r="D256" s="164"/>
      <c r="E256" s="164"/>
      <c r="F256" s="164"/>
      <c r="G256" s="164"/>
      <c r="H256" s="164"/>
      <c r="I256" s="164"/>
      <c r="J256" s="164"/>
      <c r="K256" s="164"/>
      <c r="L256" s="164"/>
      <c r="M256" s="164"/>
      <c r="N256" s="164"/>
      <c r="O256" s="164"/>
      <c r="P256" s="164"/>
    </row>
    <row r="257" spans="1:16" s="165" customFormat="1" x14ac:dyDescent="0.2">
      <c r="A257" s="164"/>
      <c r="B257" s="164"/>
      <c r="C257" s="164"/>
      <c r="D257" s="164"/>
      <c r="E257" s="164"/>
      <c r="F257" s="164"/>
      <c r="G257" s="164"/>
      <c r="H257" s="164"/>
      <c r="I257" s="164"/>
      <c r="J257" s="164"/>
      <c r="K257" s="164"/>
      <c r="L257" s="164"/>
      <c r="M257" s="164"/>
      <c r="N257" s="164"/>
      <c r="O257" s="164"/>
      <c r="P257" s="164"/>
    </row>
    <row r="258" spans="1:16" s="165" customFormat="1" x14ac:dyDescent="0.2">
      <c r="A258" s="164"/>
      <c r="B258" s="164"/>
      <c r="C258" s="164"/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164"/>
      <c r="P258" s="164"/>
    </row>
    <row r="259" spans="1:16" s="165" customFormat="1" x14ac:dyDescent="0.2">
      <c r="A259" s="164"/>
      <c r="B259" s="164"/>
      <c r="C259" s="164"/>
      <c r="D259" s="164"/>
      <c r="E259" s="164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</row>
    <row r="260" spans="1:16" s="165" customFormat="1" x14ac:dyDescent="0.2">
      <c r="A260" s="164"/>
      <c r="B260" s="164"/>
      <c r="C260" s="164"/>
      <c r="D260" s="164"/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</row>
    <row r="261" spans="1:16" s="165" customFormat="1" x14ac:dyDescent="0.2">
      <c r="A261" s="164"/>
      <c r="B261" s="164"/>
      <c r="C261" s="164"/>
      <c r="D261" s="164"/>
      <c r="E261" s="164"/>
      <c r="F261" s="164"/>
      <c r="G261" s="164"/>
      <c r="H261" s="164"/>
      <c r="I261" s="164"/>
      <c r="J261" s="164"/>
      <c r="K261" s="164"/>
      <c r="L261" s="164"/>
      <c r="M261" s="164"/>
      <c r="N261" s="164"/>
      <c r="O261" s="164"/>
      <c r="P261" s="164"/>
    </row>
    <row r="262" spans="1:16" s="165" customFormat="1" x14ac:dyDescent="0.2">
      <c r="A262" s="164"/>
      <c r="B262" s="164"/>
      <c r="C262" s="164"/>
      <c r="D262" s="164"/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</row>
    <row r="263" spans="1:16" s="165" customFormat="1" x14ac:dyDescent="0.2">
      <c r="A263" s="164"/>
      <c r="B263" s="164"/>
      <c r="C263" s="164"/>
      <c r="D263" s="164"/>
      <c r="E263" s="164"/>
      <c r="F263" s="164"/>
      <c r="G263" s="164"/>
      <c r="H263" s="164"/>
      <c r="I263" s="164"/>
      <c r="J263" s="164"/>
      <c r="K263" s="164"/>
      <c r="L263" s="164"/>
      <c r="M263" s="164"/>
      <c r="N263" s="164"/>
      <c r="O263" s="164"/>
      <c r="P263" s="164"/>
    </row>
    <row r="264" spans="1:16" s="165" customFormat="1" x14ac:dyDescent="0.2">
      <c r="A264" s="164"/>
      <c r="B264" s="164"/>
      <c r="C264" s="164"/>
      <c r="D264" s="164"/>
      <c r="E264" s="164"/>
      <c r="F264" s="164"/>
      <c r="G264" s="164"/>
      <c r="H264" s="164"/>
      <c r="I264" s="164"/>
      <c r="J264" s="164"/>
      <c r="K264" s="164"/>
      <c r="L264" s="164"/>
      <c r="M264" s="164"/>
      <c r="N264" s="164"/>
      <c r="O264" s="164"/>
      <c r="P264" s="164"/>
    </row>
    <row r="265" spans="1:16" s="165" customFormat="1" x14ac:dyDescent="0.2">
      <c r="A265" s="164"/>
      <c r="B265" s="164"/>
      <c r="C265" s="164"/>
      <c r="D265" s="164"/>
      <c r="E265" s="164"/>
      <c r="F265" s="164"/>
      <c r="G265" s="164"/>
      <c r="H265" s="164"/>
      <c r="I265" s="164"/>
      <c r="J265" s="164"/>
      <c r="K265" s="164"/>
      <c r="L265" s="164"/>
      <c r="M265" s="164"/>
      <c r="N265" s="164"/>
      <c r="O265" s="164"/>
      <c r="P265" s="164"/>
    </row>
    <row r="266" spans="1:16" s="165" customFormat="1" x14ac:dyDescent="0.2">
      <c r="A266" s="164"/>
      <c r="B266" s="164"/>
      <c r="C266" s="164"/>
      <c r="D266" s="164"/>
      <c r="E266" s="164"/>
      <c r="F266" s="164"/>
      <c r="G266" s="164"/>
      <c r="H266" s="164"/>
      <c r="I266" s="164"/>
      <c r="J266" s="164"/>
      <c r="K266" s="164"/>
      <c r="L266" s="164"/>
      <c r="M266" s="164"/>
      <c r="N266" s="164"/>
      <c r="O266" s="164"/>
      <c r="P266" s="164"/>
    </row>
    <row r="267" spans="1:16" s="165" customFormat="1" x14ac:dyDescent="0.2">
      <c r="A267" s="164"/>
      <c r="B267" s="164"/>
      <c r="C267" s="164"/>
      <c r="D267" s="164"/>
      <c r="E267" s="164"/>
      <c r="F267" s="164"/>
      <c r="G267" s="164"/>
      <c r="H267" s="164"/>
      <c r="I267" s="164"/>
      <c r="J267" s="164"/>
      <c r="K267" s="164"/>
      <c r="L267" s="164"/>
      <c r="M267" s="164"/>
      <c r="N267" s="164"/>
      <c r="O267" s="164"/>
      <c r="P267" s="164"/>
    </row>
    <row r="268" spans="1:16" s="165" customFormat="1" x14ac:dyDescent="0.2">
      <c r="A268" s="164"/>
      <c r="B268" s="164"/>
      <c r="C268" s="164"/>
      <c r="D268" s="164"/>
      <c r="E268" s="164"/>
      <c r="F268" s="164"/>
      <c r="G268" s="164"/>
      <c r="H268" s="164"/>
      <c r="I268" s="164"/>
      <c r="J268" s="164"/>
      <c r="K268" s="164"/>
      <c r="L268" s="164"/>
      <c r="M268" s="164"/>
      <c r="N268" s="164"/>
      <c r="O268" s="164"/>
      <c r="P268" s="164"/>
    </row>
    <row r="269" spans="1:16" s="165" customFormat="1" x14ac:dyDescent="0.2"/>
    <row r="270" spans="1:16" s="165" customFormat="1" x14ac:dyDescent="0.2"/>
    <row r="271" spans="1:16" s="165" customFormat="1" x14ac:dyDescent="0.2"/>
    <row r="272" spans="1:16" s="165" customFormat="1" x14ac:dyDescent="0.2"/>
    <row r="273" s="165" customFormat="1" x14ac:dyDescent="0.2"/>
    <row r="274" s="165" customFormat="1" x14ac:dyDescent="0.2"/>
    <row r="275" s="165" customFormat="1" x14ac:dyDescent="0.2"/>
    <row r="276" s="165" customFormat="1" x14ac:dyDescent="0.2"/>
    <row r="277" s="165" customFormat="1" x14ac:dyDescent="0.2"/>
    <row r="278" s="165" customFormat="1" x14ac:dyDescent="0.2"/>
    <row r="279" s="165" customFormat="1" x14ac:dyDescent="0.2"/>
    <row r="280" s="165" customFormat="1" x14ac:dyDescent="0.2"/>
    <row r="281" s="165" customFormat="1" x14ac:dyDescent="0.2"/>
    <row r="282" s="165" customFormat="1" x14ac:dyDescent="0.2"/>
    <row r="283" s="165" customFormat="1" x14ac:dyDescent="0.2"/>
    <row r="284" s="165" customFormat="1" x14ac:dyDescent="0.2"/>
    <row r="285" s="165" customFormat="1" x14ac:dyDescent="0.2"/>
    <row r="286" s="165" customFormat="1" x14ac:dyDescent="0.2"/>
    <row r="287" s="165" customFormat="1" x14ac:dyDescent="0.2"/>
    <row r="288" s="165" customFormat="1" x14ac:dyDescent="0.2"/>
    <row r="289" s="165" customFormat="1" x14ac:dyDescent="0.2"/>
    <row r="290" s="165" customFormat="1" x14ac:dyDescent="0.2"/>
    <row r="291" s="165" customFormat="1" x14ac:dyDescent="0.2"/>
    <row r="292" s="165" customFormat="1" x14ac:dyDescent="0.2"/>
    <row r="293" s="165" customFormat="1" x14ac:dyDescent="0.2"/>
    <row r="294" s="165" customFormat="1" x14ac:dyDescent="0.2"/>
    <row r="295" s="165" customFormat="1" x14ac:dyDescent="0.2"/>
    <row r="296" s="165" customFormat="1" x14ac:dyDescent="0.2"/>
    <row r="297" s="165" customFormat="1" x14ac:dyDescent="0.2"/>
    <row r="298" s="165" customFormat="1" x14ac:dyDescent="0.2"/>
    <row r="299" s="165" customFormat="1" x14ac:dyDescent="0.2"/>
    <row r="300" s="165" customFormat="1" x14ac:dyDescent="0.2"/>
    <row r="301" s="165" customFormat="1" x14ac:dyDescent="0.2"/>
    <row r="302" s="165" customFormat="1" x14ac:dyDescent="0.2"/>
    <row r="303" s="165" customFormat="1" x14ac:dyDescent="0.2"/>
    <row r="304" s="165" customFormat="1" x14ac:dyDescent="0.2"/>
    <row r="305" s="165" customFormat="1" x14ac:dyDescent="0.2"/>
    <row r="306" s="165" customFormat="1" x14ac:dyDescent="0.2"/>
    <row r="307" s="165" customFormat="1" x14ac:dyDescent="0.2"/>
    <row r="308" s="165" customFormat="1" x14ac:dyDescent="0.2"/>
    <row r="309" s="165" customFormat="1" x14ac:dyDescent="0.2"/>
    <row r="310" s="165" customFormat="1" x14ac:dyDescent="0.2"/>
    <row r="311" s="165" customFormat="1" x14ac:dyDescent="0.2"/>
    <row r="312" s="165" customFormat="1" x14ac:dyDescent="0.2"/>
    <row r="313" s="165" customFormat="1" x14ac:dyDescent="0.2"/>
    <row r="314" s="165" customFormat="1" x14ac:dyDescent="0.2"/>
    <row r="315" s="165" customFormat="1" x14ac:dyDescent="0.2"/>
    <row r="316" s="165" customFormat="1" x14ac:dyDescent="0.2"/>
    <row r="317" s="165" customFormat="1" x14ac:dyDescent="0.2"/>
    <row r="318" s="165" customFormat="1" x14ac:dyDescent="0.2"/>
    <row r="319" s="165" customFormat="1" x14ac:dyDescent="0.2"/>
    <row r="320" s="165" customFormat="1" x14ac:dyDescent="0.2"/>
    <row r="321" s="165" customFormat="1" x14ac:dyDescent="0.2"/>
    <row r="322" s="165" customFormat="1" x14ac:dyDescent="0.2"/>
    <row r="323" s="165" customFormat="1" x14ac:dyDescent="0.2"/>
    <row r="324" s="165" customFormat="1" x14ac:dyDescent="0.2"/>
    <row r="325" s="165" customFormat="1" x14ac:dyDescent="0.2"/>
    <row r="326" s="165" customFormat="1" x14ac:dyDescent="0.2"/>
    <row r="327" s="165" customFormat="1" x14ac:dyDescent="0.2"/>
    <row r="328" s="165" customFormat="1" x14ac:dyDescent="0.2"/>
    <row r="329" s="165" customFormat="1" x14ac:dyDescent="0.2"/>
    <row r="330" s="165" customFormat="1" x14ac:dyDescent="0.2"/>
    <row r="331" s="165" customFormat="1" x14ac:dyDescent="0.2"/>
    <row r="332" s="165" customFormat="1" x14ac:dyDescent="0.2"/>
    <row r="333" s="165" customFormat="1" x14ac:dyDescent="0.2"/>
    <row r="334" s="165" customFormat="1" x14ac:dyDescent="0.2"/>
    <row r="335" s="165" customFormat="1" x14ac:dyDescent="0.2"/>
    <row r="336" s="165" customFormat="1" x14ac:dyDescent="0.2"/>
    <row r="337" s="165" customFormat="1" x14ac:dyDescent="0.2"/>
    <row r="338" s="165" customFormat="1" x14ac:dyDescent="0.2"/>
    <row r="339" s="165" customFormat="1" x14ac:dyDescent="0.2"/>
    <row r="340" s="165" customFormat="1" x14ac:dyDescent="0.2"/>
    <row r="341" s="165" customFormat="1" x14ac:dyDescent="0.2"/>
    <row r="342" s="165" customFormat="1" x14ac:dyDescent="0.2"/>
    <row r="343" s="165" customFormat="1" x14ac:dyDescent="0.2"/>
    <row r="344" s="165" customFormat="1" x14ac:dyDescent="0.2"/>
    <row r="345" s="165" customFormat="1" x14ac:dyDescent="0.2"/>
    <row r="346" s="165" customFormat="1" x14ac:dyDescent="0.2"/>
    <row r="347" s="165" customFormat="1" x14ac:dyDescent="0.2"/>
    <row r="348" s="165" customFormat="1" x14ac:dyDescent="0.2"/>
    <row r="349" s="165" customFormat="1" x14ac:dyDescent="0.2"/>
    <row r="350" s="165" customFormat="1" x14ac:dyDescent="0.2"/>
    <row r="351" s="165" customFormat="1" x14ac:dyDescent="0.2"/>
    <row r="352" s="165" customFormat="1" x14ac:dyDescent="0.2"/>
    <row r="353" s="165" customFormat="1" x14ac:dyDescent="0.2"/>
    <row r="354" s="165" customFormat="1" x14ac:dyDescent="0.2"/>
    <row r="355" s="165" customFormat="1" x14ac:dyDescent="0.2"/>
    <row r="356" s="165" customFormat="1" x14ac:dyDescent="0.2"/>
    <row r="357" s="165" customFormat="1" x14ac:dyDescent="0.2"/>
    <row r="358" s="165" customFormat="1" x14ac:dyDescent="0.2"/>
    <row r="359" s="165" customFormat="1" x14ac:dyDescent="0.2"/>
    <row r="360" s="165" customFormat="1" x14ac:dyDescent="0.2"/>
    <row r="361" s="165" customFormat="1" x14ac:dyDescent="0.2"/>
    <row r="362" s="165" customFormat="1" x14ac:dyDescent="0.2"/>
    <row r="363" s="165" customFormat="1" x14ac:dyDescent="0.2"/>
    <row r="364" s="165" customFormat="1" x14ac:dyDescent="0.2"/>
    <row r="365" s="165" customFormat="1" x14ac:dyDescent="0.2"/>
    <row r="366" s="165" customFormat="1" x14ac:dyDescent="0.2"/>
    <row r="367" s="165" customFormat="1" x14ac:dyDescent="0.2"/>
    <row r="368" s="165" customFormat="1" x14ac:dyDescent="0.2"/>
    <row r="369" s="165" customFormat="1" x14ac:dyDescent="0.2"/>
    <row r="370" s="165" customFormat="1" x14ac:dyDescent="0.2"/>
    <row r="371" s="165" customFormat="1" x14ac:dyDescent="0.2"/>
    <row r="372" s="165" customFormat="1" x14ac:dyDescent="0.2"/>
    <row r="373" s="165" customFormat="1" x14ac:dyDescent="0.2"/>
    <row r="374" s="165" customFormat="1" x14ac:dyDescent="0.2"/>
    <row r="375" s="165" customFormat="1" x14ac:dyDescent="0.2"/>
    <row r="376" s="165" customFormat="1" x14ac:dyDescent="0.2"/>
    <row r="377" s="165" customFormat="1" x14ac:dyDescent="0.2"/>
    <row r="378" s="165" customFormat="1" x14ac:dyDescent="0.2"/>
    <row r="379" s="165" customFormat="1" x14ac:dyDescent="0.2"/>
    <row r="380" s="165" customFormat="1" x14ac:dyDescent="0.2"/>
    <row r="381" s="165" customFormat="1" x14ac:dyDescent="0.2"/>
    <row r="382" s="165" customFormat="1" x14ac:dyDescent="0.2"/>
    <row r="383" s="165" customFormat="1" x14ac:dyDescent="0.2"/>
    <row r="384" s="165" customFormat="1" x14ac:dyDescent="0.2"/>
    <row r="385" s="165" customFormat="1" x14ac:dyDescent="0.2"/>
    <row r="386" s="165" customFormat="1" x14ac:dyDescent="0.2"/>
    <row r="387" s="165" customFormat="1" x14ac:dyDescent="0.2"/>
    <row r="388" s="165" customFormat="1" x14ac:dyDescent="0.2"/>
    <row r="389" s="165" customFormat="1" x14ac:dyDescent="0.2"/>
    <row r="390" s="165" customFormat="1" x14ac:dyDescent="0.2"/>
    <row r="391" s="165" customFormat="1" x14ac:dyDescent="0.2"/>
    <row r="392" s="165" customFormat="1" x14ac:dyDescent="0.2"/>
    <row r="393" s="165" customFormat="1" x14ac:dyDescent="0.2"/>
    <row r="394" s="165" customFormat="1" x14ac:dyDescent="0.2"/>
    <row r="395" s="165" customFormat="1" x14ac:dyDescent="0.2"/>
    <row r="396" s="165" customFormat="1" x14ac:dyDescent="0.2"/>
    <row r="397" s="165" customFormat="1" x14ac:dyDescent="0.2"/>
    <row r="398" s="165" customFormat="1" x14ac:dyDescent="0.2"/>
    <row r="399" s="165" customFormat="1" x14ac:dyDescent="0.2"/>
    <row r="400" s="165" customFormat="1" x14ac:dyDescent="0.2"/>
    <row r="401" s="165" customFormat="1" x14ac:dyDescent="0.2"/>
    <row r="402" s="165" customFormat="1" x14ac:dyDescent="0.2"/>
    <row r="403" s="165" customFormat="1" x14ac:dyDescent="0.2"/>
    <row r="404" s="165" customFormat="1" x14ac:dyDescent="0.2"/>
    <row r="405" s="165" customFormat="1" x14ac:dyDescent="0.2"/>
    <row r="406" s="165" customFormat="1" x14ac:dyDescent="0.2"/>
    <row r="407" s="165" customFormat="1" x14ac:dyDescent="0.2"/>
    <row r="408" s="165" customFormat="1" x14ac:dyDescent="0.2"/>
    <row r="409" s="165" customFormat="1" x14ac:dyDescent="0.2"/>
    <row r="410" s="165" customFormat="1" x14ac:dyDescent="0.2"/>
    <row r="411" s="165" customFormat="1" x14ac:dyDescent="0.2"/>
    <row r="412" s="165" customFormat="1" x14ac:dyDescent="0.2"/>
    <row r="413" s="165" customFormat="1" x14ac:dyDescent="0.2"/>
    <row r="414" s="165" customFormat="1" x14ac:dyDescent="0.2"/>
    <row r="415" s="165" customFormat="1" x14ac:dyDescent="0.2"/>
    <row r="416" s="165" customFormat="1" x14ac:dyDescent="0.2"/>
    <row r="417" s="165" customFormat="1" x14ac:dyDescent="0.2"/>
    <row r="418" s="165" customFormat="1" x14ac:dyDescent="0.2"/>
    <row r="419" s="165" customFormat="1" x14ac:dyDescent="0.2"/>
    <row r="420" s="165" customFormat="1" x14ac:dyDescent="0.2"/>
    <row r="421" s="165" customFormat="1" x14ac:dyDescent="0.2"/>
    <row r="422" s="165" customFormat="1" x14ac:dyDescent="0.2"/>
    <row r="423" s="165" customFormat="1" x14ac:dyDescent="0.2"/>
    <row r="424" s="165" customFormat="1" x14ac:dyDescent="0.2"/>
    <row r="425" s="165" customFormat="1" x14ac:dyDescent="0.2"/>
    <row r="426" s="165" customFormat="1" x14ac:dyDescent="0.2"/>
    <row r="427" s="165" customFormat="1" x14ac:dyDescent="0.2"/>
    <row r="428" s="165" customFormat="1" x14ac:dyDescent="0.2"/>
    <row r="429" s="165" customFormat="1" x14ac:dyDescent="0.2"/>
    <row r="430" s="165" customFormat="1" x14ac:dyDescent="0.2"/>
    <row r="431" s="165" customFormat="1" x14ac:dyDescent="0.2"/>
    <row r="432" s="165" customFormat="1" x14ac:dyDescent="0.2"/>
    <row r="433" s="165" customFormat="1" x14ac:dyDescent="0.2"/>
    <row r="434" s="165" customFormat="1" x14ac:dyDescent="0.2"/>
    <row r="435" s="165" customFormat="1" x14ac:dyDescent="0.2"/>
    <row r="436" s="165" customFormat="1" x14ac:dyDescent="0.2"/>
    <row r="437" s="165" customFormat="1" x14ac:dyDescent="0.2"/>
    <row r="438" s="165" customFormat="1" x14ac:dyDescent="0.2"/>
    <row r="439" s="165" customFormat="1" x14ac:dyDescent="0.2"/>
    <row r="440" s="165" customFormat="1" x14ac:dyDescent="0.2"/>
    <row r="441" s="165" customFormat="1" x14ac:dyDescent="0.2"/>
    <row r="442" s="165" customFormat="1" x14ac:dyDescent="0.2"/>
    <row r="443" s="165" customFormat="1" x14ac:dyDescent="0.2"/>
    <row r="444" s="165" customFormat="1" x14ac:dyDescent="0.2"/>
    <row r="445" s="165" customFormat="1" x14ac:dyDescent="0.2"/>
    <row r="446" s="165" customFormat="1" x14ac:dyDescent="0.2"/>
    <row r="447" s="165" customFormat="1" x14ac:dyDescent="0.2"/>
    <row r="448" s="165" customFormat="1" x14ac:dyDescent="0.2"/>
    <row r="449" s="165" customFormat="1" x14ac:dyDescent="0.2"/>
    <row r="450" s="165" customFormat="1" x14ac:dyDescent="0.2"/>
    <row r="451" s="165" customFormat="1" x14ac:dyDescent="0.2"/>
    <row r="452" s="165" customFormat="1" x14ac:dyDescent="0.2"/>
    <row r="453" s="165" customFormat="1" x14ac:dyDescent="0.2"/>
    <row r="454" s="165" customFormat="1" x14ac:dyDescent="0.2"/>
    <row r="455" s="165" customFormat="1" x14ac:dyDescent="0.2"/>
    <row r="456" s="165" customFormat="1" x14ac:dyDescent="0.2"/>
    <row r="457" s="165" customFormat="1" x14ac:dyDescent="0.2"/>
    <row r="458" s="165" customFormat="1" x14ac:dyDescent="0.2"/>
    <row r="459" s="165" customFormat="1" x14ac:dyDescent="0.2"/>
    <row r="460" s="165" customFormat="1" x14ac:dyDescent="0.2"/>
    <row r="461" s="165" customFormat="1" x14ac:dyDescent="0.2"/>
    <row r="462" s="165" customFormat="1" x14ac:dyDescent="0.2"/>
    <row r="463" s="165" customFormat="1" x14ac:dyDescent="0.2"/>
    <row r="464" s="165" customFormat="1" x14ac:dyDescent="0.2"/>
    <row r="465" s="165" customFormat="1" x14ac:dyDescent="0.2"/>
    <row r="466" s="165" customFormat="1" x14ac:dyDescent="0.2"/>
    <row r="467" s="165" customFormat="1" x14ac:dyDescent="0.2"/>
    <row r="468" s="165" customFormat="1" x14ac:dyDescent="0.2"/>
    <row r="469" s="165" customFormat="1" x14ac:dyDescent="0.2"/>
    <row r="470" s="165" customFormat="1" x14ac:dyDescent="0.2"/>
    <row r="471" s="165" customFormat="1" x14ac:dyDescent="0.2"/>
    <row r="472" s="165" customFormat="1" x14ac:dyDescent="0.2"/>
    <row r="473" s="165" customFormat="1" x14ac:dyDescent="0.2"/>
    <row r="474" s="165" customFormat="1" x14ac:dyDescent="0.2"/>
    <row r="475" s="165" customFormat="1" x14ac:dyDescent="0.2"/>
    <row r="476" s="165" customFormat="1" x14ac:dyDescent="0.2"/>
    <row r="477" s="165" customFormat="1" x14ac:dyDescent="0.2"/>
    <row r="478" s="165" customFormat="1" x14ac:dyDescent="0.2"/>
    <row r="479" s="165" customFormat="1" x14ac:dyDescent="0.2"/>
    <row r="480" s="165" customFormat="1" x14ac:dyDescent="0.2"/>
    <row r="481" s="165" customFormat="1" x14ac:dyDescent="0.2"/>
    <row r="482" s="165" customFormat="1" x14ac:dyDescent="0.2"/>
    <row r="483" s="165" customFormat="1" x14ac:dyDescent="0.2"/>
    <row r="484" s="165" customFormat="1" x14ac:dyDescent="0.2"/>
    <row r="485" s="165" customFormat="1" x14ac:dyDescent="0.2"/>
    <row r="486" s="165" customFormat="1" x14ac:dyDescent="0.2"/>
    <row r="487" s="165" customFormat="1" x14ac:dyDescent="0.2"/>
    <row r="488" s="165" customFormat="1" x14ac:dyDescent="0.2"/>
    <row r="489" s="165" customFormat="1" x14ac:dyDescent="0.2"/>
    <row r="490" s="165" customFormat="1" x14ac:dyDescent="0.2"/>
    <row r="491" s="165" customFormat="1" x14ac:dyDescent="0.2"/>
    <row r="492" s="165" customFormat="1" x14ac:dyDescent="0.2"/>
    <row r="493" s="165" customFormat="1" x14ac:dyDescent="0.2"/>
    <row r="494" s="165" customFormat="1" x14ac:dyDescent="0.2"/>
    <row r="495" s="165" customFormat="1" x14ac:dyDescent="0.2"/>
    <row r="496" s="165" customFormat="1" x14ac:dyDescent="0.2"/>
    <row r="497" s="165" customFormat="1" x14ac:dyDescent="0.2"/>
    <row r="498" s="165" customFormat="1" x14ac:dyDescent="0.2"/>
    <row r="499" s="165" customFormat="1" x14ac:dyDescent="0.2"/>
    <row r="500" s="165" customFormat="1" x14ac:dyDescent="0.2"/>
    <row r="501" s="165" customFormat="1" x14ac:dyDescent="0.2"/>
    <row r="502" s="165" customFormat="1" x14ac:dyDescent="0.2"/>
    <row r="503" s="165" customFormat="1" x14ac:dyDescent="0.2"/>
    <row r="504" s="165" customFormat="1" x14ac:dyDescent="0.2"/>
    <row r="505" s="165" customFormat="1" x14ac:dyDescent="0.2"/>
    <row r="506" s="165" customFormat="1" x14ac:dyDescent="0.2"/>
    <row r="507" s="165" customFormat="1" x14ac:dyDescent="0.2"/>
    <row r="508" s="165" customFormat="1" x14ac:dyDescent="0.2"/>
    <row r="509" s="165" customFormat="1" x14ac:dyDescent="0.2"/>
    <row r="510" s="165" customFormat="1" x14ac:dyDescent="0.2"/>
    <row r="511" s="165" customFormat="1" x14ac:dyDescent="0.2"/>
    <row r="512" s="165" customFormat="1" x14ac:dyDescent="0.2"/>
    <row r="513" s="165" customFormat="1" x14ac:dyDescent="0.2"/>
    <row r="514" s="165" customFormat="1" x14ac:dyDescent="0.2"/>
    <row r="515" s="165" customFormat="1" x14ac:dyDescent="0.2"/>
    <row r="516" s="165" customFormat="1" x14ac:dyDescent="0.2"/>
    <row r="517" s="165" customFormat="1" x14ac:dyDescent="0.2"/>
    <row r="518" s="165" customFormat="1" x14ac:dyDescent="0.2"/>
    <row r="519" s="165" customFormat="1" x14ac:dyDescent="0.2"/>
    <row r="520" s="165" customFormat="1" x14ac:dyDescent="0.2"/>
    <row r="521" s="165" customFormat="1" x14ac:dyDescent="0.2"/>
    <row r="522" s="165" customFormat="1" x14ac:dyDescent="0.2"/>
    <row r="523" s="165" customFormat="1" x14ac:dyDescent="0.2"/>
    <row r="524" s="165" customFormat="1" x14ac:dyDescent="0.2"/>
    <row r="525" s="165" customFormat="1" x14ac:dyDescent="0.2"/>
    <row r="526" s="165" customFormat="1" x14ac:dyDescent="0.2"/>
    <row r="527" s="165" customFormat="1" x14ac:dyDescent="0.2"/>
    <row r="528" s="165" customFormat="1" x14ac:dyDescent="0.2"/>
    <row r="529" s="165" customFormat="1" x14ac:dyDescent="0.2"/>
    <row r="530" s="165" customFormat="1" x14ac:dyDescent="0.2"/>
    <row r="531" s="165" customFormat="1" x14ac:dyDescent="0.2"/>
    <row r="532" s="165" customFormat="1" x14ac:dyDescent="0.2"/>
    <row r="533" s="165" customFormat="1" x14ac:dyDescent="0.2"/>
    <row r="534" s="165" customFormat="1" x14ac:dyDescent="0.2"/>
    <row r="535" s="165" customFormat="1" x14ac:dyDescent="0.2"/>
    <row r="536" s="165" customFormat="1" x14ac:dyDescent="0.2"/>
    <row r="537" s="165" customFormat="1" x14ac:dyDescent="0.2"/>
    <row r="538" s="165" customFormat="1" x14ac:dyDescent="0.2"/>
    <row r="539" s="165" customFormat="1" x14ac:dyDescent="0.2"/>
    <row r="540" s="165" customFormat="1" x14ac:dyDescent="0.2"/>
    <row r="541" s="165" customFormat="1" x14ac:dyDescent="0.2"/>
    <row r="542" s="165" customFormat="1" x14ac:dyDescent="0.2"/>
    <row r="543" s="165" customFormat="1" x14ac:dyDescent="0.2"/>
    <row r="544" s="165" customFormat="1" x14ac:dyDescent="0.2"/>
    <row r="545" s="165" customFormat="1" x14ac:dyDescent="0.2"/>
    <row r="546" s="165" customFormat="1" x14ac:dyDescent="0.2"/>
    <row r="547" s="165" customFormat="1" x14ac:dyDescent="0.2"/>
    <row r="548" s="165" customFormat="1" x14ac:dyDescent="0.2"/>
    <row r="549" s="165" customFormat="1" x14ac:dyDescent="0.2"/>
    <row r="550" s="165" customFormat="1" x14ac:dyDescent="0.2"/>
    <row r="551" s="165" customFormat="1" x14ac:dyDescent="0.2"/>
    <row r="552" s="165" customFormat="1" x14ac:dyDescent="0.2"/>
    <row r="553" s="165" customFormat="1" x14ac:dyDescent="0.2"/>
    <row r="554" s="165" customFormat="1" x14ac:dyDescent="0.2"/>
    <row r="555" s="165" customFormat="1" x14ac:dyDescent="0.2"/>
    <row r="556" s="165" customFormat="1" x14ac:dyDescent="0.2"/>
    <row r="557" s="165" customFormat="1" x14ac:dyDescent="0.2"/>
    <row r="558" s="165" customFormat="1" x14ac:dyDescent="0.2"/>
    <row r="559" s="165" customFormat="1" x14ac:dyDescent="0.2"/>
    <row r="560" s="165" customFormat="1" x14ac:dyDescent="0.2"/>
    <row r="561" s="165" customFormat="1" x14ac:dyDescent="0.2"/>
    <row r="562" s="165" customFormat="1" x14ac:dyDescent="0.2"/>
    <row r="563" s="165" customFormat="1" x14ac:dyDescent="0.2"/>
    <row r="564" s="165" customFormat="1" x14ac:dyDescent="0.2"/>
    <row r="565" s="165" customFormat="1" x14ac:dyDescent="0.2"/>
    <row r="566" s="165" customFormat="1" x14ac:dyDescent="0.2"/>
    <row r="567" s="165" customFormat="1" x14ac:dyDescent="0.2"/>
    <row r="568" s="165" customFormat="1" x14ac:dyDescent="0.2"/>
    <row r="569" s="165" customFormat="1" x14ac:dyDescent="0.2"/>
    <row r="570" s="165" customFormat="1" x14ac:dyDescent="0.2"/>
    <row r="571" s="165" customFormat="1" x14ac:dyDescent="0.2"/>
    <row r="572" s="165" customFormat="1" x14ac:dyDescent="0.2"/>
    <row r="573" s="165" customFormat="1" x14ac:dyDescent="0.2"/>
    <row r="574" s="165" customFormat="1" x14ac:dyDescent="0.2"/>
    <row r="575" s="165" customFormat="1" x14ac:dyDescent="0.2"/>
    <row r="576" s="165" customFormat="1" x14ac:dyDescent="0.2"/>
    <row r="577" s="165" customFormat="1" x14ac:dyDescent="0.2"/>
    <row r="578" s="165" customFormat="1" x14ac:dyDescent="0.2"/>
    <row r="579" s="165" customFormat="1" x14ac:dyDescent="0.2"/>
    <row r="580" s="165" customFormat="1" x14ac:dyDescent="0.2"/>
    <row r="581" s="165" customFormat="1" x14ac:dyDescent="0.2"/>
    <row r="582" s="165" customFormat="1" x14ac:dyDescent="0.2"/>
    <row r="583" s="165" customFormat="1" x14ac:dyDescent="0.2"/>
    <row r="584" s="165" customFormat="1" x14ac:dyDescent="0.2"/>
    <row r="585" s="165" customFormat="1" x14ac:dyDescent="0.2"/>
    <row r="586" s="165" customFormat="1" x14ac:dyDescent="0.2"/>
    <row r="587" s="165" customFormat="1" x14ac:dyDescent="0.2"/>
    <row r="588" s="165" customFormat="1" x14ac:dyDescent="0.2"/>
    <row r="589" s="165" customFormat="1" x14ac:dyDescent="0.2"/>
    <row r="590" s="165" customFormat="1" x14ac:dyDescent="0.2"/>
    <row r="591" s="165" customFormat="1" x14ac:dyDescent="0.2"/>
    <row r="592" s="165" customFormat="1" x14ac:dyDescent="0.2"/>
    <row r="593" s="165" customFormat="1" x14ac:dyDescent="0.2"/>
    <row r="594" s="165" customFormat="1" x14ac:dyDescent="0.2"/>
    <row r="595" s="165" customFormat="1" x14ac:dyDescent="0.2"/>
    <row r="596" s="165" customFormat="1" x14ac:dyDescent="0.2"/>
    <row r="597" s="165" customFormat="1" x14ac:dyDescent="0.2"/>
    <row r="598" s="165" customFormat="1" x14ac:dyDescent="0.2"/>
    <row r="599" s="165" customFormat="1" x14ac:dyDescent="0.2"/>
    <row r="600" s="165" customFormat="1" x14ac:dyDescent="0.2"/>
    <row r="601" s="165" customFormat="1" x14ac:dyDescent="0.2"/>
    <row r="602" s="165" customFormat="1" x14ac:dyDescent="0.2"/>
    <row r="603" s="165" customFormat="1" x14ac:dyDescent="0.2"/>
    <row r="604" s="165" customFormat="1" x14ac:dyDescent="0.2"/>
    <row r="605" s="165" customFormat="1" x14ac:dyDescent="0.2"/>
    <row r="606" s="165" customFormat="1" x14ac:dyDescent="0.2"/>
    <row r="607" s="165" customFormat="1" x14ac:dyDescent="0.2"/>
    <row r="608" s="165" customFormat="1" x14ac:dyDescent="0.2"/>
    <row r="609" s="165" customFormat="1" x14ac:dyDescent="0.2"/>
    <row r="610" s="165" customFormat="1" x14ac:dyDescent="0.2"/>
    <row r="611" s="165" customFormat="1" x14ac:dyDescent="0.2"/>
    <row r="612" s="165" customFormat="1" x14ac:dyDescent="0.2"/>
    <row r="613" s="165" customFormat="1" x14ac:dyDescent="0.2"/>
    <row r="614" s="165" customFormat="1" x14ac:dyDescent="0.2"/>
    <row r="615" s="165" customFormat="1" x14ac:dyDescent="0.2"/>
    <row r="616" s="165" customFormat="1" x14ac:dyDescent="0.2"/>
    <row r="617" s="165" customFormat="1" x14ac:dyDescent="0.2"/>
    <row r="618" s="165" customFormat="1" x14ac:dyDescent="0.2"/>
    <row r="619" s="165" customFormat="1" x14ac:dyDescent="0.2"/>
    <row r="620" s="165" customFormat="1" x14ac:dyDescent="0.2"/>
    <row r="621" s="165" customFormat="1" x14ac:dyDescent="0.2"/>
    <row r="622" s="165" customFormat="1" x14ac:dyDescent="0.2"/>
    <row r="623" s="165" customFormat="1" x14ac:dyDescent="0.2"/>
    <row r="624" s="165" customFormat="1" x14ac:dyDescent="0.2"/>
    <row r="625" s="165" customFormat="1" x14ac:dyDescent="0.2"/>
    <row r="626" s="165" customFormat="1" x14ac:dyDescent="0.2"/>
    <row r="627" s="165" customFormat="1" x14ac:dyDescent="0.2"/>
    <row r="628" s="165" customFormat="1" x14ac:dyDescent="0.2"/>
    <row r="629" s="165" customFormat="1" x14ac:dyDescent="0.2"/>
    <row r="630" s="165" customFormat="1" x14ac:dyDescent="0.2"/>
    <row r="631" s="165" customFormat="1" x14ac:dyDescent="0.2"/>
    <row r="632" s="165" customFormat="1" x14ac:dyDescent="0.2"/>
    <row r="633" s="165" customFormat="1" x14ac:dyDescent="0.2"/>
    <row r="634" s="165" customFormat="1" x14ac:dyDescent="0.2"/>
    <row r="635" s="165" customFormat="1" x14ac:dyDescent="0.2"/>
    <row r="636" s="165" customFormat="1" x14ac:dyDescent="0.2"/>
    <row r="637" s="165" customFormat="1" x14ac:dyDescent="0.2"/>
    <row r="638" s="165" customFormat="1" x14ac:dyDescent="0.2"/>
    <row r="639" s="165" customFormat="1" x14ac:dyDescent="0.2"/>
    <row r="640" s="165" customFormat="1" x14ac:dyDescent="0.2"/>
    <row r="641" s="165" customFormat="1" x14ac:dyDescent="0.2"/>
    <row r="642" s="165" customFormat="1" x14ac:dyDescent="0.2"/>
    <row r="643" s="165" customFormat="1" x14ac:dyDescent="0.2"/>
    <row r="644" s="165" customFormat="1" x14ac:dyDescent="0.2"/>
    <row r="645" s="165" customFormat="1" x14ac:dyDescent="0.2"/>
    <row r="646" s="165" customFormat="1" x14ac:dyDescent="0.2"/>
    <row r="647" s="165" customFormat="1" x14ac:dyDescent="0.2"/>
    <row r="648" s="165" customFormat="1" x14ac:dyDescent="0.2"/>
    <row r="649" s="165" customFormat="1" x14ac:dyDescent="0.2"/>
    <row r="650" s="165" customFormat="1" x14ac:dyDescent="0.2"/>
    <row r="651" s="165" customFormat="1" x14ac:dyDescent="0.2"/>
    <row r="652" s="165" customFormat="1" x14ac:dyDescent="0.2"/>
    <row r="653" s="165" customFormat="1" x14ac:dyDescent="0.2"/>
    <row r="654" s="165" customFormat="1" x14ac:dyDescent="0.2"/>
    <row r="655" s="165" customFormat="1" x14ac:dyDescent="0.2"/>
    <row r="656" s="165" customFormat="1" x14ac:dyDescent="0.2"/>
    <row r="657" s="165" customFormat="1" x14ac:dyDescent="0.2"/>
    <row r="658" s="165" customFormat="1" x14ac:dyDescent="0.2"/>
    <row r="659" s="165" customFormat="1" x14ac:dyDescent="0.2"/>
    <row r="660" s="165" customFormat="1" x14ac:dyDescent="0.2"/>
    <row r="661" s="165" customFormat="1" x14ac:dyDescent="0.2"/>
    <row r="662" s="165" customFormat="1" x14ac:dyDescent="0.2"/>
    <row r="663" s="165" customFormat="1" x14ac:dyDescent="0.2"/>
    <row r="664" s="165" customFormat="1" x14ac:dyDescent="0.2"/>
    <row r="665" s="165" customFormat="1" x14ac:dyDescent="0.2"/>
    <row r="666" s="165" customFormat="1" x14ac:dyDescent="0.2"/>
    <row r="667" s="165" customFormat="1" x14ac:dyDescent="0.2"/>
    <row r="668" s="165" customFormat="1" x14ac:dyDescent="0.2"/>
    <row r="669" s="165" customFormat="1" x14ac:dyDescent="0.2"/>
    <row r="670" s="165" customFormat="1" x14ac:dyDescent="0.2"/>
    <row r="671" s="165" customFormat="1" x14ac:dyDescent="0.2"/>
    <row r="672" s="165" customFormat="1" x14ac:dyDescent="0.2"/>
    <row r="673" s="165" customFormat="1" x14ac:dyDescent="0.2"/>
    <row r="674" s="165" customFormat="1" x14ac:dyDescent="0.2"/>
    <row r="675" s="165" customFormat="1" x14ac:dyDescent="0.2"/>
    <row r="676" s="165" customFormat="1" x14ac:dyDescent="0.2"/>
    <row r="677" s="165" customFormat="1" x14ac:dyDescent="0.2"/>
    <row r="678" s="165" customFormat="1" x14ac:dyDescent="0.2"/>
    <row r="679" s="165" customFormat="1" x14ac:dyDescent="0.2"/>
    <row r="680" s="165" customFormat="1" x14ac:dyDescent="0.2"/>
    <row r="681" s="165" customFormat="1" x14ac:dyDescent="0.2"/>
    <row r="682" s="165" customFormat="1" x14ac:dyDescent="0.2"/>
    <row r="683" s="165" customFormat="1" x14ac:dyDescent="0.2"/>
    <row r="684" s="165" customFormat="1" x14ac:dyDescent="0.2"/>
    <row r="685" s="165" customFormat="1" x14ac:dyDescent="0.2"/>
    <row r="686" s="165" customFormat="1" x14ac:dyDescent="0.2"/>
    <row r="687" s="165" customFormat="1" x14ac:dyDescent="0.2"/>
    <row r="688" s="165" customFormat="1" x14ac:dyDescent="0.2"/>
    <row r="689" s="165" customFormat="1" x14ac:dyDescent="0.2"/>
    <row r="690" s="165" customFormat="1" x14ac:dyDescent="0.2"/>
    <row r="691" s="165" customFormat="1" x14ac:dyDescent="0.2"/>
    <row r="692" s="165" customFormat="1" x14ac:dyDescent="0.2"/>
    <row r="693" s="165" customFormat="1" x14ac:dyDescent="0.2"/>
    <row r="694" s="165" customFormat="1" x14ac:dyDescent="0.2"/>
    <row r="695" s="165" customFormat="1" x14ac:dyDescent="0.2"/>
    <row r="696" s="165" customFormat="1" x14ac:dyDescent="0.2"/>
    <row r="697" s="165" customFormat="1" x14ac:dyDescent="0.2"/>
    <row r="698" s="165" customFormat="1" x14ac:dyDescent="0.2"/>
    <row r="699" s="165" customFormat="1" x14ac:dyDescent="0.2"/>
    <row r="700" s="165" customFormat="1" x14ac:dyDescent="0.2"/>
    <row r="701" s="165" customFormat="1" x14ac:dyDescent="0.2"/>
    <row r="702" s="165" customFormat="1" x14ac:dyDescent="0.2"/>
    <row r="703" s="165" customFormat="1" x14ac:dyDescent="0.2"/>
    <row r="704" s="165" customFormat="1" x14ac:dyDescent="0.2"/>
    <row r="705" s="165" customFormat="1" x14ac:dyDescent="0.2"/>
    <row r="706" s="165" customFormat="1" x14ac:dyDescent="0.2"/>
    <row r="707" s="165" customFormat="1" x14ac:dyDescent="0.2"/>
    <row r="708" s="165" customFormat="1" x14ac:dyDescent="0.2"/>
    <row r="709" s="165" customFormat="1" x14ac:dyDescent="0.2"/>
    <row r="710" s="165" customFormat="1" x14ac:dyDescent="0.2"/>
    <row r="711" s="165" customFormat="1" x14ac:dyDescent="0.2"/>
    <row r="712" s="165" customFormat="1" x14ac:dyDescent="0.2"/>
    <row r="713" s="165" customFormat="1" x14ac:dyDescent="0.2"/>
    <row r="714" s="165" customFormat="1" x14ac:dyDescent="0.2"/>
    <row r="715" s="165" customFormat="1" x14ac:dyDescent="0.2"/>
    <row r="716" s="165" customFormat="1" x14ac:dyDescent="0.2"/>
    <row r="717" s="165" customFormat="1" x14ac:dyDescent="0.2"/>
    <row r="718" s="165" customFormat="1" x14ac:dyDescent="0.2"/>
    <row r="719" s="165" customFormat="1" x14ac:dyDescent="0.2"/>
    <row r="720" s="165" customFormat="1" x14ac:dyDescent="0.2"/>
    <row r="721" s="165" customFormat="1" x14ac:dyDescent="0.2"/>
    <row r="722" s="165" customFormat="1" x14ac:dyDescent="0.2"/>
    <row r="723" s="165" customFormat="1" x14ac:dyDescent="0.2"/>
    <row r="724" s="165" customFormat="1" x14ac:dyDescent="0.2"/>
    <row r="725" s="165" customFormat="1" x14ac:dyDescent="0.2"/>
    <row r="726" s="165" customFormat="1" x14ac:dyDescent="0.2"/>
    <row r="727" s="165" customFormat="1" x14ac:dyDescent="0.2"/>
    <row r="728" s="165" customFormat="1" x14ac:dyDescent="0.2"/>
    <row r="729" s="165" customFormat="1" x14ac:dyDescent="0.2"/>
    <row r="730" s="165" customFormat="1" x14ac:dyDescent="0.2"/>
    <row r="731" s="165" customFormat="1" x14ac:dyDescent="0.2"/>
    <row r="732" s="165" customFormat="1" x14ac:dyDescent="0.2"/>
    <row r="733" s="165" customFormat="1" x14ac:dyDescent="0.2"/>
    <row r="734" s="165" customFormat="1" x14ac:dyDescent="0.2"/>
    <row r="735" s="165" customFormat="1" x14ac:dyDescent="0.2"/>
    <row r="736" s="165" customFormat="1" x14ac:dyDescent="0.2"/>
    <row r="737" s="165" customFormat="1" x14ac:dyDescent="0.2"/>
    <row r="738" s="165" customFormat="1" x14ac:dyDescent="0.2"/>
    <row r="739" s="165" customFormat="1" x14ac:dyDescent="0.2"/>
    <row r="740" s="165" customFormat="1" x14ac:dyDescent="0.2"/>
    <row r="741" s="165" customFormat="1" x14ac:dyDescent="0.2"/>
    <row r="742" s="165" customFormat="1" x14ac:dyDescent="0.2"/>
    <row r="743" s="165" customFormat="1" x14ac:dyDescent="0.2"/>
    <row r="744" s="165" customFormat="1" x14ac:dyDescent="0.2"/>
    <row r="745" s="165" customFormat="1" x14ac:dyDescent="0.2"/>
    <row r="746" s="165" customFormat="1" x14ac:dyDescent="0.2"/>
    <row r="747" s="165" customFormat="1" x14ac:dyDescent="0.2"/>
    <row r="748" s="165" customFormat="1" x14ac:dyDescent="0.2"/>
    <row r="749" s="165" customFormat="1" x14ac:dyDescent="0.2"/>
    <row r="750" s="165" customFormat="1" x14ac:dyDescent="0.2"/>
    <row r="751" s="165" customFormat="1" x14ac:dyDescent="0.2"/>
    <row r="752" s="165" customFormat="1" x14ac:dyDescent="0.2"/>
    <row r="753" s="165" customFormat="1" x14ac:dyDescent="0.2"/>
    <row r="754" s="165" customFormat="1" x14ac:dyDescent="0.2"/>
    <row r="755" s="165" customFormat="1" x14ac:dyDescent="0.2"/>
    <row r="756" s="165" customFormat="1" x14ac:dyDescent="0.2"/>
    <row r="757" s="165" customFormat="1" x14ac:dyDescent="0.2"/>
    <row r="758" s="165" customFormat="1" x14ac:dyDescent="0.2"/>
    <row r="759" s="165" customFormat="1" x14ac:dyDescent="0.2"/>
    <row r="760" s="165" customFormat="1" x14ac:dyDescent="0.2"/>
    <row r="761" s="165" customFormat="1" x14ac:dyDescent="0.2"/>
    <row r="762" s="165" customFormat="1" x14ac:dyDescent="0.2"/>
    <row r="763" s="165" customFormat="1" x14ac:dyDescent="0.2"/>
    <row r="764" s="165" customFormat="1" x14ac:dyDescent="0.2"/>
    <row r="765" s="165" customFormat="1" x14ac:dyDescent="0.2"/>
    <row r="766" s="165" customFormat="1" x14ac:dyDescent="0.2"/>
    <row r="767" s="165" customFormat="1" x14ac:dyDescent="0.2"/>
    <row r="768" s="165" customFormat="1" x14ac:dyDescent="0.2"/>
    <row r="769" s="165" customFormat="1" x14ac:dyDescent="0.2"/>
    <row r="770" s="165" customFormat="1" x14ac:dyDescent="0.2"/>
    <row r="771" s="165" customFormat="1" x14ac:dyDescent="0.2"/>
    <row r="772" s="165" customFormat="1" x14ac:dyDescent="0.2"/>
    <row r="773" s="165" customFormat="1" x14ac:dyDescent="0.2"/>
    <row r="774" s="165" customFormat="1" x14ac:dyDescent="0.2"/>
    <row r="775" s="165" customFormat="1" x14ac:dyDescent="0.2"/>
    <row r="776" s="165" customFormat="1" x14ac:dyDescent="0.2"/>
    <row r="777" s="165" customFormat="1" x14ac:dyDescent="0.2"/>
    <row r="778" s="165" customFormat="1" x14ac:dyDescent="0.2"/>
    <row r="779" s="165" customFormat="1" x14ac:dyDescent="0.2"/>
    <row r="780" s="165" customFormat="1" x14ac:dyDescent="0.2"/>
    <row r="781" s="165" customFormat="1" x14ac:dyDescent="0.2"/>
    <row r="782" s="165" customFormat="1" x14ac:dyDescent="0.2"/>
    <row r="783" s="165" customFormat="1" x14ac:dyDescent="0.2"/>
    <row r="784" s="165" customFormat="1" x14ac:dyDescent="0.2"/>
    <row r="785" s="165" customFormat="1" x14ac:dyDescent="0.2"/>
    <row r="786" s="165" customFormat="1" x14ac:dyDescent="0.2"/>
    <row r="787" s="165" customFormat="1" x14ac:dyDescent="0.2"/>
    <row r="788" s="165" customFormat="1" x14ac:dyDescent="0.2"/>
    <row r="789" s="165" customFormat="1" x14ac:dyDescent="0.2"/>
    <row r="790" s="165" customFormat="1" x14ac:dyDescent="0.2"/>
    <row r="791" s="165" customFormat="1" x14ac:dyDescent="0.2"/>
    <row r="792" s="165" customFormat="1" x14ac:dyDescent="0.2"/>
    <row r="793" s="165" customFormat="1" x14ac:dyDescent="0.2"/>
    <row r="794" s="165" customFormat="1" x14ac:dyDescent="0.2"/>
    <row r="795" s="165" customFormat="1" x14ac:dyDescent="0.2"/>
    <row r="796" s="165" customFormat="1" x14ac:dyDescent="0.2"/>
    <row r="797" s="165" customFormat="1" x14ac:dyDescent="0.2"/>
    <row r="798" s="165" customFormat="1" x14ac:dyDescent="0.2"/>
    <row r="799" s="165" customFormat="1" x14ac:dyDescent="0.2"/>
    <row r="800" s="165" customFormat="1" x14ac:dyDescent="0.2"/>
    <row r="801" s="165" customFormat="1" x14ac:dyDescent="0.2"/>
    <row r="802" s="165" customFormat="1" x14ac:dyDescent="0.2"/>
    <row r="803" s="165" customFormat="1" x14ac:dyDescent="0.2"/>
    <row r="804" s="165" customFormat="1" x14ac:dyDescent="0.2"/>
    <row r="805" s="165" customFormat="1" x14ac:dyDescent="0.2"/>
    <row r="806" s="165" customFormat="1" x14ac:dyDescent="0.2"/>
    <row r="807" s="165" customFormat="1" x14ac:dyDescent="0.2"/>
    <row r="808" s="165" customFormat="1" x14ac:dyDescent="0.2"/>
    <row r="809" s="165" customFormat="1" x14ac:dyDescent="0.2"/>
    <row r="810" s="165" customFormat="1" x14ac:dyDescent="0.2"/>
    <row r="811" s="165" customFormat="1" x14ac:dyDescent="0.2"/>
    <row r="812" s="165" customFormat="1" x14ac:dyDescent="0.2"/>
    <row r="813" s="165" customFormat="1" x14ac:dyDescent="0.2"/>
    <row r="814" s="165" customFormat="1" x14ac:dyDescent="0.2"/>
    <row r="815" s="165" customFormat="1" x14ac:dyDescent="0.2"/>
    <row r="816" s="165" customFormat="1" x14ac:dyDescent="0.2"/>
    <row r="817" s="165" customFormat="1" x14ac:dyDescent="0.2"/>
    <row r="818" s="165" customFormat="1" x14ac:dyDescent="0.2"/>
    <row r="819" s="165" customFormat="1" x14ac:dyDescent="0.2"/>
    <row r="820" s="165" customFormat="1" x14ac:dyDescent="0.2"/>
    <row r="821" s="165" customFormat="1" x14ac:dyDescent="0.2"/>
    <row r="822" s="165" customFormat="1" x14ac:dyDescent="0.2"/>
    <row r="823" s="165" customFormat="1" x14ac:dyDescent="0.2"/>
    <row r="824" s="165" customFormat="1" x14ac:dyDescent="0.2"/>
    <row r="825" s="165" customFormat="1" x14ac:dyDescent="0.2"/>
    <row r="826" s="165" customFormat="1" x14ac:dyDescent="0.2"/>
    <row r="827" s="165" customFormat="1" x14ac:dyDescent="0.2"/>
    <row r="828" s="165" customFormat="1" x14ac:dyDescent="0.2"/>
    <row r="829" s="165" customFormat="1" x14ac:dyDescent="0.2"/>
    <row r="830" s="165" customFormat="1" x14ac:dyDescent="0.2"/>
    <row r="831" s="165" customFormat="1" x14ac:dyDescent="0.2"/>
    <row r="832" s="165" customFormat="1" x14ac:dyDescent="0.2"/>
    <row r="833" s="165" customFormat="1" x14ac:dyDescent="0.2"/>
    <row r="834" s="165" customFormat="1" x14ac:dyDescent="0.2"/>
    <row r="835" s="165" customFormat="1" x14ac:dyDescent="0.2"/>
    <row r="836" s="165" customFormat="1" x14ac:dyDescent="0.2"/>
    <row r="837" s="165" customFormat="1" x14ac:dyDescent="0.2"/>
    <row r="838" s="165" customFormat="1" x14ac:dyDescent="0.2"/>
    <row r="839" s="165" customFormat="1" x14ac:dyDescent="0.2"/>
    <row r="840" s="165" customFormat="1" x14ac:dyDescent="0.2"/>
    <row r="841" s="165" customFormat="1" x14ac:dyDescent="0.2"/>
    <row r="842" s="165" customFormat="1" x14ac:dyDescent="0.2"/>
    <row r="843" s="165" customFormat="1" x14ac:dyDescent="0.2"/>
    <row r="844" s="165" customFormat="1" x14ac:dyDescent="0.2"/>
    <row r="845" s="165" customFormat="1" x14ac:dyDescent="0.2"/>
    <row r="846" s="165" customFormat="1" x14ac:dyDescent="0.2"/>
    <row r="847" s="165" customFormat="1" x14ac:dyDescent="0.2"/>
    <row r="848" s="165" customFormat="1" x14ac:dyDescent="0.2"/>
    <row r="849" s="165" customFormat="1" x14ac:dyDescent="0.2"/>
    <row r="850" s="165" customFormat="1" x14ac:dyDescent="0.2"/>
    <row r="851" s="165" customFormat="1" x14ac:dyDescent="0.2"/>
    <row r="852" s="165" customFormat="1" x14ac:dyDescent="0.2"/>
    <row r="853" s="165" customFormat="1" x14ac:dyDescent="0.2"/>
    <row r="854" s="165" customFormat="1" x14ac:dyDescent="0.2"/>
    <row r="855" s="165" customFormat="1" x14ac:dyDescent="0.2"/>
    <row r="856" s="165" customFormat="1" x14ac:dyDescent="0.2"/>
    <row r="857" s="165" customFormat="1" x14ac:dyDescent="0.2"/>
    <row r="858" s="165" customFormat="1" x14ac:dyDescent="0.2"/>
    <row r="859" s="165" customFormat="1" x14ac:dyDescent="0.2"/>
    <row r="860" s="165" customFormat="1" x14ac:dyDescent="0.2"/>
    <row r="861" s="165" customFormat="1" x14ac:dyDescent="0.2"/>
    <row r="862" s="165" customFormat="1" x14ac:dyDescent="0.2"/>
    <row r="863" s="165" customFormat="1" x14ac:dyDescent="0.2"/>
    <row r="864" s="165" customFormat="1" x14ac:dyDescent="0.2"/>
    <row r="865" s="165" customFormat="1" x14ac:dyDescent="0.2"/>
    <row r="866" s="165" customFormat="1" x14ac:dyDescent="0.2"/>
    <row r="867" s="165" customFormat="1" x14ac:dyDescent="0.2"/>
    <row r="868" s="165" customFormat="1" x14ac:dyDescent="0.2"/>
    <row r="869" s="165" customFormat="1" x14ac:dyDescent="0.2"/>
    <row r="870" s="165" customFormat="1" x14ac:dyDescent="0.2"/>
    <row r="871" s="165" customFormat="1" x14ac:dyDescent="0.2"/>
    <row r="872" s="165" customFormat="1" x14ac:dyDescent="0.2"/>
    <row r="873" s="165" customFormat="1" x14ac:dyDescent="0.2"/>
    <row r="874" s="165" customFormat="1" x14ac:dyDescent="0.2"/>
    <row r="875" s="165" customFormat="1" x14ac:dyDescent="0.2"/>
    <row r="876" s="165" customFormat="1" x14ac:dyDescent="0.2"/>
    <row r="877" s="165" customFormat="1" x14ac:dyDescent="0.2"/>
    <row r="878" s="165" customFormat="1" x14ac:dyDescent="0.2"/>
    <row r="879" s="165" customFormat="1" x14ac:dyDescent="0.2"/>
    <row r="880" s="165" customFormat="1" x14ac:dyDescent="0.2"/>
    <row r="881" s="165" customFormat="1" x14ac:dyDescent="0.2"/>
    <row r="882" s="165" customFormat="1" x14ac:dyDescent="0.2"/>
    <row r="883" s="165" customFormat="1" x14ac:dyDescent="0.2"/>
    <row r="884" s="165" customFormat="1" x14ac:dyDescent="0.2"/>
    <row r="885" s="165" customFormat="1" x14ac:dyDescent="0.2"/>
    <row r="886" s="165" customFormat="1" x14ac:dyDescent="0.2"/>
    <row r="887" s="165" customFormat="1" x14ac:dyDescent="0.2"/>
    <row r="888" s="165" customFormat="1" x14ac:dyDescent="0.2"/>
    <row r="889" s="165" customFormat="1" x14ac:dyDescent="0.2"/>
    <row r="890" s="165" customFormat="1" x14ac:dyDescent="0.2"/>
    <row r="891" s="165" customFormat="1" x14ac:dyDescent="0.2"/>
    <row r="892" s="165" customFormat="1" x14ac:dyDescent="0.2"/>
    <row r="893" s="165" customFormat="1" x14ac:dyDescent="0.2"/>
    <row r="894" s="165" customFormat="1" x14ac:dyDescent="0.2"/>
    <row r="895" s="165" customFormat="1" x14ac:dyDescent="0.2"/>
    <row r="896" s="165" customFormat="1" x14ac:dyDescent="0.2"/>
    <row r="897" s="165" customFormat="1" x14ac:dyDescent="0.2"/>
    <row r="898" s="165" customFormat="1" x14ac:dyDescent="0.2"/>
    <row r="899" s="165" customFormat="1" x14ac:dyDescent="0.2"/>
    <row r="900" s="165" customFormat="1" x14ac:dyDescent="0.2"/>
    <row r="901" s="165" customFormat="1" x14ac:dyDescent="0.2"/>
    <row r="902" s="165" customFormat="1" x14ac:dyDescent="0.2"/>
    <row r="903" s="165" customFormat="1" x14ac:dyDescent="0.2"/>
    <row r="904" s="165" customFormat="1" x14ac:dyDescent="0.2"/>
    <row r="905" s="165" customFormat="1" x14ac:dyDescent="0.2"/>
    <row r="906" s="165" customFormat="1" x14ac:dyDescent="0.2"/>
    <row r="907" s="165" customFormat="1" x14ac:dyDescent="0.2"/>
    <row r="908" s="165" customFormat="1" x14ac:dyDescent="0.2"/>
    <row r="909" s="165" customFormat="1" x14ac:dyDescent="0.2"/>
    <row r="910" s="165" customFormat="1" x14ac:dyDescent="0.2"/>
    <row r="911" s="165" customFormat="1" x14ac:dyDescent="0.2"/>
    <row r="912" s="165" customFormat="1" x14ac:dyDescent="0.2"/>
    <row r="913" s="165" customFormat="1" x14ac:dyDescent="0.2"/>
    <row r="914" s="165" customFormat="1" x14ac:dyDescent="0.2"/>
    <row r="915" s="165" customFormat="1" x14ac:dyDescent="0.2"/>
    <row r="916" s="165" customFormat="1" x14ac:dyDescent="0.2"/>
    <row r="917" s="165" customFormat="1" x14ac:dyDescent="0.2"/>
    <row r="918" s="165" customFormat="1" x14ac:dyDescent="0.2"/>
    <row r="919" s="165" customFormat="1" x14ac:dyDescent="0.2"/>
    <row r="920" s="165" customFormat="1" x14ac:dyDescent="0.2"/>
    <row r="921" s="165" customFormat="1" x14ac:dyDescent="0.2"/>
    <row r="922" s="165" customFormat="1" x14ac:dyDescent="0.2"/>
    <row r="923" s="165" customFormat="1" x14ac:dyDescent="0.2"/>
    <row r="924" s="165" customFormat="1" x14ac:dyDescent="0.2"/>
    <row r="925" s="165" customFormat="1" x14ac:dyDescent="0.2"/>
    <row r="926" s="165" customFormat="1" x14ac:dyDescent="0.2"/>
    <row r="927" s="165" customFormat="1" x14ac:dyDescent="0.2"/>
    <row r="928" s="165" customFormat="1" x14ac:dyDescent="0.2"/>
    <row r="929" s="165" customFormat="1" x14ac:dyDescent="0.2"/>
    <row r="930" s="165" customFormat="1" x14ac:dyDescent="0.2"/>
    <row r="931" s="165" customFormat="1" x14ac:dyDescent="0.2"/>
    <row r="932" s="165" customFormat="1" x14ac:dyDescent="0.2"/>
    <row r="933" s="165" customFormat="1" x14ac:dyDescent="0.2"/>
    <row r="934" s="165" customFormat="1" x14ac:dyDescent="0.2"/>
    <row r="935" s="165" customFormat="1" x14ac:dyDescent="0.2"/>
    <row r="936" s="165" customFormat="1" x14ac:dyDescent="0.2"/>
    <row r="937" s="165" customFormat="1" x14ac:dyDescent="0.2"/>
    <row r="938" s="165" customFormat="1" x14ac:dyDescent="0.2"/>
    <row r="939" s="165" customFormat="1" x14ac:dyDescent="0.2"/>
    <row r="940" s="165" customFormat="1" x14ac:dyDescent="0.2"/>
    <row r="941" s="165" customFormat="1" x14ac:dyDescent="0.2"/>
    <row r="942" s="165" customFormat="1" x14ac:dyDescent="0.2"/>
    <row r="943" s="165" customFormat="1" x14ac:dyDescent="0.2"/>
    <row r="944" s="165" customFormat="1" x14ac:dyDescent="0.2"/>
    <row r="945" s="165" customFormat="1" x14ac:dyDescent="0.2"/>
    <row r="946" s="165" customFormat="1" x14ac:dyDescent="0.2"/>
    <row r="947" s="165" customFormat="1" x14ac:dyDescent="0.2"/>
    <row r="948" s="165" customFormat="1" x14ac:dyDescent="0.2"/>
    <row r="949" s="165" customFormat="1" x14ac:dyDescent="0.2"/>
    <row r="950" s="165" customFormat="1" x14ac:dyDescent="0.2"/>
    <row r="951" s="165" customFormat="1" x14ac:dyDescent="0.2"/>
    <row r="952" s="165" customFormat="1" x14ac:dyDescent="0.2"/>
    <row r="953" s="165" customFormat="1" x14ac:dyDescent="0.2"/>
    <row r="954" s="165" customFormat="1" x14ac:dyDescent="0.2"/>
    <row r="955" s="165" customFormat="1" x14ac:dyDescent="0.2"/>
    <row r="956" s="165" customFormat="1" x14ac:dyDescent="0.2"/>
    <row r="957" s="165" customFormat="1" x14ac:dyDescent="0.2"/>
    <row r="958" s="165" customFormat="1" x14ac:dyDescent="0.2"/>
    <row r="959" s="165" customFormat="1" x14ac:dyDescent="0.2"/>
    <row r="960" s="165" customFormat="1" x14ac:dyDescent="0.2"/>
    <row r="961" s="165" customFormat="1" x14ac:dyDescent="0.2"/>
    <row r="962" s="165" customFormat="1" x14ac:dyDescent="0.2"/>
    <row r="963" s="165" customFormat="1" x14ac:dyDescent="0.2"/>
    <row r="964" s="165" customFormat="1" x14ac:dyDescent="0.2"/>
    <row r="965" s="165" customFormat="1" x14ac:dyDescent="0.2"/>
    <row r="966" s="165" customFormat="1" x14ac:dyDescent="0.2"/>
    <row r="967" s="165" customFormat="1" x14ac:dyDescent="0.2"/>
    <row r="968" s="165" customFormat="1" x14ac:dyDescent="0.2"/>
    <row r="969" s="165" customFormat="1" x14ac:dyDescent="0.2"/>
    <row r="970" s="165" customFormat="1" x14ac:dyDescent="0.2"/>
    <row r="971" s="165" customFormat="1" x14ac:dyDescent="0.2"/>
    <row r="972" s="165" customFormat="1" x14ac:dyDescent="0.2"/>
    <row r="973" s="165" customFormat="1" x14ac:dyDescent="0.2"/>
    <row r="974" s="165" customFormat="1" x14ac:dyDescent="0.2"/>
    <row r="975" s="165" customFormat="1" x14ac:dyDescent="0.2"/>
    <row r="976" s="165" customFormat="1" x14ac:dyDescent="0.2"/>
    <row r="977" s="165" customFormat="1" x14ac:dyDescent="0.2"/>
    <row r="978" s="165" customFormat="1" x14ac:dyDescent="0.2"/>
    <row r="979" s="165" customFormat="1" x14ac:dyDescent="0.2"/>
    <row r="980" s="165" customFormat="1" x14ac:dyDescent="0.2"/>
    <row r="981" s="165" customFormat="1" x14ac:dyDescent="0.2"/>
    <row r="982" s="165" customFormat="1" x14ac:dyDescent="0.2"/>
    <row r="983" s="165" customFormat="1" x14ac:dyDescent="0.2"/>
    <row r="984" s="165" customFormat="1" x14ac:dyDescent="0.2"/>
    <row r="985" s="165" customFormat="1" x14ac:dyDescent="0.2"/>
    <row r="986" s="165" customFormat="1" x14ac:dyDescent="0.2"/>
    <row r="987" s="165" customFormat="1" x14ac:dyDescent="0.2"/>
    <row r="988" s="165" customFormat="1" x14ac:dyDescent="0.2"/>
    <row r="989" s="165" customFormat="1" x14ac:dyDescent="0.2"/>
    <row r="990" s="165" customFormat="1" x14ac:dyDescent="0.2"/>
    <row r="991" s="165" customFormat="1" x14ac:dyDescent="0.2"/>
    <row r="992" s="165" customFormat="1" x14ac:dyDescent="0.2"/>
    <row r="993" s="165" customFormat="1" x14ac:dyDescent="0.2"/>
    <row r="994" s="165" customFormat="1" x14ac:dyDescent="0.2"/>
    <row r="995" s="165" customFormat="1" x14ac:dyDescent="0.2"/>
    <row r="996" s="165" customFormat="1" x14ac:dyDescent="0.2"/>
    <row r="997" s="165" customFormat="1" x14ac:dyDescent="0.2"/>
    <row r="998" s="165" customFormat="1" x14ac:dyDescent="0.2"/>
    <row r="999" s="165" customFormat="1" x14ac:dyDescent="0.2"/>
    <row r="1000" s="165" customFormat="1" x14ac:dyDescent="0.2"/>
    <row r="1001" s="165" customFormat="1" x14ac:dyDescent="0.2"/>
    <row r="1002" s="165" customFormat="1" x14ac:dyDescent="0.2"/>
    <row r="1003" s="165" customFormat="1" x14ac:dyDescent="0.2"/>
    <row r="1004" s="165" customFormat="1" x14ac:dyDescent="0.2"/>
    <row r="1005" s="165" customFormat="1" x14ac:dyDescent="0.2"/>
    <row r="1006" s="165" customFormat="1" x14ac:dyDescent="0.2"/>
    <row r="1007" s="165" customFormat="1" x14ac:dyDescent="0.2"/>
    <row r="1008" s="165" customFormat="1" x14ac:dyDescent="0.2"/>
    <row r="1009" s="165" customFormat="1" x14ac:dyDescent="0.2"/>
    <row r="1010" s="165" customFormat="1" x14ac:dyDescent="0.2"/>
    <row r="1011" s="165" customFormat="1" x14ac:dyDescent="0.2"/>
    <row r="1012" s="165" customFormat="1" x14ac:dyDescent="0.2"/>
    <row r="1013" s="165" customFormat="1" x14ac:dyDescent="0.2"/>
    <row r="1014" s="165" customFormat="1" x14ac:dyDescent="0.2"/>
    <row r="1015" s="165" customFormat="1" x14ac:dyDescent="0.2"/>
    <row r="1016" s="165" customFormat="1" x14ac:dyDescent="0.2"/>
    <row r="1017" s="165" customFormat="1" x14ac:dyDescent="0.2"/>
    <row r="1018" s="165" customFormat="1" x14ac:dyDescent="0.2"/>
    <row r="1019" s="165" customFormat="1" x14ac:dyDescent="0.2"/>
    <row r="1020" s="165" customFormat="1" x14ac:dyDescent="0.2"/>
    <row r="1021" s="165" customFormat="1" x14ac:dyDescent="0.2"/>
    <row r="1022" s="165" customFormat="1" x14ac:dyDescent="0.2"/>
    <row r="1023" s="165" customFormat="1" x14ac:dyDescent="0.2"/>
    <row r="1024" s="165" customFormat="1" x14ac:dyDescent="0.2"/>
    <row r="1025" s="165" customFormat="1" x14ac:dyDescent="0.2"/>
    <row r="1026" s="165" customFormat="1" x14ac:dyDescent="0.2"/>
    <row r="1027" s="165" customFormat="1" x14ac:dyDescent="0.2"/>
    <row r="1028" s="165" customFormat="1" x14ac:dyDescent="0.2"/>
    <row r="1029" s="165" customFormat="1" x14ac:dyDescent="0.2"/>
    <row r="1030" s="165" customFormat="1" x14ac:dyDescent="0.2"/>
    <row r="1031" s="165" customFormat="1" x14ac:dyDescent="0.2"/>
    <row r="1032" s="165" customFormat="1" x14ac:dyDescent="0.2"/>
    <row r="1033" s="165" customFormat="1" x14ac:dyDescent="0.2"/>
    <row r="1034" s="165" customFormat="1" x14ac:dyDescent="0.2"/>
    <row r="1035" s="165" customFormat="1" x14ac:dyDescent="0.2"/>
    <row r="1036" s="165" customFormat="1" x14ac:dyDescent="0.2"/>
    <row r="1037" s="165" customFormat="1" x14ac:dyDescent="0.2"/>
    <row r="1038" s="165" customFormat="1" x14ac:dyDescent="0.2"/>
    <row r="1039" s="165" customFormat="1" x14ac:dyDescent="0.2"/>
    <row r="1040" s="165" customFormat="1" x14ac:dyDescent="0.2"/>
    <row r="1041" s="165" customFormat="1" x14ac:dyDescent="0.2"/>
    <row r="1042" s="165" customFormat="1" x14ac:dyDescent="0.2"/>
    <row r="1043" s="165" customFormat="1" x14ac:dyDescent="0.2"/>
    <row r="1044" s="165" customFormat="1" x14ac:dyDescent="0.2"/>
    <row r="1045" s="165" customFormat="1" x14ac:dyDescent="0.2"/>
    <row r="1046" s="165" customFormat="1" x14ac:dyDescent="0.2"/>
    <row r="1047" s="165" customFormat="1" x14ac:dyDescent="0.2"/>
    <row r="1048" s="165" customFormat="1" x14ac:dyDescent="0.2"/>
    <row r="1049" s="165" customFormat="1" x14ac:dyDescent="0.2"/>
    <row r="1050" s="165" customFormat="1" x14ac:dyDescent="0.2"/>
    <row r="1051" s="165" customFormat="1" x14ac:dyDescent="0.2"/>
    <row r="1052" s="165" customFormat="1" x14ac:dyDescent="0.2"/>
    <row r="1053" s="165" customFormat="1" x14ac:dyDescent="0.2"/>
    <row r="1054" s="165" customFormat="1" x14ac:dyDescent="0.2"/>
    <row r="1055" s="165" customFormat="1" x14ac:dyDescent="0.2"/>
    <row r="1056" s="165" customFormat="1" x14ac:dyDescent="0.2"/>
    <row r="1057" s="165" customFormat="1" x14ac:dyDescent="0.2"/>
    <row r="1058" s="165" customFormat="1" x14ac:dyDescent="0.2"/>
    <row r="1059" s="165" customFormat="1" x14ac:dyDescent="0.2"/>
    <row r="1060" s="165" customFormat="1" x14ac:dyDescent="0.2"/>
    <row r="1061" s="165" customFormat="1" x14ac:dyDescent="0.2"/>
    <row r="1062" s="165" customFormat="1" x14ac:dyDescent="0.2"/>
    <row r="1063" s="165" customFormat="1" x14ac:dyDescent="0.2"/>
    <row r="1064" s="165" customFormat="1" x14ac:dyDescent="0.2"/>
    <row r="1065" s="165" customFormat="1" x14ac:dyDescent="0.2"/>
    <row r="1066" s="165" customFormat="1" x14ac:dyDescent="0.2"/>
    <row r="1067" s="165" customFormat="1" x14ac:dyDescent="0.2"/>
    <row r="1068" s="165" customFormat="1" x14ac:dyDescent="0.2"/>
    <row r="1069" s="165" customFormat="1" x14ac:dyDescent="0.2"/>
    <row r="1070" s="165" customFormat="1" x14ac:dyDescent="0.2"/>
    <row r="1071" s="165" customFormat="1" x14ac:dyDescent="0.2"/>
    <row r="1072" s="165" customFormat="1" x14ac:dyDescent="0.2"/>
    <row r="1073" s="165" customFormat="1" x14ac:dyDescent="0.2"/>
    <row r="1074" s="165" customFormat="1" x14ac:dyDescent="0.2"/>
    <row r="1075" s="165" customFormat="1" x14ac:dyDescent="0.2"/>
    <row r="1076" s="165" customFormat="1" x14ac:dyDescent="0.2"/>
    <row r="1077" s="165" customFormat="1" x14ac:dyDescent="0.2"/>
    <row r="1078" s="165" customFormat="1" x14ac:dyDescent="0.2"/>
    <row r="1079" s="165" customFormat="1" x14ac:dyDescent="0.2"/>
    <row r="1080" s="165" customFormat="1" x14ac:dyDescent="0.2"/>
    <row r="1081" s="165" customFormat="1" x14ac:dyDescent="0.2"/>
    <row r="1082" s="165" customFormat="1" x14ac:dyDescent="0.2"/>
    <row r="1083" s="165" customFormat="1" x14ac:dyDescent="0.2"/>
    <row r="1084" s="165" customFormat="1" x14ac:dyDescent="0.2"/>
    <row r="1085" s="165" customFormat="1" x14ac:dyDescent="0.2"/>
    <row r="1086" s="165" customFormat="1" x14ac:dyDescent="0.2"/>
    <row r="1087" s="165" customFormat="1" x14ac:dyDescent="0.2"/>
    <row r="1088" s="165" customFormat="1" x14ac:dyDescent="0.2"/>
    <row r="1089" s="165" customFormat="1" x14ac:dyDescent="0.2"/>
    <row r="1090" s="165" customFormat="1" x14ac:dyDescent="0.2"/>
    <row r="1091" s="165" customFormat="1" x14ac:dyDescent="0.2"/>
    <row r="1092" s="165" customFormat="1" x14ac:dyDescent="0.2"/>
    <row r="1093" s="165" customFormat="1" x14ac:dyDescent="0.2"/>
    <row r="1094" s="165" customFormat="1" x14ac:dyDescent="0.2"/>
    <row r="1095" s="165" customFormat="1" x14ac:dyDescent="0.2"/>
    <row r="1096" s="165" customFormat="1" x14ac:dyDescent="0.2"/>
    <row r="1097" s="165" customFormat="1" x14ac:dyDescent="0.2"/>
    <row r="1098" s="165" customFormat="1" x14ac:dyDescent="0.2"/>
    <row r="1099" s="165" customFormat="1" x14ac:dyDescent="0.2"/>
    <row r="1100" s="165" customFormat="1" x14ac:dyDescent="0.2"/>
    <row r="1101" s="165" customFormat="1" x14ac:dyDescent="0.2"/>
    <row r="1102" s="165" customFormat="1" x14ac:dyDescent="0.2"/>
    <row r="1103" s="165" customFormat="1" x14ac:dyDescent="0.2"/>
    <row r="1104" s="165" customFormat="1" x14ac:dyDescent="0.2"/>
    <row r="1105" s="165" customFormat="1" x14ac:dyDescent="0.2"/>
    <row r="1106" s="165" customFormat="1" x14ac:dyDescent="0.2"/>
    <row r="1107" s="165" customFormat="1" x14ac:dyDescent="0.2"/>
    <row r="1108" s="165" customFormat="1" x14ac:dyDescent="0.2"/>
    <row r="1109" s="165" customFormat="1" x14ac:dyDescent="0.2"/>
    <row r="1110" s="165" customFormat="1" x14ac:dyDescent="0.2"/>
    <row r="1111" s="165" customFormat="1" x14ac:dyDescent="0.2"/>
    <row r="1112" s="165" customFormat="1" x14ac:dyDescent="0.2"/>
    <row r="1113" s="165" customFormat="1" x14ac:dyDescent="0.2"/>
    <row r="1114" s="165" customFormat="1" x14ac:dyDescent="0.2"/>
    <row r="1115" s="165" customFormat="1" x14ac:dyDescent="0.2"/>
    <row r="1116" s="165" customFormat="1" x14ac:dyDescent="0.2"/>
    <row r="1117" s="165" customFormat="1" x14ac:dyDescent="0.2"/>
    <row r="1118" s="165" customFormat="1" x14ac:dyDescent="0.2"/>
    <row r="1119" s="165" customFormat="1" x14ac:dyDescent="0.2"/>
    <row r="1120" s="165" customFormat="1" x14ac:dyDescent="0.2"/>
    <row r="1121" s="165" customFormat="1" x14ac:dyDescent="0.2"/>
    <row r="1122" s="165" customFormat="1" x14ac:dyDescent="0.2"/>
    <row r="1123" s="165" customFormat="1" x14ac:dyDescent="0.2"/>
    <row r="1124" s="165" customFormat="1" x14ac:dyDescent="0.2"/>
    <row r="1125" s="165" customFormat="1" x14ac:dyDescent="0.2"/>
    <row r="1126" s="165" customFormat="1" x14ac:dyDescent="0.2"/>
    <row r="1127" s="165" customFormat="1" x14ac:dyDescent="0.2"/>
    <row r="1128" s="165" customFormat="1" x14ac:dyDescent="0.2"/>
    <row r="1129" s="165" customFormat="1" x14ac:dyDescent="0.2"/>
    <row r="1130" s="165" customFormat="1" x14ac:dyDescent="0.2"/>
    <row r="1131" s="165" customFormat="1" x14ac:dyDescent="0.2"/>
    <row r="1132" s="165" customFormat="1" x14ac:dyDescent="0.2"/>
    <row r="1133" s="165" customFormat="1" x14ac:dyDescent="0.2"/>
    <row r="1134" s="165" customFormat="1" x14ac:dyDescent="0.2"/>
    <row r="1135" s="165" customFormat="1" x14ac:dyDescent="0.2"/>
    <row r="1136" s="165" customFormat="1" x14ac:dyDescent="0.2"/>
    <row r="1137" s="165" customFormat="1" x14ac:dyDescent="0.2"/>
    <row r="1138" s="165" customFormat="1" x14ac:dyDescent="0.2"/>
    <row r="1139" s="165" customFormat="1" x14ac:dyDescent="0.2"/>
    <row r="1140" s="165" customFormat="1" x14ac:dyDescent="0.2"/>
    <row r="1141" s="165" customFormat="1" x14ac:dyDescent="0.2"/>
    <row r="1142" s="165" customFormat="1" x14ac:dyDescent="0.2"/>
    <row r="1143" s="165" customFormat="1" x14ac:dyDescent="0.2"/>
    <row r="1144" s="165" customFormat="1" x14ac:dyDescent="0.2"/>
    <row r="1145" s="165" customFormat="1" x14ac:dyDescent="0.2"/>
    <row r="1146" s="165" customFormat="1" x14ac:dyDescent="0.2"/>
    <row r="1147" s="165" customFormat="1" x14ac:dyDescent="0.2"/>
    <row r="1148" s="165" customFormat="1" x14ac:dyDescent="0.2"/>
    <row r="1149" s="165" customFormat="1" x14ac:dyDescent="0.2"/>
    <row r="1150" s="165" customFormat="1" x14ac:dyDescent="0.2"/>
    <row r="1151" s="165" customFormat="1" x14ac:dyDescent="0.2"/>
    <row r="1152" s="165" customFormat="1" x14ac:dyDescent="0.2"/>
    <row r="1153" s="165" customFormat="1" x14ac:dyDescent="0.2"/>
    <row r="1154" s="165" customFormat="1" x14ac:dyDescent="0.2"/>
    <row r="1155" s="165" customFormat="1" x14ac:dyDescent="0.2"/>
    <row r="1156" s="165" customFormat="1" x14ac:dyDescent="0.2"/>
    <row r="1157" s="165" customFormat="1" x14ac:dyDescent="0.2"/>
    <row r="1158" s="165" customFormat="1" x14ac:dyDescent="0.2"/>
    <row r="1159" s="165" customFormat="1" x14ac:dyDescent="0.2"/>
    <row r="1160" s="165" customFormat="1" x14ac:dyDescent="0.2"/>
    <row r="1161" s="165" customFormat="1" x14ac:dyDescent="0.2"/>
    <row r="1162" s="165" customFormat="1" x14ac:dyDescent="0.2"/>
    <row r="1163" s="165" customFormat="1" x14ac:dyDescent="0.2"/>
    <row r="1164" s="165" customFormat="1" x14ac:dyDescent="0.2"/>
    <row r="1165" s="165" customFormat="1" x14ac:dyDescent="0.2"/>
    <row r="1166" s="165" customFormat="1" x14ac:dyDescent="0.2"/>
    <row r="1167" s="165" customFormat="1" x14ac:dyDescent="0.2"/>
    <row r="1168" s="165" customFormat="1" x14ac:dyDescent="0.2"/>
    <row r="1169" s="165" customFormat="1" x14ac:dyDescent="0.2"/>
    <row r="1170" s="165" customFormat="1" x14ac:dyDescent="0.2"/>
    <row r="1171" s="165" customFormat="1" x14ac:dyDescent="0.2"/>
    <row r="1172" s="165" customFormat="1" x14ac:dyDescent="0.2"/>
    <row r="1173" s="165" customFormat="1" x14ac:dyDescent="0.2"/>
    <row r="1174" s="165" customFormat="1" x14ac:dyDescent="0.2"/>
    <row r="1175" s="165" customFormat="1" x14ac:dyDescent="0.2"/>
    <row r="1176" s="165" customFormat="1" x14ac:dyDescent="0.2"/>
    <row r="1177" s="165" customFormat="1" x14ac:dyDescent="0.2"/>
    <row r="1178" s="165" customFormat="1" x14ac:dyDescent="0.2"/>
    <row r="1179" s="165" customFormat="1" x14ac:dyDescent="0.2"/>
    <row r="1180" s="165" customFormat="1" x14ac:dyDescent="0.2"/>
    <row r="1181" s="165" customFormat="1" x14ac:dyDescent="0.2"/>
    <row r="1182" s="165" customFormat="1" x14ac:dyDescent="0.2"/>
    <row r="1183" s="165" customFormat="1" x14ac:dyDescent="0.2"/>
    <row r="1184" s="165" customFormat="1" x14ac:dyDescent="0.2"/>
    <row r="1185" s="165" customFormat="1" x14ac:dyDescent="0.2"/>
    <row r="1186" s="165" customFormat="1" x14ac:dyDescent="0.2"/>
    <row r="1187" s="165" customFormat="1" x14ac:dyDescent="0.2"/>
    <row r="1188" s="165" customFormat="1" x14ac:dyDescent="0.2"/>
    <row r="1189" s="165" customFormat="1" x14ac:dyDescent="0.2"/>
    <row r="1190" s="165" customFormat="1" x14ac:dyDescent="0.2"/>
    <row r="1191" s="165" customFormat="1" x14ac:dyDescent="0.2"/>
    <row r="1192" s="165" customFormat="1" x14ac:dyDescent="0.2"/>
    <row r="1193" s="165" customFormat="1" x14ac:dyDescent="0.2"/>
    <row r="1194" s="165" customFormat="1" x14ac:dyDescent="0.2"/>
    <row r="1195" s="165" customFormat="1" x14ac:dyDescent="0.2"/>
    <row r="1196" s="165" customFormat="1" x14ac:dyDescent="0.2"/>
    <row r="1197" s="165" customFormat="1" x14ac:dyDescent="0.2"/>
    <row r="1198" s="165" customFormat="1" x14ac:dyDescent="0.2"/>
    <row r="1199" s="165" customFormat="1" x14ac:dyDescent="0.2"/>
    <row r="1200" s="165" customFormat="1" x14ac:dyDescent="0.2"/>
    <row r="1201" s="165" customFormat="1" x14ac:dyDescent="0.2"/>
    <row r="1202" s="165" customFormat="1" x14ac:dyDescent="0.2"/>
    <row r="1203" s="165" customFormat="1" x14ac:dyDescent="0.2"/>
    <row r="1204" s="165" customFormat="1" x14ac:dyDescent="0.2"/>
    <row r="1205" s="165" customFormat="1" x14ac:dyDescent="0.2"/>
    <row r="1206" s="165" customFormat="1" x14ac:dyDescent="0.2"/>
    <row r="1207" s="165" customFormat="1" x14ac:dyDescent="0.2"/>
    <row r="1208" s="165" customFormat="1" x14ac:dyDescent="0.2"/>
    <row r="1209" s="165" customFormat="1" x14ac:dyDescent="0.2"/>
    <row r="1210" s="165" customFormat="1" x14ac:dyDescent="0.2"/>
    <row r="1211" s="165" customFormat="1" x14ac:dyDescent="0.2"/>
    <row r="1212" s="165" customFormat="1" x14ac:dyDescent="0.2"/>
    <row r="1213" s="165" customFormat="1" x14ac:dyDescent="0.2"/>
    <row r="1214" s="165" customFormat="1" x14ac:dyDescent="0.2"/>
    <row r="1215" s="165" customFormat="1" x14ac:dyDescent="0.2"/>
    <row r="1216" s="165" customFormat="1" x14ac:dyDescent="0.2"/>
    <row r="1217" s="165" customFormat="1" x14ac:dyDescent="0.2"/>
    <row r="1218" s="165" customFormat="1" x14ac:dyDescent="0.2"/>
    <row r="1219" s="165" customFormat="1" x14ac:dyDescent="0.2"/>
    <row r="1220" s="165" customFormat="1" x14ac:dyDescent="0.2"/>
    <row r="1221" s="165" customFormat="1" x14ac:dyDescent="0.2"/>
    <row r="1222" s="165" customFormat="1" x14ac:dyDescent="0.2"/>
    <row r="1223" s="165" customFormat="1" x14ac:dyDescent="0.2"/>
    <row r="1224" s="165" customFormat="1" x14ac:dyDescent="0.2"/>
    <row r="1225" s="165" customFormat="1" x14ac:dyDescent="0.2"/>
    <row r="1226" s="165" customFormat="1" x14ac:dyDescent="0.2"/>
    <row r="1227" s="165" customFormat="1" x14ac:dyDescent="0.2"/>
    <row r="1228" s="165" customFormat="1" x14ac:dyDescent="0.2"/>
    <row r="1229" s="165" customFormat="1" x14ac:dyDescent="0.2"/>
    <row r="1230" s="165" customFormat="1" x14ac:dyDescent="0.2"/>
    <row r="1231" s="165" customFormat="1" x14ac:dyDescent="0.2"/>
    <row r="1232" s="165" customFormat="1" x14ac:dyDescent="0.2"/>
    <row r="1233" s="165" customFormat="1" x14ac:dyDescent="0.2"/>
    <row r="1234" s="165" customFormat="1" x14ac:dyDescent="0.2"/>
    <row r="1235" s="165" customFormat="1" x14ac:dyDescent="0.2"/>
    <row r="1236" s="165" customFormat="1" x14ac:dyDescent="0.2"/>
    <row r="1237" s="165" customFormat="1" x14ac:dyDescent="0.2"/>
    <row r="1238" s="165" customFormat="1" x14ac:dyDescent="0.2"/>
    <row r="1239" s="165" customFormat="1" x14ac:dyDescent="0.2"/>
    <row r="1240" s="165" customFormat="1" x14ac:dyDescent="0.2"/>
    <row r="1241" s="165" customFormat="1" x14ac:dyDescent="0.2"/>
    <row r="1242" s="165" customFormat="1" x14ac:dyDescent="0.2"/>
    <row r="1243" s="165" customFormat="1" x14ac:dyDescent="0.2"/>
    <row r="1244" s="165" customFormat="1" x14ac:dyDescent="0.2"/>
    <row r="1245" s="165" customFormat="1" x14ac:dyDescent="0.2"/>
    <row r="1246" s="165" customFormat="1" x14ac:dyDescent="0.2"/>
    <row r="1247" s="165" customFormat="1" x14ac:dyDescent="0.2"/>
    <row r="1248" s="165" customFormat="1" x14ac:dyDescent="0.2"/>
    <row r="1249" s="165" customFormat="1" x14ac:dyDescent="0.2"/>
    <row r="1250" s="165" customFormat="1" x14ac:dyDescent="0.2"/>
    <row r="1251" s="165" customFormat="1" x14ac:dyDescent="0.2"/>
    <row r="1252" s="165" customFormat="1" x14ac:dyDescent="0.2"/>
    <row r="1253" s="165" customFormat="1" x14ac:dyDescent="0.2"/>
    <row r="1254" s="165" customFormat="1" x14ac:dyDescent="0.2"/>
    <row r="1255" s="165" customFormat="1" x14ac:dyDescent="0.2"/>
    <row r="1256" s="165" customFormat="1" x14ac:dyDescent="0.2"/>
    <row r="1257" s="165" customFormat="1" x14ac:dyDescent="0.2"/>
    <row r="1258" s="165" customFormat="1" x14ac:dyDescent="0.2"/>
    <row r="1259" s="165" customFormat="1" x14ac:dyDescent="0.2"/>
    <row r="1260" s="165" customFormat="1" x14ac:dyDescent="0.2"/>
    <row r="1261" s="165" customFormat="1" x14ac:dyDescent="0.2"/>
    <row r="1262" s="165" customFormat="1" x14ac:dyDescent="0.2"/>
    <row r="1263" s="165" customFormat="1" x14ac:dyDescent="0.2"/>
    <row r="1264" s="165" customFormat="1" x14ac:dyDescent="0.2"/>
    <row r="1265" s="165" customFormat="1" x14ac:dyDescent="0.2"/>
    <row r="1266" s="165" customFormat="1" x14ac:dyDescent="0.2"/>
    <row r="1267" s="165" customFormat="1" x14ac:dyDescent="0.2"/>
    <row r="1268" s="165" customFormat="1" x14ac:dyDescent="0.2"/>
    <row r="1269" s="165" customFormat="1" x14ac:dyDescent="0.2"/>
    <row r="1270" s="165" customFormat="1" x14ac:dyDescent="0.2"/>
    <row r="1271" s="165" customFormat="1" x14ac:dyDescent="0.2"/>
    <row r="1272" s="165" customFormat="1" x14ac:dyDescent="0.2"/>
    <row r="1273" s="165" customFormat="1" x14ac:dyDescent="0.2"/>
    <row r="1274" s="165" customFormat="1" x14ac:dyDescent="0.2"/>
    <row r="1275" s="165" customFormat="1" x14ac:dyDescent="0.2"/>
    <row r="1276" s="165" customFormat="1" x14ac:dyDescent="0.2"/>
    <row r="1277" s="165" customFormat="1" x14ac:dyDescent="0.2"/>
    <row r="1278" s="165" customFormat="1" x14ac:dyDescent="0.2"/>
    <row r="1279" s="165" customFormat="1" x14ac:dyDescent="0.2"/>
    <row r="1280" s="165" customFormat="1" x14ac:dyDescent="0.2"/>
    <row r="1281" s="165" customFormat="1" x14ac:dyDescent="0.2"/>
    <row r="1282" s="165" customFormat="1" x14ac:dyDescent="0.2"/>
    <row r="1283" s="165" customFormat="1" x14ac:dyDescent="0.2"/>
    <row r="1284" s="165" customFormat="1" x14ac:dyDescent="0.2"/>
    <row r="1285" s="165" customFormat="1" x14ac:dyDescent="0.2"/>
    <row r="1286" s="165" customFormat="1" x14ac:dyDescent="0.2"/>
    <row r="1287" s="165" customFormat="1" x14ac:dyDescent="0.2"/>
    <row r="1288" s="165" customFormat="1" x14ac:dyDescent="0.2"/>
    <row r="1289" s="165" customFormat="1" x14ac:dyDescent="0.2"/>
    <row r="1290" s="165" customFormat="1" x14ac:dyDescent="0.2"/>
    <row r="1291" s="165" customFormat="1" x14ac:dyDescent="0.2"/>
    <row r="1292" s="165" customFormat="1" x14ac:dyDescent="0.2"/>
    <row r="1293" s="165" customFormat="1" x14ac:dyDescent="0.2"/>
    <row r="1294" s="165" customFormat="1" x14ac:dyDescent="0.2"/>
    <row r="1295" s="165" customFormat="1" x14ac:dyDescent="0.2"/>
    <row r="1296" s="165" customFormat="1" x14ac:dyDescent="0.2"/>
    <row r="1297" s="165" customFormat="1" x14ac:dyDescent="0.2"/>
    <row r="1298" s="165" customFormat="1" x14ac:dyDescent="0.2"/>
    <row r="1299" s="165" customFormat="1" x14ac:dyDescent="0.2"/>
    <row r="1300" s="165" customFormat="1" x14ac:dyDescent="0.2"/>
    <row r="1301" s="165" customFormat="1" x14ac:dyDescent="0.2"/>
    <row r="1302" s="165" customFormat="1" x14ac:dyDescent="0.2"/>
    <row r="1303" s="165" customFormat="1" x14ac:dyDescent="0.2"/>
    <row r="1304" s="165" customFormat="1" x14ac:dyDescent="0.2"/>
    <row r="1305" s="165" customFormat="1" x14ac:dyDescent="0.2"/>
    <row r="1306" s="165" customFormat="1" x14ac:dyDescent="0.2"/>
    <row r="1307" s="165" customFormat="1" x14ac:dyDescent="0.2"/>
    <row r="1308" s="165" customFormat="1" x14ac:dyDescent="0.2"/>
    <row r="1309" s="165" customFormat="1" x14ac:dyDescent="0.2"/>
    <row r="1310" s="165" customFormat="1" x14ac:dyDescent="0.2"/>
    <row r="1311" s="165" customFormat="1" x14ac:dyDescent="0.2"/>
    <row r="1312" s="165" customFormat="1" x14ac:dyDescent="0.2"/>
    <row r="1313" s="165" customFormat="1" x14ac:dyDescent="0.2"/>
    <row r="1314" s="165" customFormat="1" x14ac:dyDescent="0.2"/>
    <row r="1315" s="165" customFormat="1" x14ac:dyDescent="0.2"/>
    <row r="1316" s="165" customFormat="1" x14ac:dyDescent="0.2"/>
    <row r="1317" s="165" customFormat="1" x14ac:dyDescent="0.2"/>
    <row r="1318" s="165" customFormat="1" x14ac:dyDescent="0.2"/>
    <row r="1319" s="165" customFormat="1" x14ac:dyDescent="0.2"/>
    <row r="1320" s="165" customFormat="1" x14ac:dyDescent="0.2"/>
    <row r="1321" s="165" customFormat="1" x14ac:dyDescent="0.2"/>
    <row r="1322" s="165" customFormat="1" x14ac:dyDescent="0.2"/>
    <row r="1323" s="165" customFormat="1" x14ac:dyDescent="0.2"/>
    <row r="1324" s="165" customFormat="1" x14ac:dyDescent="0.2"/>
    <row r="1325" s="165" customFormat="1" x14ac:dyDescent="0.2"/>
    <row r="1326" s="165" customFormat="1" x14ac:dyDescent="0.2"/>
    <row r="1327" s="165" customFormat="1" x14ac:dyDescent="0.2"/>
    <row r="1328" s="165" customFormat="1" x14ac:dyDescent="0.2"/>
    <row r="1329" s="165" customFormat="1" x14ac:dyDescent="0.2"/>
    <row r="1330" s="165" customFormat="1" x14ac:dyDescent="0.2"/>
    <row r="1331" s="165" customFormat="1" x14ac:dyDescent="0.2"/>
    <row r="1332" s="165" customFormat="1" x14ac:dyDescent="0.2"/>
    <row r="1333" s="165" customFormat="1" x14ac:dyDescent="0.2"/>
    <row r="1334" s="165" customFormat="1" x14ac:dyDescent="0.2"/>
    <row r="1335" s="165" customFormat="1" x14ac:dyDescent="0.2"/>
    <row r="1336" s="165" customFormat="1" x14ac:dyDescent="0.2"/>
    <row r="1337" s="165" customFormat="1" x14ac:dyDescent="0.2"/>
    <row r="1338" s="165" customFormat="1" x14ac:dyDescent="0.2"/>
    <row r="1339" s="165" customFormat="1" x14ac:dyDescent="0.2"/>
    <row r="1340" s="165" customFormat="1" x14ac:dyDescent="0.2"/>
    <row r="1341" s="165" customFormat="1" x14ac:dyDescent="0.2"/>
    <row r="1342" s="165" customFormat="1" x14ac:dyDescent="0.2"/>
    <row r="1343" s="165" customFormat="1" x14ac:dyDescent="0.2"/>
    <row r="1344" s="165" customFormat="1" x14ac:dyDescent="0.2"/>
    <row r="1345" s="165" customFormat="1" x14ac:dyDescent="0.2"/>
    <row r="1346" s="165" customFormat="1" x14ac:dyDescent="0.2"/>
    <row r="1347" s="165" customFormat="1" x14ac:dyDescent="0.2"/>
    <row r="1348" s="165" customFormat="1" x14ac:dyDescent="0.2"/>
    <row r="1349" s="165" customFormat="1" x14ac:dyDescent="0.2"/>
    <row r="1350" s="165" customFormat="1" x14ac:dyDescent="0.2"/>
    <row r="1351" s="165" customFormat="1" x14ac:dyDescent="0.2"/>
    <row r="1352" s="165" customFormat="1" x14ac:dyDescent="0.2"/>
    <row r="1353" s="165" customFormat="1" x14ac:dyDescent="0.2"/>
    <row r="1354" s="165" customFormat="1" x14ac:dyDescent="0.2"/>
    <row r="1355" s="165" customFormat="1" x14ac:dyDescent="0.2"/>
    <row r="1356" s="165" customFormat="1" x14ac:dyDescent="0.2"/>
    <row r="1357" s="165" customFormat="1" x14ac:dyDescent="0.2"/>
    <row r="1358" s="165" customFormat="1" x14ac:dyDescent="0.2"/>
    <row r="1359" s="165" customFormat="1" x14ac:dyDescent="0.2"/>
    <row r="1360" s="165" customFormat="1" x14ac:dyDescent="0.2"/>
    <row r="1361" s="165" customFormat="1" x14ac:dyDescent="0.2"/>
    <row r="1362" s="165" customFormat="1" x14ac:dyDescent="0.2"/>
    <row r="1363" s="165" customFormat="1" x14ac:dyDescent="0.2"/>
    <row r="1364" s="165" customFormat="1" x14ac:dyDescent="0.2"/>
    <row r="1365" s="165" customFormat="1" x14ac:dyDescent="0.2"/>
    <row r="1366" s="165" customFormat="1" x14ac:dyDescent="0.2"/>
    <row r="1367" s="165" customFormat="1" x14ac:dyDescent="0.2"/>
    <row r="1368" s="165" customFormat="1" x14ac:dyDescent="0.2"/>
    <row r="1369" s="165" customFormat="1" x14ac:dyDescent="0.2"/>
    <row r="1370" s="165" customFormat="1" x14ac:dyDescent="0.2"/>
    <row r="1371" s="165" customFormat="1" x14ac:dyDescent="0.2"/>
    <row r="1372" s="165" customFormat="1" x14ac:dyDescent="0.2"/>
    <row r="1373" s="165" customFormat="1" x14ac:dyDescent="0.2"/>
    <row r="1374" s="165" customFormat="1" x14ac:dyDescent="0.2"/>
    <row r="1375" s="165" customFormat="1" x14ac:dyDescent="0.2"/>
    <row r="1376" s="165" customFormat="1" x14ac:dyDescent="0.2"/>
    <row r="1377" s="165" customFormat="1" x14ac:dyDescent="0.2"/>
    <row r="1378" s="165" customFormat="1" x14ac:dyDescent="0.2"/>
    <row r="1379" s="165" customFormat="1" x14ac:dyDescent="0.2"/>
    <row r="1380" s="165" customFormat="1" x14ac:dyDescent="0.2"/>
    <row r="1381" s="165" customFormat="1" x14ac:dyDescent="0.2"/>
    <row r="1382" s="165" customFormat="1" x14ac:dyDescent="0.2"/>
    <row r="1383" s="165" customFormat="1" x14ac:dyDescent="0.2"/>
    <row r="1384" s="165" customFormat="1" x14ac:dyDescent="0.2"/>
    <row r="1385" s="165" customFormat="1" x14ac:dyDescent="0.2"/>
    <row r="1386" s="165" customFormat="1" x14ac:dyDescent="0.2"/>
    <row r="1387" s="165" customFormat="1" x14ac:dyDescent="0.2"/>
    <row r="1388" s="165" customFormat="1" x14ac:dyDescent="0.2"/>
    <row r="1389" s="165" customFormat="1" x14ac:dyDescent="0.2"/>
    <row r="1390" s="165" customFormat="1" x14ac:dyDescent="0.2"/>
    <row r="1391" s="165" customFormat="1" x14ac:dyDescent="0.2"/>
    <row r="1392" s="165" customFormat="1" x14ac:dyDescent="0.2"/>
    <row r="1393" s="165" customFormat="1" x14ac:dyDescent="0.2"/>
    <row r="1394" s="165" customFormat="1" x14ac:dyDescent="0.2"/>
    <row r="1395" s="165" customFormat="1" x14ac:dyDescent="0.2"/>
    <row r="1396" s="165" customFormat="1" x14ac:dyDescent="0.2"/>
    <row r="1397" s="165" customFormat="1" x14ac:dyDescent="0.2"/>
    <row r="1398" s="165" customFormat="1" x14ac:dyDescent="0.2"/>
    <row r="1399" s="165" customFormat="1" x14ac:dyDescent="0.2"/>
    <row r="1400" s="165" customFormat="1" x14ac:dyDescent="0.2"/>
    <row r="1401" s="165" customFormat="1" x14ac:dyDescent="0.2"/>
    <row r="1402" s="165" customFormat="1" x14ac:dyDescent="0.2"/>
    <row r="1403" s="165" customFormat="1" x14ac:dyDescent="0.2"/>
    <row r="1404" s="165" customFormat="1" x14ac:dyDescent="0.2"/>
    <row r="1405" s="165" customFormat="1" x14ac:dyDescent="0.2"/>
    <row r="1406" s="165" customFormat="1" x14ac:dyDescent="0.2"/>
    <row r="1407" s="165" customFormat="1" x14ac:dyDescent="0.2"/>
    <row r="1408" s="165" customFormat="1" x14ac:dyDescent="0.2"/>
    <row r="1409" s="165" customFormat="1" x14ac:dyDescent="0.2"/>
    <row r="1410" s="165" customFormat="1" x14ac:dyDescent="0.2"/>
    <row r="1411" s="165" customFormat="1" x14ac:dyDescent="0.2"/>
    <row r="1412" s="165" customFormat="1" x14ac:dyDescent="0.2"/>
    <row r="1413" s="165" customFormat="1" x14ac:dyDescent="0.2"/>
    <row r="1414" s="165" customFormat="1" x14ac:dyDescent="0.2"/>
    <row r="1415" s="165" customFormat="1" x14ac:dyDescent="0.2"/>
    <row r="1416" s="165" customFormat="1" x14ac:dyDescent="0.2"/>
    <row r="1417" s="165" customFormat="1" x14ac:dyDescent="0.2"/>
    <row r="1418" s="165" customFormat="1" x14ac:dyDescent="0.2"/>
    <row r="1419" s="165" customFormat="1" x14ac:dyDescent="0.2"/>
    <row r="1420" s="165" customFormat="1" x14ac:dyDescent="0.2"/>
    <row r="1421" s="165" customFormat="1" x14ac:dyDescent="0.2"/>
    <row r="1422" s="165" customFormat="1" x14ac:dyDescent="0.2"/>
    <row r="1423" s="165" customFormat="1" x14ac:dyDescent="0.2"/>
    <row r="1424" s="165" customFormat="1" x14ac:dyDescent="0.2"/>
    <row r="1425" s="165" customFormat="1" x14ac:dyDescent="0.2"/>
    <row r="1426" s="165" customFormat="1" x14ac:dyDescent="0.2"/>
    <row r="1427" s="165" customFormat="1" x14ac:dyDescent="0.2"/>
    <row r="1428" s="165" customFormat="1" x14ac:dyDescent="0.2"/>
    <row r="1429" s="165" customFormat="1" x14ac:dyDescent="0.2"/>
    <row r="1430" s="165" customFormat="1" x14ac:dyDescent="0.2"/>
    <row r="1431" s="165" customFormat="1" x14ac:dyDescent="0.2"/>
    <row r="1432" s="165" customFormat="1" x14ac:dyDescent="0.2"/>
    <row r="1433" s="165" customFormat="1" x14ac:dyDescent="0.2"/>
    <row r="1434" s="165" customFormat="1" x14ac:dyDescent="0.2"/>
    <row r="1435" s="165" customFormat="1" x14ac:dyDescent="0.2"/>
    <row r="1436" s="165" customFormat="1" x14ac:dyDescent="0.2"/>
    <row r="1437" s="165" customFormat="1" x14ac:dyDescent="0.2"/>
    <row r="1438" s="165" customFormat="1" x14ac:dyDescent="0.2"/>
    <row r="1439" s="165" customFormat="1" x14ac:dyDescent="0.2"/>
    <row r="1440" s="165" customFormat="1" x14ac:dyDescent="0.2"/>
    <row r="1441" s="165" customFormat="1" x14ac:dyDescent="0.2"/>
    <row r="1442" s="165" customFormat="1" x14ac:dyDescent="0.2"/>
    <row r="1443" s="165" customFormat="1" x14ac:dyDescent="0.2"/>
    <row r="1444" s="165" customFormat="1" x14ac:dyDescent="0.2"/>
    <row r="1445" s="165" customFormat="1" x14ac:dyDescent="0.2"/>
    <row r="1446" s="165" customFormat="1" x14ac:dyDescent="0.2"/>
    <row r="1447" s="165" customFormat="1" x14ac:dyDescent="0.2"/>
    <row r="1448" s="165" customFormat="1" x14ac:dyDescent="0.2"/>
    <row r="1449" s="165" customFormat="1" x14ac:dyDescent="0.2"/>
    <row r="1450" s="165" customFormat="1" x14ac:dyDescent="0.2"/>
    <row r="1451" s="165" customFormat="1" x14ac:dyDescent="0.2"/>
    <row r="1452" s="165" customFormat="1" x14ac:dyDescent="0.2"/>
    <row r="1453" s="165" customFormat="1" x14ac:dyDescent="0.2"/>
    <row r="1454" s="165" customFormat="1" x14ac:dyDescent="0.2"/>
    <row r="1455" s="165" customFormat="1" x14ac:dyDescent="0.2"/>
    <row r="1456" s="165" customFormat="1" x14ac:dyDescent="0.2"/>
    <row r="1457" s="165" customFormat="1" x14ac:dyDescent="0.2"/>
    <row r="1458" s="165" customFormat="1" x14ac:dyDescent="0.2"/>
    <row r="1459" s="165" customFormat="1" x14ac:dyDescent="0.2"/>
    <row r="1460" s="165" customFormat="1" x14ac:dyDescent="0.2"/>
    <row r="1461" s="165" customFormat="1" x14ac:dyDescent="0.2"/>
    <row r="1462" s="165" customFormat="1" x14ac:dyDescent="0.2"/>
    <row r="1463" s="165" customFormat="1" x14ac:dyDescent="0.2"/>
    <row r="1464" s="165" customFormat="1" x14ac:dyDescent="0.2"/>
    <row r="1465" s="165" customFormat="1" x14ac:dyDescent="0.2"/>
    <row r="1466" s="165" customFormat="1" x14ac:dyDescent="0.2"/>
    <row r="1467" s="165" customFormat="1" x14ac:dyDescent="0.2"/>
    <row r="1468" s="165" customFormat="1" x14ac:dyDescent="0.2"/>
    <row r="1469" s="165" customFormat="1" x14ac:dyDescent="0.2"/>
    <row r="1470" s="165" customFormat="1" x14ac:dyDescent="0.2"/>
    <row r="1471" s="165" customFormat="1" x14ac:dyDescent="0.2"/>
    <row r="1472" s="165" customFormat="1" x14ac:dyDescent="0.2"/>
    <row r="1473" s="165" customFormat="1" x14ac:dyDescent="0.2"/>
    <row r="1474" s="165" customFormat="1" x14ac:dyDescent="0.2"/>
    <row r="1475" s="165" customFormat="1" x14ac:dyDescent="0.2"/>
    <row r="1476" s="165" customFormat="1" x14ac:dyDescent="0.2"/>
    <row r="1477" s="165" customFormat="1" x14ac:dyDescent="0.2"/>
    <row r="1478" s="165" customFormat="1" x14ac:dyDescent="0.2"/>
    <row r="1479" s="165" customFormat="1" x14ac:dyDescent="0.2"/>
    <row r="1480" s="165" customFormat="1" x14ac:dyDescent="0.2"/>
    <row r="1481" s="165" customFormat="1" x14ac:dyDescent="0.2"/>
    <row r="1482" s="165" customFormat="1" x14ac:dyDescent="0.2"/>
    <row r="1483" s="165" customFormat="1" x14ac:dyDescent="0.2"/>
    <row r="1484" s="165" customFormat="1" x14ac:dyDescent="0.2"/>
    <row r="1485" s="165" customFormat="1" x14ac:dyDescent="0.2"/>
    <row r="1486" s="165" customFormat="1" x14ac:dyDescent="0.2"/>
    <row r="1487" s="165" customFormat="1" x14ac:dyDescent="0.2"/>
    <row r="1488" s="165" customFormat="1" x14ac:dyDescent="0.2"/>
    <row r="1489" s="165" customFormat="1" x14ac:dyDescent="0.2"/>
    <row r="1490" s="165" customFormat="1" x14ac:dyDescent="0.2"/>
    <row r="1491" s="165" customFormat="1" x14ac:dyDescent="0.2"/>
    <row r="1492" s="165" customFormat="1" x14ac:dyDescent="0.2"/>
    <row r="1493" s="165" customFormat="1" x14ac:dyDescent="0.2"/>
    <row r="1494" s="165" customFormat="1" x14ac:dyDescent="0.2"/>
    <row r="1495" s="165" customFormat="1" x14ac:dyDescent="0.2"/>
    <row r="1496" s="165" customFormat="1" x14ac:dyDescent="0.2"/>
    <row r="1497" s="165" customFormat="1" x14ac:dyDescent="0.2"/>
    <row r="1498" s="165" customFormat="1" x14ac:dyDescent="0.2"/>
    <row r="1499" s="165" customFormat="1" x14ac:dyDescent="0.2"/>
    <row r="1500" s="165" customFormat="1" x14ac:dyDescent="0.2"/>
    <row r="1501" s="165" customFormat="1" x14ac:dyDescent="0.2"/>
    <row r="1502" s="165" customFormat="1" x14ac:dyDescent="0.2"/>
    <row r="1503" s="165" customFormat="1" x14ac:dyDescent="0.2"/>
    <row r="1504" s="165" customFormat="1" x14ac:dyDescent="0.2"/>
    <row r="1505" s="165" customFormat="1" x14ac:dyDescent="0.2"/>
    <row r="1506" s="165" customFormat="1" x14ac:dyDescent="0.2"/>
    <row r="1507" s="165" customFormat="1" x14ac:dyDescent="0.2"/>
    <row r="1508" s="165" customFormat="1" x14ac:dyDescent="0.2"/>
    <row r="1509" s="165" customFormat="1" x14ac:dyDescent="0.2"/>
    <row r="1510" s="165" customFormat="1" x14ac:dyDescent="0.2"/>
    <row r="1511" s="165" customFormat="1" x14ac:dyDescent="0.2"/>
    <row r="1512" s="165" customFormat="1" x14ac:dyDescent="0.2"/>
    <row r="1513" s="165" customFormat="1" x14ac:dyDescent="0.2"/>
    <row r="1514" s="165" customFormat="1" x14ac:dyDescent="0.2"/>
    <row r="1515" s="165" customFormat="1" x14ac:dyDescent="0.2"/>
    <row r="1516" s="165" customFormat="1" x14ac:dyDescent="0.2"/>
    <row r="1517" s="165" customFormat="1" x14ac:dyDescent="0.2"/>
    <row r="1518" s="165" customFormat="1" x14ac:dyDescent="0.2"/>
    <row r="1519" s="165" customFormat="1" x14ac:dyDescent="0.2"/>
    <row r="1520" s="165" customFormat="1" x14ac:dyDescent="0.2"/>
    <row r="1521" s="165" customFormat="1" x14ac:dyDescent="0.2"/>
    <row r="1522" s="165" customFormat="1" x14ac:dyDescent="0.2"/>
    <row r="1523" s="165" customFormat="1" x14ac:dyDescent="0.2"/>
    <row r="1524" s="165" customFormat="1" x14ac:dyDescent="0.2"/>
    <row r="1525" s="165" customFormat="1" x14ac:dyDescent="0.2"/>
    <row r="1526" s="165" customFormat="1" x14ac:dyDescent="0.2"/>
    <row r="1527" s="165" customFormat="1" x14ac:dyDescent="0.2"/>
    <row r="1528" s="165" customFormat="1" x14ac:dyDescent="0.2"/>
    <row r="1529" s="165" customFormat="1" x14ac:dyDescent="0.2"/>
    <row r="1530" s="165" customFormat="1" x14ac:dyDescent="0.2"/>
    <row r="1531" s="165" customFormat="1" x14ac:dyDescent="0.2"/>
    <row r="1532" s="165" customFormat="1" x14ac:dyDescent="0.2"/>
    <row r="1533" s="165" customFormat="1" x14ac:dyDescent="0.2"/>
    <row r="1534" s="165" customFormat="1" x14ac:dyDescent="0.2"/>
    <row r="1535" s="165" customFormat="1" x14ac:dyDescent="0.2"/>
    <row r="1536" s="165" customFormat="1" x14ac:dyDescent="0.2"/>
    <row r="1537" s="165" customFormat="1" x14ac:dyDescent="0.2"/>
    <row r="1538" s="165" customFormat="1" x14ac:dyDescent="0.2"/>
    <row r="1539" s="165" customFormat="1" x14ac:dyDescent="0.2"/>
    <row r="1540" s="165" customFormat="1" x14ac:dyDescent="0.2"/>
    <row r="1541" s="165" customFormat="1" x14ac:dyDescent="0.2"/>
    <row r="1542" s="165" customFormat="1" x14ac:dyDescent="0.2"/>
    <row r="1543" s="165" customFormat="1" x14ac:dyDescent="0.2"/>
    <row r="1544" s="165" customFormat="1" x14ac:dyDescent="0.2"/>
    <row r="1545" s="165" customFormat="1" x14ac:dyDescent="0.2"/>
    <row r="1546" s="165" customFormat="1" x14ac:dyDescent="0.2"/>
    <row r="1547" s="165" customFormat="1" x14ac:dyDescent="0.2"/>
    <row r="1548" s="165" customFormat="1" x14ac:dyDescent="0.2"/>
    <row r="1549" s="165" customFormat="1" x14ac:dyDescent="0.2"/>
    <row r="1550" s="165" customFormat="1" x14ac:dyDescent="0.2"/>
    <row r="1551" s="165" customFormat="1" x14ac:dyDescent="0.2"/>
    <row r="1552" s="165" customFormat="1" x14ac:dyDescent="0.2"/>
    <row r="1553" s="165" customFormat="1" x14ac:dyDescent="0.2"/>
    <row r="1554" s="165" customFormat="1" x14ac:dyDescent="0.2"/>
    <row r="1555" s="165" customFormat="1" x14ac:dyDescent="0.2"/>
    <row r="1556" s="165" customFormat="1" x14ac:dyDescent="0.2"/>
    <row r="1557" s="165" customFormat="1" x14ac:dyDescent="0.2"/>
    <row r="1558" s="165" customFormat="1" x14ac:dyDescent="0.2"/>
    <row r="1559" s="165" customFormat="1" x14ac:dyDescent="0.2"/>
    <row r="1560" s="165" customFormat="1" x14ac:dyDescent="0.2"/>
    <row r="1561" s="165" customFormat="1" x14ac:dyDescent="0.2"/>
    <row r="1562" s="165" customFormat="1" x14ac:dyDescent="0.2"/>
    <row r="1563" s="165" customFormat="1" x14ac:dyDescent="0.2"/>
    <row r="1564" s="165" customFormat="1" x14ac:dyDescent="0.2"/>
    <row r="1565" s="165" customFormat="1" x14ac:dyDescent="0.2"/>
    <row r="1566" s="165" customFormat="1" x14ac:dyDescent="0.2"/>
    <row r="1567" s="165" customFormat="1" x14ac:dyDescent="0.2"/>
    <row r="1568" s="165" customFormat="1" x14ac:dyDescent="0.2"/>
    <row r="1569" s="165" customFormat="1" x14ac:dyDescent="0.2"/>
    <row r="1570" s="165" customFormat="1" x14ac:dyDescent="0.2"/>
    <row r="1571" s="165" customFormat="1" x14ac:dyDescent="0.2"/>
    <row r="1572" s="165" customFormat="1" x14ac:dyDescent="0.2"/>
    <row r="1573" s="165" customFormat="1" x14ac:dyDescent="0.2"/>
    <row r="1574" s="165" customFormat="1" x14ac:dyDescent="0.2"/>
    <row r="1575" s="165" customFormat="1" x14ac:dyDescent="0.2"/>
    <row r="1576" s="165" customFormat="1" x14ac:dyDescent="0.2"/>
    <row r="1577" s="165" customFormat="1" x14ac:dyDescent="0.2"/>
    <row r="1578" s="165" customFormat="1" x14ac:dyDescent="0.2"/>
    <row r="1579" s="165" customFormat="1" x14ac:dyDescent="0.2"/>
    <row r="1580" s="165" customFormat="1" x14ac:dyDescent="0.2"/>
    <row r="1581" s="165" customFormat="1" x14ac:dyDescent="0.2"/>
    <row r="1582" s="165" customForma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Sample Details</vt:lpstr>
      <vt:lpstr>GCMS Data TCD</vt:lpstr>
      <vt:lpstr>New CO, CO2, Ar Calibration</vt:lpstr>
      <vt:lpstr>FID Data</vt:lpstr>
      <vt:lpstr>FID Calculations</vt:lpstr>
      <vt:lpstr>Print Page</vt:lpstr>
      <vt:lpstr>Averages and Graph Data</vt:lpstr>
      <vt:lpstr>ASF Calculations</vt:lpstr>
      <vt:lpstr>Overview</vt:lpstr>
      <vt:lpstr>Calibration Data</vt:lpstr>
    </vt:vector>
  </TitlesOfParts>
  <Manager/>
  <Company>University of Bath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reo20</dc:creator>
  <cp:keywords/>
  <dc:description/>
  <cp:lastModifiedBy>Alex Ball</cp:lastModifiedBy>
  <cp:revision/>
  <dcterms:created xsi:type="dcterms:W3CDTF">2012-05-15T08:14:14Z</dcterms:created>
  <dcterms:modified xsi:type="dcterms:W3CDTF">2019-11-14T11:56:08Z</dcterms:modified>
  <cp:category/>
  <cp:contentStatus/>
</cp:coreProperties>
</file>