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H:\Bath\papers\appetite\to submit\"/>
    </mc:Choice>
  </mc:AlternateContent>
  <xr:revisionPtr revIDLastSave="0" documentId="13_ncr:1_{CFC65754-AEB3-4248-873B-0C2F9DAB9488}" xr6:coauthVersionLast="41" xr6:coauthVersionMax="41" xr10:uidLastSave="{00000000-0000-0000-0000-000000000000}"/>
  <bookViews>
    <workbookView xWindow="-120" yWindow="-120" windowWidth="24240" windowHeight="13140" activeTab="15" xr2:uid="{00000000-000D-0000-FFFF-FFFF00000000}"/>
  </bookViews>
  <sheets>
    <sheet name="Notes - how to use this dataset" sheetId="3" r:id="rId1"/>
    <sheet name="Deviations to protocol" sheetId="36" r:id="rId2"/>
    <sheet name="Blood handling and analysis" sheetId="37" r:id="rId3"/>
    <sheet name="Participant characteristics" sheetId="1" r:id="rId4"/>
    <sheet name="Body mass (kg)" sheetId="2" r:id="rId5"/>
    <sheet name="Urine specific gravity" sheetId="7" r:id="rId6"/>
    <sheet name="Urine osmolality (mOsm.kg)" sheetId="8" r:id="rId7"/>
    <sheet name="Weight loss from heat tent (kg)" sheetId="11" r:id="rId8"/>
    <sheet name="Water prescription day 4 (L)" sheetId="12" r:id="rId9"/>
    <sheet name="Serum osmolality (mOsm.kg)" sheetId="13" r:id="rId10"/>
    <sheet name="Plasma copeptin (pmol.L)" sheetId="16" r:id="rId11"/>
    <sheet name="Serum insulin (pmol.L)" sheetId="20" r:id="rId12"/>
    <sheet name="Serum glucose (mmol.L)" sheetId="21" r:id="rId13"/>
    <sheet name="Plasma ghrelin (pg.mL)" sheetId="39" r:id="rId14"/>
    <sheet name="Visual analogue scales" sheetId="40" r:id="rId15"/>
    <sheet name="Ad libitum pasta intake" sheetId="41" r:id="rId16"/>
    <sheet name="Reward task" sheetId="38"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0" i="2" l="1"/>
  <c r="G41" i="2"/>
  <c r="G40" i="2"/>
  <c r="G39" i="2"/>
  <c r="B21" i="12" l="1"/>
  <c r="D36" i="11"/>
  <c r="D35" i="11"/>
  <c r="D34" i="11"/>
  <c r="D33" i="11"/>
  <c r="D32" i="11"/>
  <c r="C31" i="11"/>
  <c r="D31" i="11" s="1"/>
  <c r="C30" i="11"/>
  <c r="B30" i="11"/>
  <c r="D30" i="11" s="1"/>
  <c r="D29" i="11"/>
  <c r="D28" i="11"/>
  <c r="C27" i="11"/>
  <c r="B27" i="11"/>
  <c r="D26" i="11"/>
  <c r="C25" i="11"/>
  <c r="D25" i="11" s="1"/>
  <c r="D24" i="11"/>
  <c r="D23" i="11"/>
  <c r="C22" i="11"/>
  <c r="D22" i="11" s="1"/>
  <c r="D21" i="11"/>
  <c r="B18" i="11"/>
  <c r="D17" i="11"/>
  <c r="B16" i="11"/>
  <c r="D16" i="11" s="1"/>
  <c r="C15" i="11"/>
  <c r="B15" i="11"/>
  <c r="D15" i="11" s="1"/>
  <c r="D14" i="11"/>
  <c r="C13" i="11"/>
  <c r="B13" i="11"/>
  <c r="C12" i="11"/>
  <c r="B12" i="11"/>
  <c r="D12" i="11" s="1"/>
  <c r="D11" i="11"/>
  <c r="C10" i="11"/>
  <c r="D10" i="11" s="1"/>
  <c r="C9" i="11"/>
  <c r="B9" i="11"/>
  <c r="D8" i="11"/>
  <c r="D7" i="11"/>
  <c r="D6" i="11"/>
  <c r="D5" i="11"/>
  <c r="B5" i="11"/>
  <c r="C4" i="11"/>
  <c r="D4" i="11" s="1"/>
  <c r="C3" i="11"/>
  <c r="B3" i="11"/>
  <c r="D3" i="11" s="1"/>
  <c r="B36" i="8"/>
  <c r="C35" i="8"/>
  <c r="B34" i="8"/>
  <c r="C33" i="8"/>
  <c r="B33" i="8"/>
  <c r="C32" i="8"/>
  <c r="C31" i="8"/>
  <c r="B31" i="8"/>
  <c r="C30" i="8"/>
  <c r="B30" i="8"/>
  <c r="B28" i="8"/>
  <c r="C27" i="8"/>
  <c r="B27" i="8"/>
  <c r="C26" i="8"/>
  <c r="B26" i="8"/>
  <c r="C25" i="8"/>
  <c r="B25" i="8"/>
  <c r="C24" i="8"/>
  <c r="B24" i="8"/>
  <c r="C23" i="8"/>
  <c r="C22" i="8"/>
  <c r="B22" i="8"/>
  <c r="C21" i="8"/>
  <c r="C18" i="8"/>
  <c r="C15" i="8"/>
  <c r="B15" i="8"/>
  <c r="C14" i="8"/>
  <c r="B14" i="8"/>
  <c r="C13" i="8"/>
  <c r="B13" i="8"/>
  <c r="C12" i="8"/>
  <c r="B12" i="8"/>
  <c r="C11" i="8"/>
  <c r="C10" i="8"/>
  <c r="B10" i="8"/>
  <c r="C9" i="8"/>
  <c r="B9" i="8"/>
  <c r="C8" i="8"/>
  <c r="B8" i="8"/>
  <c r="C7" i="8"/>
  <c r="B7" i="8"/>
  <c r="C6" i="8"/>
  <c r="B6" i="8"/>
  <c r="C5" i="8"/>
  <c r="B5" i="8"/>
  <c r="C4" i="8"/>
  <c r="C3" i="8"/>
  <c r="B3" i="8"/>
  <c r="D9" i="11" l="1"/>
  <c r="D13" i="11"/>
  <c r="D27" i="11"/>
  <c r="D31" i="2"/>
  <c r="B31" i="2"/>
  <c r="F26" i="2"/>
  <c r="E26" i="2"/>
  <c r="C26" i="2"/>
  <c r="F25" i="2"/>
  <c r="E23" i="2"/>
  <c r="D23" i="2"/>
  <c r="C12" i="2"/>
  <c r="D9" i="2"/>
  <c r="E8" i="2"/>
  <c r="D8" i="2"/>
  <c r="B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Harriet Carroll</author>
  </authors>
  <commentList>
    <comment ref="B11" authorId="0" shapeId="0" xr:uid="{00000000-0006-0000-0500-000001000000}">
      <text>
        <r>
          <rPr>
            <b/>
            <sz val="9"/>
            <color indexed="81"/>
            <rFont val="Tahoma"/>
            <family val="2"/>
          </rPr>
          <t>Harriet Carroll:</t>
        </r>
        <r>
          <rPr>
            <sz val="9"/>
            <color indexed="81"/>
            <rFont val="Tahoma"/>
            <family val="2"/>
          </rPr>
          <t xml:space="preserve">
missed measure</t>
        </r>
      </text>
    </comment>
    <comment ref="D26" authorId="0" shapeId="0" xr:uid="{00000000-0006-0000-0500-000002000000}">
      <text>
        <r>
          <rPr>
            <b/>
            <sz val="9"/>
            <color indexed="81"/>
            <rFont val="Tahoma"/>
            <family val="2"/>
          </rPr>
          <t>Harriet Carroll:</t>
        </r>
        <r>
          <rPr>
            <sz val="9"/>
            <color indexed="81"/>
            <rFont val="Tahoma"/>
            <family val="2"/>
          </rPr>
          <t xml:space="preserve">
Not measured</t>
        </r>
      </text>
    </comment>
    <comment ref="B29" authorId="0" shapeId="0" xr:uid="{00000000-0006-0000-0500-000003000000}">
      <text>
        <r>
          <rPr>
            <b/>
            <sz val="9"/>
            <color indexed="81"/>
            <rFont val="Tahoma"/>
            <family val="2"/>
          </rPr>
          <t>Harriet Carroll:</t>
        </r>
        <r>
          <rPr>
            <sz val="9"/>
            <color indexed="81"/>
            <rFont val="Tahoma"/>
            <family val="2"/>
          </rPr>
          <t xml:space="preserve">
missed measure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Harriet Carroll</author>
  </authors>
  <commentList>
    <comment ref="C7" authorId="0" shapeId="0" xr:uid="{00000000-0006-0000-0900-000001000000}">
      <text>
        <r>
          <rPr>
            <b/>
            <sz val="9"/>
            <color indexed="81"/>
            <rFont val="Tahoma"/>
            <family val="2"/>
          </rPr>
          <t>Harriet Carroll:</t>
        </r>
        <r>
          <rPr>
            <sz val="9"/>
            <color indexed="81"/>
            <rFont val="Tahoma"/>
            <family val="2"/>
          </rPr>
          <t xml:space="preserve">
missed</t>
        </r>
      </text>
    </comment>
    <comment ref="B29" authorId="0" shapeId="0" xr:uid="{00000000-0006-0000-0900-000002000000}">
      <text>
        <r>
          <rPr>
            <b/>
            <sz val="9"/>
            <color indexed="81"/>
            <rFont val="Tahoma"/>
            <family val="2"/>
          </rPr>
          <t>Harriet Carroll:</t>
        </r>
        <r>
          <rPr>
            <sz val="9"/>
            <color indexed="81"/>
            <rFont val="Tahoma"/>
            <family val="2"/>
          </rPr>
          <t xml:space="preserve">
missed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Harriet Carroll</author>
  </authors>
  <commentList>
    <comment ref="B21" authorId="0" shapeId="0" xr:uid="{00000000-0006-0000-0A00-000001000000}">
      <text>
        <r>
          <rPr>
            <b/>
            <sz val="9"/>
            <color indexed="81"/>
            <rFont val="Tahoma"/>
            <family val="2"/>
          </rPr>
          <t>Harriet Carroll:</t>
        </r>
        <r>
          <rPr>
            <sz val="9"/>
            <color indexed="81"/>
            <rFont val="Tahoma"/>
            <family val="2"/>
          </rPr>
          <t xml:space="preserve">
missed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Harriet Carroll</author>
  </authors>
  <commentList>
    <comment ref="C3" authorId="0" shapeId="0" xr:uid="{11B02504-2B50-4A67-903C-3DBBFAA03B76}">
      <text>
        <r>
          <rPr>
            <b/>
            <sz val="9"/>
            <color indexed="81"/>
            <rFont val="Tahoma"/>
            <family val="2"/>
          </rPr>
          <t>Harriet Carroll:</t>
        </r>
        <r>
          <rPr>
            <sz val="9"/>
            <color indexed="81"/>
            <rFont val="Tahoma"/>
            <family val="2"/>
          </rPr>
          <t xml:space="preserve">
cannula blocked
</t>
        </r>
      </text>
    </comment>
    <comment ref="D3" authorId="0" shapeId="0" xr:uid="{6F9E422B-C138-4D23-B23F-957B8F8DF430}">
      <text>
        <r>
          <rPr>
            <b/>
            <sz val="9"/>
            <color indexed="81"/>
            <rFont val="Tahoma"/>
            <family val="2"/>
          </rPr>
          <t>Harriet Carroll:</t>
        </r>
        <r>
          <rPr>
            <sz val="9"/>
            <color indexed="81"/>
            <rFont val="Tahoma"/>
            <family val="2"/>
          </rPr>
          <t xml:space="preserve">
cannula blocked
</t>
        </r>
      </text>
    </comment>
    <comment ref="E3" authorId="0" shapeId="0" xr:uid="{34A50B03-C957-470D-AAAE-8B1AC8DE6F70}">
      <text>
        <r>
          <rPr>
            <b/>
            <sz val="9"/>
            <color indexed="81"/>
            <rFont val="Tahoma"/>
            <family val="2"/>
          </rPr>
          <t>Harriet Carroll:</t>
        </r>
        <r>
          <rPr>
            <sz val="9"/>
            <color indexed="81"/>
            <rFont val="Tahoma"/>
            <family val="2"/>
          </rPr>
          <t xml:space="preserve">
cannula blocked
</t>
        </r>
      </text>
    </comment>
    <comment ref="F3" authorId="0" shapeId="0" xr:uid="{453310EB-A2CC-43A0-BA0C-5C357F5D81A4}">
      <text>
        <r>
          <rPr>
            <b/>
            <sz val="9"/>
            <color indexed="81"/>
            <rFont val="Tahoma"/>
            <family val="2"/>
          </rPr>
          <t>Harriet Carroll:</t>
        </r>
        <r>
          <rPr>
            <sz val="9"/>
            <color indexed="81"/>
            <rFont val="Tahoma"/>
            <family val="2"/>
          </rPr>
          <t xml:space="preserve">
cannula blocked
</t>
        </r>
      </text>
    </comment>
    <comment ref="G3" authorId="0" shapeId="0" xr:uid="{477B739A-1910-4A98-8CD2-6F55F491FC86}">
      <text>
        <r>
          <rPr>
            <b/>
            <sz val="9"/>
            <color indexed="81"/>
            <rFont val="Tahoma"/>
            <family val="2"/>
          </rPr>
          <t>Harriet Carroll:</t>
        </r>
        <r>
          <rPr>
            <sz val="9"/>
            <color indexed="81"/>
            <rFont val="Tahoma"/>
            <family val="2"/>
          </rPr>
          <t xml:space="preserve">
cannula blocked
</t>
        </r>
      </text>
    </comment>
    <comment ref="H3" authorId="0" shapeId="0" xr:uid="{74BBF012-9D21-4CCB-888E-4934C7FD481D}">
      <text>
        <r>
          <rPr>
            <b/>
            <sz val="9"/>
            <color indexed="81"/>
            <rFont val="Tahoma"/>
            <family val="2"/>
          </rPr>
          <t>Harriet Carroll:</t>
        </r>
        <r>
          <rPr>
            <sz val="9"/>
            <color indexed="81"/>
            <rFont val="Tahoma"/>
            <family val="2"/>
          </rPr>
          <t xml:space="preserve">
cannula blocked
</t>
        </r>
      </text>
    </comment>
    <comment ref="I3" authorId="0" shapeId="0" xr:uid="{6ECF8305-FBEA-4769-A3F7-7C1694BED196}">
      <text>
        <r>
          <rPr>
            <b/>
            <sz val="9"/>
            <color indexed="81"/>
            <rFont val="Tahoma"/>
            <family val="2"/>
          </rPr>
          <t>Harriet Carroll:</t>
        </r>
        <r>
          <rPr>
            <sz val="9"/>
            <color indexed="81"/>
            <rFont val="Tahoma"/>
            <family val="2"/>
          </rPr>
          <t xml:space="preserve">
cannula blocked
</t>
        </r>
      </text>
    </comment>
    <comment ref="C12" authorId="0" shapeId="0" xr:uid="{9A756738-C47C-4E45-9046-A819A6523380}">
      <text>
        <r>
          <rPr>
            <b/>
            <sz val="9"/>
            <color indexed="81"/>
            <rFont val="Tahoma"/>
            <family val="2"/>
          </rPr>
          <t>Harriet Carroll:</t>
        </r>
        <r>
          <rPr>
            <sz val="9"/>
            <color indexed="81"/>
            <rFont val="Tahoma"/>
            <family val="2"/>
          </rPr>
          <t xml:space="preserve">
cannula blocked
</t>
        </r>
      </text>
    </comment>
    <comment ref="D12" authorId="0" shapeId="0" xr:uid="{B320DA6E-D129-4B3F-AB7A-7784BDD58F29}">
      <text>
        <r>
          <rPr>
            <b/>
            <sz val="9"/>
            <color indexed="81"/>
            <rFont val="Tahoma"/>
            <family val="2"/>
          </rPr>
          <t>Harriet Carroll:</t>
        </r>
        <r>
          <rPr>
            <sz val="9"/>
            <color indexed="81"/>
            <rFont val="Tahoma"/>
            <family val="2"/>
          </rPr>
          <t xml:space="preserve">
cannula blocked
</t>
        </r>
      </text>
    </comment>
    <comment ref="E12" authorId="0" shapeId="0" xr:uid="{FB9E7239-D1F1-41C9-9A03-172C5D5366D2}">
      <text>
        <r>
          <rPr>
            <b/>
            <sz val="9"/>
            <color indexed="81"/>
            <rFont val="Tahoma"/>
            <family val="2"/>
          </rPr>
          <t>Harriet Carroll:</t>
        </r>
        <r>
          <rPr>
            <sz val="9"/>
            <color indexed="81"/>
            <rFont val="Tahoma"/>
            <family val="2"/>
          </rPr>
          <t xml:space="preserve">
cannula blocked
</t>
        </r>
      </text>
    </comment>
    <comment ref="F12" authorId="0" shapeId="0" xr:uid="{B5EBD48A-722A-49B5-A61D-CA0F2AF8C484}">
      <text>
        <r>
          <rPr>
            <b/>
            <sz val="9"/>
            <color indexed="81"/>
            <rFont val="Tahoma"/>
            <family val="2"/>
          </rPr>
          <t>Harriet Carroll:</t>
        </r>
        <r>
          <rPr>
            <sz val="9"/>
            <color indexed="81"/>
            <rFont val="Tahoma"/>
            <family val="2"/>
          </rPr>
          <t xml:space="preserve">
cannula blocked
</t>
        </r>
      </text>
    </comment>
    <comment ref="G12" authorId="0" shapeId="0" xr:uid="{F6A00944-8505-4562-B8CB-F983A8A813A6}">
      <text>
        <r>
          <rPr>
            <b/>
            <sz val="9"/>
            <color indexed="81"/>
            <rFont val="Tahoma"/>
            <family val="2"/>
          </rPr>
          <t>Harriet Carroll:</t>
        </r>
        <r>
          <rPr>
            <sz val="9"/>
            <color indexed="81"/>
            <rFont val="Tahoma"/>
            <family val="2"/>
          </rPr>
          <t xml:space="preserve">
cannula blocked
</t>
        </r>
      </text>
    </comment>
    <comment ref="H12" authorId="0" shapeId="0" xr:uid="{E6E51DFC-0374-4AE8-80A4-F13DCDA8DA6B}">
      <text>
        <r>
          <rPr>
            <b/>
            <sz val="9"/>
            <color indexed="81"/>
            <rFont val="Tahoma"/>
            <family val="2"/>
          </rPr>
          <t>Harriet Carroll:</t>
        </r>
        <r>
          <rPr>
            <sz val="9"/>
            <color indexed="81"/>
            <rFont val="Tahoma"/>
            <family val="2"/>
          </rPr>
          <t xml:space="preserve">
cannula blocked
</t>
        </r>
      </text>
    </comment>
    <comment ref="I12" authorId="0" shapeId="0" xr:uid="{3F1CF98F-32A0-4D2E-9900-04297425774E}">
      <text>
        <r>
          <rPr>
            <b/>
            <sz val="9"/>
            <color indexed="81"/>
            <rFont val="Tahoma"/>
            <family val="2"/>
          </rPr>
          <t>Harriet Carroll:</t>
        </r>
        <r>
          <rPr>
            <sz val="9"/>
            <color indexed="81"/>
            <rFont val="Tahoma"/>
            <family val="2"/>
          </rPr>
          <t xml:space="preserve">
cannula blocked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Harriet Carroll</author>
  </authors>
  <commentList>
    <comment ref="C3" authorId="0" shapeId="0" xr:uid="{E62562A7-CB66-4E27-A133-42BF83088ECB}">
      <text>
        <r>
          <rPr>
            <b/>
            <sz val="9"/>
            <color indexed="81"/>
            <rFont val="Tahoma"/>
            <family val="2"/>
          </rPr>
          <t>Harriet Carroll:</t>
        </r>
        <r>
          <rPr>
            <sz val="9"/>
            <color indexed="81"/>
            <rFont val="Tahoma"/>
            <family val="2"/>
          </rPr>
          <t xml:space="preserve">
cannula blocked </t>
        </r>
      </text>
    </comment>
    <comment ref="D3" authorId="0" shapeId="0" xr:uid="{B3AF6FE5-9621-493E-BD01-A569352F6930}">
      <text>
        <r>
          <rPr>
            <b/>
            <sz val="9"/>
            <color indexed="81"/>
            <rFont val="Tahoma"/>
            <family val="2"/>
          </rPr>
          <t>Harriet Carroll:</t>
        </r>
        <r>
          <rPr>
            <sz val="9"/>
            <color indexed="81"/>
            <rFont val="Tahoma"/>
            <family val="2"/>
          </rPr>
          <t xml:space="preserve">
cannula blocked </t>
        </r>
      </text>
    </comment>
    <comment ref="E3" authorId="0" shapeId="0" xr:uid="{66C0E0AA-12EE-459F-A7DA-F61B5C352DDE}">
      <text>
        <r>
          <rPr>
            <b/>
            <sz val="9"/>
            <color indexed="81"/>
            <rFont val="Tahoma"/>
            <family val="2"/>
          </rPr>
          <t>Harriet Carroll:</t>
        </r>
        <r>
          <rPr>
            <sz val="9"/>
            <color indexed="81"/>
            <rFont val="Tahoma"/>
            <family val="2"/>
          </rPr>
          <t xml:space="preserve">
cannula blocked </t>
        </r>
      </text>
    </comment>
    <comment ref="C12" authorId="0" shapeId="0" xr:uid="{A3DC46BD-FB80-4187-A9D0-3F23A135615B}">
      <text>
        <r>
          <rPr>
            <b/>
            <sz val="9"/>
            <color indexed="81"/>
            <rFont val="Tahoma"/>
            <family val="2"/>
          </rPr>
          <t>Harriet Carroll:</t>
        </r>
        <r>
          <rPr>
            <sz val="9"/>
            <color indexed="81"/>
            <rFont val="Tahoma"/>
            <family val="2"/>
          </rPr>
          <t xml:space="preserve">
cannula blocked </t>
        </r>
      </text>
    </comment>
    <comment ref="D12" authorId="0" shapeId="0" xr:uid="{41B9A496-25E9-44A2-8972-3913598F2EE2}">
      <text>
        <r>
          <rPr>
            <b/>
            <sz val="9"/>
            <color indexed="81"/>
            <rFont val="Tahoma"/>
            <family val="2"/>
          </rPr>
          <t>Harriet Carroll:</t>
        </r>
        <r>
          <rPr>
            <sz val="9"/>
            <color indexed="81"/>
            <rFont val="Tahoma"/>
            <family val="2"/>
          </rPr>
          <t xml:space="preserve">
cannula blocked </t>
        </r>
      </text>
    </comment>
    <comment ref="E12" authorId="0" shapeId="0" xr:uid="{F309D9BB-0741-4334-A791-8887A5874D07}">
      <text>
        <r>
          <rPr>
            <b/>
            <sz val="9"/>
            <color indexed="81"/>
            <rFont val="Tahoma"/>
            <family val="2"/>
          </rPr>
          <t>Harriet Carroll:</t>
        </r>
        <r>
          <rPr>
            <sz val="9"/>
            <color indexed="81"/>
            <rFont val="Tahoma"/>
            <family val="2"/>
          </rPr>
          <t xml:space="preserve">
cannula blocked </t>
        </r>
      </text>
    </comment>
    <comment ref="H12" authorId="0" shapeId="0" xr:uid="{00000000-0006-0000-1700-000001000000}">
      <text>
        <r>
          <rPr>
            <b/>
            <sz val="9"/>
            <color indexed="81"/>
            <rFont val="Tahoma"/>
            <family val="2"/>
          </rPr>
          <t>Harriet Carroll:</t>
        </r>
        <r>
          <rPr>
            <sz val="9"/>
            <color indexed="81"/>
            <rFont val="Tahoma"/>
            <family val="2"/>
          </rPr>
          <t xml:space="preserve">
cannula blocked </t>
        </r>
      </text>
    </comment>
    <comment ref="F29" authorId="0" shapeId="0" xr:uid="{00000000-0006-0000-1700-000002000000}">
      <text>
        <r>
          <rPr>
            <b/>
            <sz val="9"/>
            <color indexed="81"/>
            <rFont val="Tahoma"/>
            <family val="2"/>
          </rPr>
          <t>Harriet Carroll:</t>
        </r>
        <r>
          <rPr>
            <sz val="9"/>
            <color indexed="81"/>
            <rFont val="Tahoma"/>
            <family val="2"/>
          </rPr>
          <t xml:space="preserve">
cannula blocked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Harriet Carroll</author>
  </authors>
  <commentList>
    <comment ref="C3" authorId="0" shapeId="0" xr:uid="{56420124-3279-4712-A172-A0AFCBA84CE5}">
      <text>
        <r>
          <rPr>
            <b/>
            <sz val="9"/>
            <color indexed="81"/>
            <rFont val="Tahoma"/>
            <family val="2"/>
          </rPr>
          <t>Harriet Carroll:</t>
        </r>
        <r>
          <rPr>
            <sz val="9"/>
            <color indexed="81"/>
            <rFont val="Tahoma"/>
            <family val="2"/>
          </rPr>
          <t xml:space="preserve">
cannula blocked </t>
        </r>
      </text>
    </comment>
    <comment ref="D3" authorId="0" shapeId="0" xr:uid="{E8DCFD57-CCF5-40AF-8D35-3CCD6BCA4870}">
      <text>
        <r>
          <rPr>
            <b/>
            <sz val="9"/>
            <color indexed="81"/>
            <rFont val="Tahoma"/>
            <family val="2"/>
          </rPr>
          <t>Harriet Carroll:</t>
        </r>
        <r>
          <rPr>
            <sz val="9"/>
            <color indexed="81"/>
            <rFont val="Tahoma"/>
            <family val="2"/>
          </rPr>
          <t xml:space="preserve">
cannula blocked </t>
        </r>
      </text>
    </comment>
    <comment ref="E3" authorId="0" shapeId="0" xr:uid="{A2DA70F0-97B7-4D3E-AA42-6F721DD4DA1E}">
      <text>
        <r>
          <rPr>
            <b/>
            <sz val="9"/>
            <color indexed="81"/>
            <rFont val="Tahoma"/>
            <family val="2"/>
          </rPr>
          <t>Harriet Carroll:</t>
        </r>
        <r>
          <rPr>
            <sz val="9"/>
            <color indexed="81"/>
            <rFont val="Tahoma"/>
            <family val="2"/>
          </rPr>
          <t xml:space="preserve">
cannula blocked </t>
        </r>
      </text>
    </comment>
    <comment ref="F3" authorId="0" shapeId="0" xr:uid="{093FA727-3342-4C93-A79D-B2F1D0680A1A}">
      <text>
        <r>
          <rPr>
            <b/>
            <sz val="9"/>
            <color indexed="81"/>
            <rFont val="Tahoma"/>
            <family val="2"/>
          </rPr>
          <t>Harriet Carroll:</t>
        </r>
        <r>
          <rPr>
            <sz val="9"/>
            <color indexed="81"/>
            <rFont val="Tahoma"/>
            <family val="2"/>
          </rPr>
          <t xml:space="preserve">
cannula blocked </t>
        </r>
      </text>
    </comment>
    <comment ref="G3" authorId="0" shapeId="0" xr:uid="{F34BD267-3E89-4E08-B553-76ED4B898D2C}">
      <text>
        <r>
          <rPr>
            <b/>
            <sz val="9"/>
            <color indexed="81"/>
            <rFont val="Tahoma"/>
            <family val="2"/>
          </rPr>
          <t>Harriet Carroll:</t>
        </r>
        <r>
          <rPr>
            <sz val="9"/>
            <color indexed="81"/>
            <rFont val="Tahoma"/>
            <family val="2"/>
          </rPr>
          <t xml:space="preserve">
cannula blocked </t>
        </r>
      </text>
    </comment>
    <comment ref="H3" authorId="0" shapeId="0" xr:uid="{ADB69461-1C7A-4327-B98A-F1B54A2920D6}">
      <text>
        <r>
          <rPr>
            <b/>
            <sz val="9"/>
            <color indexed="81"/>
            <rFont val="Tahoma"/>
            <family val="2"/>
          </rPr>
          <t>Harriet Carroll:</t>
        </r>
        <r>
          <rPr>
            <sz val="9"/>
            <color indexed="81"/>
            <rFont val="Tahoma"/>
            <family val="2"/>
          </rPr>
          <t xml:space="preserve">
cannula blocked </t>
        </r>
      </text>
    </comment>
    <comment ref="I3" authorId="0" shapeId="0" xr:uid="{DA51F984-A7BA-46CE-A1D3-126A6CAC7EB7}">
      <text>
        <r>
          <rPr>
            <b/>
            <sz val="9"/>
            <color indexed="81"/>
            <rFont val="Tahoma"/>
            <family val="2"/>
          </rPr>
          <t>Harriet Carroll:</t>
        </r>
        <r>
          <rPr>
            <sz val="9"/>
            <color indexed="81"/>
            <rFont val="Tahoma"/>
            <family val="2"/>
          </rPr>
          <t xml:space="preserve">
cannula blocked </t>
        </r>
      </text>
    </comment>
    <comment ref="C12" authorId="0" shapeId="0" xr:uid="{A3DF25AC-DD79-4761-B520-66B2768FDB19}">
      <text>
        <r>
          <rPr>
            <b/>
            <sz val="9"/>
            <color indexed="81"/>
            <rFont val="Tahoma"/>
            <family val="2"/>
          </rPr>
          <t>Harriet Carroll:</t>
        </r>
        <r>
          <rPr>
            <sz val="9"/>
            <color indexed="81"/>
            <rFont val="Tahoma"/>
            <family val="2"/>
          </rPr>
          <t xml:space="preserve">
cannula blocked </t>
        </r>
      </text>
    </comment>
    <comment ref="D12" authorId="0" shapeId="0" xr:uid="{7BC5AFD9-F796-4009-AC41-39202E1AF70A}">
      <text>
        <r>
          <rPr>
            <b/>
            <sz val="9"/>
            <color indexed="81"/>
            <rFont val="Tahoma"/>
            <family val="2"/>
          </rPr>
          <t>Harriet Carroll:</t>
        </r>
        <r>
          <rPr>
            <sz val="9"/>
            <color indexed="81"/>
            <rFont val="Tahoma"/>
            <family val="2"/>
          </rPr>
          <t xml:space="preserve">
cannula blocked </t>
        </r>
      </text>
    </comment>
    <comment ref="E12" authorId="0" shapeId="0" xr:uid="{2492AE18-E834-422F-AF75-02BBCFBFFD74}">
      <text>
        <r>
          <rPr>
            <b/>
            <sz val="9"/>
            <color indexed="81"/>
            <rFont val="Tahoma"/>
            <family val="2"/>
          </rPr>
          <t>Harriet Carroll:</t>
        </r>
        <r>
          <rPr>
            <sz val="9"/>
            <color indexed="81"/>
            <rFont val="Tahoma"/>
            <family val="2"/>
          </rPr>
          <t xml:space="preserve">
cannula blocked </t>
        </r>
      </text>
    </comment>
    <comment ref="F12" authorId="0" shapeId="0" xr:uid="{63BBFBF8-0996-424B-B051-72935B7BFA9F}">
      <text>
        <r>
          <rPr>
            <b/>
            <sz val="9"/>
            <color indexed="81"/>
            <rFont val="Tahoma"/>
            <family val="2"/>
          </rPr>
          <t>Harriet Carroll:</t>
        </r>
        <r>
          <rPr>
            <sz val="9"/>
            <color indexed="81"/>
            <rFont val="Tahoma"/>
            <family val="2"/>
          </rPr>
          <t xml:space="preserve">
cannula blocked </t>
        </r>
      </text>
    </comment>
    <comment ref="G12" authorId="0" shapeId="0" xr:uid="{57AB9DF6-10DF-4F21-A49C-591C7A3FD5C3}">
      <text>
        <r>
          <rPr>
            <b/>
            <sz val="9"/>
            <color indexed="81"/>
            <rFont val="Tahoma"/>
            <family val="2"/>
          </rPr>
          <t>Harriet Carroll:</t>
        </r>
        <r>
          <rPr>
            <sz val="9"/>
            <color indexed="81"/>
            <rFont val="Tahoma"/>
            <family val="2"/>
          </rPr>
          <t xml:space="preserve">
cannula blocked </t>
        </r>
      </text>
    </comment>
    <comment ref="H12" authorId="0" shapeId="0" xr:uid="{FFE185A4-50F5-4E5D-B148-2B7E93416D77}">
      <text>
        <r>
          <rPr>
            <b/>
            <sz val="9"/>
            <color indexed="81"/>
            <rFont val="Tahoma"/>
            <family val="2"/>
          </rPr>
          <t>Harriet Carroll:</t>
        </r>
        <r>
          <rPr>
            <sz val="9"/>
            <color indexed="81"/>
            <rFont val="Tahoma"/>
            <family val="2"/>
          </rPr>
          <t xml:space="preserve">
cannula blocked </t>
        </r>
      </text>
    </comment>
    <comment ref="I12" authorId="0" shapeId="0" xr:uid="{C9CA7965-7DB2-4A4E-8A24-E83A55A4DC30}">
      <text>
        <r>
          <rPr>
            <b/>
            <sz val="9"/>
            <color indexed="81"/>
            <rFont val="Tahoma"/>
            <family val="2"/>
          </rPr>
          <t>Harriet Carroll:</t>
        </r>
        <r>
          <rPr>
            <sz val="9"/>
            <color indexed="81"/>
            <rFont val="Tahoma"/>
            <family val="2"/>
          </rPr>
          <t xml:space="preserve">
cannula blocked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Harriet Carroll</author>
  </authors>
  <commentList>
    <comment ref="B3" authorId="0" shapeId="0" xr:uid="{41E593AC-CB8C-40D8-881E-6514200C4A27}">
      <text>
        <r>
          <rPr>
            <b/>
            <sz val="9"/>
            <color indexed="81"/>
            <rFont val="Tahoma"/>
            <family val="2"/>
          </rPr>
          <t>Harriet Carroll:</t>
        </r>
        <r>
          <rPr>
            <sz val="9"/>
            <color indexed="81"/>
            <rFont val="Tahoma"/>
            <family val="2"/>
          </rPr>
          <t xml:space="preserve">
cannula blocked
</t>
        </r>
      </text>
    </comment>
    <comment ref="B12" authorId="0" shapeId="0" xr:uid="{4041A98C-C0C6-4BCF-8594-49CA6AAD554D}">
      <text>
        <r>
          <rPr>
            <b/>
            <sz val="9"/>
            <color indexed="81"/>
            <rFont val="Tahoma"/>
            <family val="2"/>
          </rPr>
          <t>Harriet Carroll:</t>
        </r>
        <r>
          <rPr>
            <sz val="9"/>
            <color indexed="81"/>
            <rFont val="Tahoma"/>
            <family val="2"/>
          </rPr>
          <t xml:space="preserve">
cannula blocked
</t>
        </r>
      </text>
    </comment>
    <comment ref="B27" authorId="0" shapeId="0" xr:uid="{EE17EDAB-E134-49B3-9D38-170F060749BE}">
      <text>
        <r>
          <rPr>
            <b/>
            <sz val="9"/>
            <color indexed="81"/>
            <rFont val="Tahoma"/>
            <family val="2"/>
          </rPr>
          <t>Harriet Carroll:</t>
        </r>
        <r>
          <rPr>
            <sz val="9"/>
            <color indexed="81"/>
            <rFont val="Tahoma"/>
            <family val="2"/>
          </rPr>
          <t xml:space="preserve">
Not enough sample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Harriet Carroll</author>
  </authors>
  <commentList>
    <comment ref="L21" authorId="0" shapeId="0" xr:uid="{510AC699-0E56-4495-91A5-6C1A7F3A4C41}">
      <text>
        <r>
          <rPr>
            <b/>
            <sz val="9"/>
            <color indexed="81"/>
            <rFont val="Tahoma"/>
            <family val="2"/>
          </rPr>
          <t>Harriet Carroll:</t>
        </r>
        <r>
          <rPr>
            <sz val="9"/>
            <color indexed="81"/>
            <rFont val="Tahoma"/>
            <family val="2"/>
          </rPr>
          <t xml:space="preserve">
Missing</t>
        </r>
      </text>
    </comment>
    <comment ref="V21" authorId="0" shapeId="0" xr:uid="{95BB37A3-6BB7-49A5-90CF-2C892B18C1B1}">
      <text>
        <r>
          <rPr>
            <b/>
            <sz val="9"/>
            <color indexed="81"/>
            <rFont val="Tahoma"/>
            <family val="2"/>
          </rPr>
          <t>Harriet Carroll:</t>
        </r>
        <r>
          <rPr>
            <sz val="9"/>
            <color indexed="81"/>
            <rFont val="Tahoma"/>
            <family val="2"/>
          </rPr>
          <t xml:space="preserve">
Missing</t>
        </r>
      </text>
    </comment>
    <comment ref="AA21" authorId="0" shapeId="0" xr:uid="{E704DAAC-345F-456A-B57D-9E8D5AEF4797}">
      <text>
        <r>
          <rPr>
            <b/>
            <sz val="9"/>
            <color indexed="81"/>
            <rFont val="Tahoma"/>
            <family val="2"/>
          </rPr>
          <t>Harriet Carroll:</t>
        </r>
        <r>
          <rPr>
            <sz val="9"/>
            <color indexed="81"/>
            <rFont val="Tahoma"/>
            <family val="2"/>
          </rPr>
          <t xml:space="preserve">
Missing</t>
        </r>
      </text>
    </comment>
    <comment ref="AF21" authorId="0" shapeId="0" xr:uid="{90F3426C-4EB9-45E1-8284-7BDA5F864ABA}">
      <text>
        <r>
          <rPr>
            <b/>
            <sz val="9"/>
            <color indexed="81"/>
            <rFont val="Tahoma"/>
            <family val="2"/>
          </rPr>
          <t>Harriet Carroll:</t>
        </r>
        <r>
          <rPr>
            <sz val="9"/>
            <color indexed="81"/>
            <rFont val="Tahoma"/>
            <family val="2"/>
          </rPr>
          <t xml:space="preserve">
Missing</t>
        </r>
      </text>
    </comment>
    <comment ref="AK21" authorId="0" shapeId="0" xr:uid="{0D98332A-DF5F-45C0-B4C1-2703810E8AF5}">
      <text>
        <r>
          <rPr>
            <b/>
            <sz val="9"/>
            <color indexed="81"/>
            <rFont val="Tahoma"/>
            <family val="2"/>
          </rPr>
          <t>Harriet Carroll:</t>
        </r>
        <r>
          <rPr>
            <sz val="9"/>
            <color indexed="81"/>
            <rFont val="Tahoma"/>
            <family val="2"/>
          </rPr>
          <t xml:space="preserve">
Missing</t>
        </r>
      </text>
    </comment>
    <comment ref="V22" authorId="0" shapeId="0" xr:uid="{1E70655B-7578-4E77-9FAA-3B78A0B604A0}">
      <text>
        <r>
          <rPr>
            <b/>
            <sz val="9"/>
            <color indexed="81"/>
            <rFont val="Tahoma"/>
            <family val="2"/>
          </rPr>
          <t>Harriet Carroll:</t>
        </r>
        <r>
          <rPr>
            <sz val="9"/>
            <color indexed="81"/>
            <rFont val="Tahoma"/>
            <family val="2"/>
          </rPr>
          <t xml:space="preserve">
Missing</t>
        </r>
      </text>
    </comment>
    <comment ref="AA22" authorId="0" shapeId="0" xr:uid="{39FDE58F-4DDE-4C5F-899E-2F7485B614D7}">
      <text>
        <r>
          <rPr>
            <b/>
            <sz val="9"/>
            <color indexed="81"/>
            <rFont val="Tahoma"/>
            <family val="2"/>
          </rPr>
          <t>Harriet Carroll:</t>
        </r>
        <r>
          <rPr>
            <sz val="9"/>
            <color indexed="81"/>
            <rFont val="Tahoma"/>
            <family val="2"/>
          </rPr>
          <t xml:space="preserve">
Missing</t>
        </r>
      </text>
    </comment>
    <comment ref="AF22" authorId="0" shapeId="0" xr:uid="{D7305824-B485-4057-A3E5-FA217D03E1BB}">
      <text>
        <r>
          <rPr>
            <b/>
            <sz val="9"/>
            <color indexed="81"/>
            <rFont val="Tahoma"/>
            <family val="2"/>
          </rPr>
          <t>Harriet Carroll:</t>
        </r>
        <r>
          <rPr>
            <sz val="9"/>
            <color indexed="81"/>
            <rFont val="Tahoma"/>
            <family val="2"/>
          </rPr>
          <t xml:space="preserve">
missed (didn't explain to participant the VAS sheet was double sided)</t>
        </r>
      </text>
    </comment>
    <comment ref="AK22" authorId="0" shapeId="0" xr:uid="{865E02C8-BC42-4D39-9CEF-82EAE9EC545E}">
      <text>
        <r>
          <rPr>
            <b/>
            <sz val="9"/>
            <color indexed="81"/>
            <rFont val="Tahoma"/>
            <family val="2"/>
          </rPr>
          <t>Harriet Carroll:</t>
        </r>
        <r>
          <rPr>
            <sz val="9"/>
            <color indexed="81"/>
            <rFont val="Tahoma"/>
            <family val="2"/>
          </rPr>
          <t xml:space="preserve">
Missing</t>
        </r>
      </text>
    </comment>
    <comment ref="M30" authorId="0" shapeId="0" xr:uid="{E7EAAE48-6788-4ADE-9372-11BB57BC8D1D}">
      <text>
        <r>
          <rPr>
            <b/>
            <sz val="9"/>
            <color indexed="81"/>
            <rFont val="Tahoma"/>
            <family val="2"/>
          </rPr>
          <t>Harriet Carroll:</t>
        </r>
        <r>
          <rPr>
            <sz val="9"/>
            <color indexed="81"/>
            <rFont val="Tahoma"/>
            <family val="2"/>
          </rPr>
          <t xml:space="preserve">
Participant thought this said "how much do you think you have eaten"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Harriet Carroll</author>
  </authors>
  <commentList>
    <comment ref="AE11" authorId="0" shapeId="0" xr:uid="{3EFA871D-6239-4C41-AA38-EE0613346F99}">
      <text>
        <r>
          <rPr>
            <b/>
            <sz val="9"/>
            <color indexed="81"/>
            <rFont val="Tahoma"/>
            <family val="2"/>
          </rPr>
          <t>Harriet Carroll:</t>
        </r>
        <r>
          <rPr>
            <sz val="9"/>
            <color indexed="81"/>
            <rFont val="Tahoma"/>
            <family val="2"/>
          </rPr>
          <t xml:space="preserve">
Scales messed up, approximately 800 g (1 large jar plus 1.3 small jars)
large jar = ~500 g; small jar = ~ 280 g</t>
        </r>
      </text>
    </comment>
    <comment ref="AE16" authorId="0" shapeId="0" xr:uid="{20BF0166-4DDD-4BC6-8EF8-9DB5CC75301B}">
      <text>
        <r>
          <rPr>
            <b/>
            <sz val="9"/>
            <color indexed="81"/>
            <rFont val="Tahoma"/>
            <family val="2"/>
          </rPr>
          <t>Harriet Carroll:</t>
        </r>
        <r>
          <rPr>
            <sz val="9"/>
            <color indexed="81"/>
            <rFont val="Tahoma"/>
            <family val="2"/>
          </rPr>
          <t xml:space="preserve">
Scales messed up, so approximated (1 500 g jar, plus 1 280 g jar, plus ~0.5 280 g jar</t>
        </r>
      </text>
    </comment>
    <comment ref="AE28" authorId="0" shapeId="0" xr:uid="{218D2B9D-1CD3-4745-8268-07E362070B02}">
      <text>
        <r>
          <rPr>
            <b/>
            <sz val="9"/>
            <color indexed="81"/>
            <rFont val="Tahoma"/>
            <family val="2"/>
          </rPr>
          <t>Harriet Carroll:</t>
        </r>
        <r>
          <rPr>
            <sz val="9"/>
            <color indexed="81"/>
            <rFont val="Tahoma"/>
            <family val="2"/>
          </rPr>
          <t xml:space="preserve">
Scales messed up, approximately 800 g (1 large jar plus 1.3 small jars)
large jar = ~500 g; small jar = ~ 280 g
This was done to match previous trial</t>
        </r>
      </text>
    </comment>
    <comment ref="AE33" authorId="0" shapeId="0" xr:uid="{ADC54D9E-841B-4C09-958F-E5810FF087A3}">
      <text>
        <r>
          <rPr>
            <b/>
            <sz val="9"/>
            <color indexed="81"/>
            <rFont val="Tahoma"/>
            <family val="2"/>
          </rPr>
          <t>Harriet Carroll:</t>
        </r>
        <r>
          <rPr>
            <sz val="9"/>
            <color indexed="81"/>
            <rFont val="Tahoma"/>
            <family val="2"/>
          </rPr>
          <t xml:space="preserve">
To match previous trial (1 500 g jar, plus 1 280 g jar, plus ~0.5 280 g jar</t>
        </r>
      </text>
    </comment>
  </commentList>
</comments>
</file>

<file path=xl/sharedStrings.xml><?xml version="1.0" encoding="utf-8"?>
<sst xmlns="http://schemas.openxmlformats.org/spreadsheetml/2006/main" count="3880" uniqueCount="222">
  <si>
    <t>ID</t>
  </si>
  <si>
    <t>Sex</t>
  </si>
  <si>
    <t>Age (y)</t>
  </si>
  <si>
    <t>Height (m)</t>
  </si>
  <si>
    <t>Notes</t>
  </si>
  <si>
    <t>HP01</t>
  </si>
  <si>
    <t>male</t>
  </si>
  <si>
    <t>HP02</t>
  </si>
  <si>
    <t>female</t>
  </si>
  <si>
    <t>HP03</t>
  </si>
  <si>
    <t>HP04</t>
  </si>
  <si>
    <t>HP05</t>
  </si>
  <si>
    <t>HP06</t>
  </si>
  <si>
    <t>HP07</t>
  </si>
  <si>
    <t>HP08</t>
  </si>
  <si>
    <t>HP09</t>
  </si>
  <si>
    <t>HP10</t>
  </si>
  <si>
    <t>HP11</t>
  </si>
  <si>
    <t>HP12</t>
  </si>
  <si>
    <t>HP13</t>
  </si>
  <si>
    <t>HP14</t>
  </si>
  <si>
    <t>HP15</t>
  </si>
  <si>
    <t>HP16</t>
  </si>
  <si>
    <t>HP17</t>
  </si>
  <si>
    <t>Randomised to HYPO/RE first</t>
  </si>
  <si>
    <t>RE</t>
  </si>
  <si>
    <t>HYPO</t>
  </si>
  <si>
    <t>Biopsy?</t>
  </si>
  <si>
    <t>ü</t>
  </si>
  <si>
    <t>û</t>
  </si>
  <si>
    <t>D</t>
  </si>
  <si>
    <t>ND</t>
  </si>
  <si>
    <t>Biopsy only on RE trial at participants request (reason: upcoming holiday)</t>
  </si>
  <si>
    <t>Ethnicity</t>
  </si>
  <si>
    <t>British</t>
  </si>
  <si>
    <t>Italian</t>
  </si>
  <si>
    <t>South Korean</t>
  </si>
  <si>
    <t>Day 1</t>
  </si>
  <si>
    <t>Day 2</t>
  </si>
  <si>
    <t>Day 3</t>
  </si>
  <si>
    <t>Day 4</t>
  </si>
  <si>
    <t>Day 5</t>
  </si>
  <si>
    <t>HYPOHYDRATION</t>
  </si>
  <si>
    <t>REHYDRATION</t>
  </si>
  <si>
    <t>CHO (g)</t>
  </si>
  <si>
    <t>30 min</t>
  </si>
  <si>
    <t>60 min</t>
  </si>
  <si>
    <t>Pre-weight (kg)</t>
  </si>
  <si>
    <t>Post-weight (kg)</t>
  </si>
  <si>
    <t>Weight loss (kg)</t>
  </si>
  <si>
    <t>Post-heat tent water prescription (L)</t>
  </si>
  <si>
    <t>Baseline (day 4)</t>
  </si>
  <si>
    <t>Calculated as 0.3 mL/kg body mass</t>
  </si>
  <si>
    <t>Calculated as 40 mL/kg lean body mass (assessed via bioelectrical impedance) + 150 % body mass loss from heat tent</t>
  </si>
  <si>
    <t>Biopsy - dominent (D) or non-dominant (ND) leg first</t>
  </si>
  <si>
    <t>Excluded due to surgery followed by lack of laboratory availability matching to the follicular phase of her menstrual cycle after recovery</t>
  </si>
  <si>
    <t>Biopsy only on RE trial due to not getting a sample on first trial</t>
  </si>
  <si>
    <t>Biopsy PRE only due to not getting a post-OGTT sample on the first trial</t>
  </si>
  <si>
    <t>Planned protocol</t>
  </si>
  <si>
    <t>Deviation</t>
  </si>
  <si>
    <t>Rationale</t>
  </si>
  <si>
    <t>Participants will remain in the heat-tent until they lose 1 % of their body mass or for a maximum of 1 hour (whichever comes first), and body mass loss will be matched</t>
  </si>
  <si>
    <t>All participants remained in the heat-tent for 1 hour on both trial arms</t>
  </si>
  <si>
    <t>Coefficient of variation of blood analysis assays</t>
  </si>
  <si>
    <t>Analyte</t>
  </si>
  <si>
    <t>Kit</t>
  </si>
  <si>
    <t>Intra-assay coefficient of variation of kit</t>
  </si>
  <si>
    <t>Inter-assay coefficient of variation of kit</t>
  </si>
  <si>
    <t>Intra-assay coefficient of variation of analysis</t>
  </si>
  <si>
    <r>
      <t>Plasma arginine</t>
    </r>
    <r>
      <rPr>
        <vertAlign val="superscript"/>
        <sz val="12"/>
        <color rgb="FF000000"/>
        <rFont val="Times New Roman"/>
        <family val="1"/>
      </rPr>
      <t>8</t>
    </r>
    <r>
      <rPr>
        <sz val="12"/>
        <color rgb="FF000000"/>
        <rFont val="Times New Roman"/>
        <family val="1"/>
      </rPr>
      <t xml:space="preserve"> vasopressin</t>
    </r>
  </si>
  <si>
    <t>Enzo Life Sciences</t>
  </si>
  <si>
    <t>6.0-14.3 %</t>
  </si>
  <si>
    <t>8.6-9.5 %</t>
  </si>
  <si>
    <t>6.2-6.7 %</t>
  </si>
  <si>
    <t>Serum insulin</t>
  </si>
  <si>
    <t>Mercodia</t>
  </si>
  <si>
    <t>2.8-4.0 %</t>
  </si>
  <si>
    <t>2.6-3.6 %</t>
  </si>
  <si>
    <t>0.0-33.3</t>
  </si>
  <si>
    <t>Plasma adrenocorticotropic hormone</t>
  </si>
  <si>
    <t>Roche</t>
  </si>
  <si>
    <t>4.0-5.0 %</t>
  </si>
  <si>
    <t>-</t>
  </si>
  <si>
    <t>Plasma cortisol</t>
  </si>
  <si>
    <t>Plasma copeptin</t>
  </si>
  <si>
    <t>ThermoFisher Compact Plus</t>
  </si>
  <si>
    <t>3.0-15.0 %</t>
  </si>
  <si>
    <t>5.0-18.0 %</t>
  </si>
  <si>
    <t>Serum glucose</t>
  </si>
  <si>
    <t>Randox Laboratories RX Daytona</t>
  </si>
  <si>
    <t>2.0-4.5 %</t>
  </si>
  <si>
    <t>3.5-5.9 %</t>
  </si>
  <si>
    <t>Serum osmolality</t>
  </si>
  <si>
    <t>Gonotec Osmomat auto</t>
  </si>
  <si>
    <t>&lt; 0.1 %</t>
  </si>
  <si>
    <t>Dash indicates that these data are not available</t>
  </si>
  <si>
    <t>Plasma ghrelin concentration</t>
  </si>
  <si>
    <t>Multiple measures not taken, thus AUC and iAUC not calculated</t>
  </si>
  <si>
    <t>We aimed to track the postprandial ghrelin response, but due to prioritising other outcomes, we did not have the funds to do this. Thus we only measured total ghrelin 60 minutes after eating</t>
  </si>
  <si>
    <t>Psychological appetite tests (desire to consume computer task)</t>
  </si>
  <si>
    <t>Discussed in detail</t>
  </si>
  <si>
    <t>These are pilot data due to our small sample size, however we felt the data were much clearer and more robust than we initially expected, hence our decision to discuss them in more detail than initially planned</t>
  </si>
  <si>
    <t>Logistically this was easier (i.e. taking people out of the heat tent to dry and weigh means they would have cooled down and had to heat back up again upon returning to the heat-tent) and it also meant time in the heat-tent was standardised (as sweating induces a vasopressin response).</t>
  </si>
  <si>
    <t>In the dehydration trial, participants will be given 3 mL/kg lean body mass of water</t>
  </si>
  <si>
    <t>Participants were given 3 mL/kg of water</t>
  </si>
  <si>
    <t>This slightly increased the amount of water participants were able to consume to increase participant comfort without meaningfully altering their hydration status</t>
  </si>
  <si>
    <t>Subjective appetite ratings (visual analogue scales) analysed using AUC</t>
  </si>
  <si>
    <t>Analysed using ANOVA</t>
  </si>
  <si>
    <t>Including ANOVA analyses allowed for analysis into time trends in which AUC would be insufficient</t>
  </si>
  <si>
    <t xml:space="preserve">Participant No. </t>
  </si>
  <si>
    <t>Participant</t>
  </si>
  <si>
    <t>Dehydrated</t>
  </si>
  <si>
    <t>Condition</t>
  </si>
  <si>
    <t xml:space="preserve">Hunger </t>
  </si>
  <si>
    <t xml:space="preserve">Fullness </t>
  </si>
  <si>
    <t xml:space="preserve">Thirst </t>
  </si>
  <si>
    <t xml:space="preserve">Food </t>
  </si>
  <si>
    <t>Food Description</t>
  </si>
  <si>
    <t>Wet/Dry/Drink</t>
  </si>
  <si>
    <t>healthy</t>
  </si>
  <si>
    <t>Food/Drink</t>
  </si>
  <si>
    <t>Health</t>
  </si>
  <si>
    <t xml:space="preserve">Wet </t>
  </si>
  <si>
    <t>Water</t>
  </si>
  <si>
    <t>Est_Water/100g</t>
  </si>
  <si>
    <t>Est_Water/g</t>
  </si>
  <si>
    <t>Kcal/g</t>
  </si>
  <si>
    <t>CHO_100g</t>
  </si>
  <si>
    <t>Sugar_100g</t>
  </si>
  <si>
    <t>Pro_100g</t>
  </si>
  <si>
    <t xml:space="preserve">Fat_100g </t>
  </si>
  <si>
    <t>Salt_100g</t>
  </si>
  <si>
    <t xml:space="preserve">Pleasantness </t>
  </si>
  <si>
    <t xml:space="preserve">DTE </t>
  </si>
  <si>
    <t xml:space="preserve">Liking </t>
  </si>
  <si>
    <t>Familiarity</t>
  </si>
  <si>
    <t>HP01a</t>
  </si>
  <si>
    <t>RH</t>
  </si>
  <si>
    <t>Falafel Wrap</t>
  </si>
  <si>
    <t>dry</t>
  </si>
  <si>
    <t>Jelly</t>
  </si>
  <si>
    <t>wet</t>
  </si>
  <si>
    <t>unhealthy</t>
  </si>
  <si>
    <t>Crisps</t>
  </si>
  <si>
    <t>Salad</t>
  </si>
  <si>
    <t>Cereal Bar</t>
  </si>
  <si>
    <t>Ice Cream</t>
  </si>
  <si>
    <t>Pizza</t>
  </si>
  <si>
    <t>Stir Fry</t>
  </si>
  <si>
    <t>Cheese Sandwich</t>
  </si>
  <si>
    <t>Banana</t>
  </si>
  <si>
    <t>Peanuts</t>
  </si>
  <si>
    <t>Wedges</t>
  </si>
  <si>
    <t>Chocolate</t>
  </si>
  <si>
    <t>Yoghurt</t>
  </si>
  <si>
    <t>Bean Burger</t>
  </si>
  <si>
    <t>Curry</t>
  </si>
  <si>
    <t>HP01b</t>
  </si>
  <si>
    <t>DH</t>
  </si>
  <si>
    <t>HP02a</t>
  </si>
  <si>
    <t>HP02b</t>
  </si>
  <si>
    <t>HP04a</t>
  </si>
  <si>
    <t>HP04b</t>
  </si>
  <si>
    <t>HP05a</t>
  </si>
  <si>
    <t>HP05b</t>
  </si>
  <si>
    <t>HP06a</t>
  </si>
  <si>
    <t>HP06b</t>
  </si>
  <si>
    <t>HP07a</t>
  </si>
  <si>
    <t>HP07b</t>
  </si>
  <si>
    <t xml:space="preserve">HP08a </t>
  </si>
  <si>
    <t>HP08b</t>
  </si>
  <si>
    <t>HP09a</t>
  </si>
  <si>
    <t>HP09b</t>
  </si>
  <si>
    <t>HP10a</t>
  </si>
  <si>
    <t>HP10b</t>
  </si>
  <si>
    <t>HP11a</t>
  </si>
  <si>
    <t>HP11b</t>
  </si>
  <si>
    <t>HP12a</t>
  </si>
  <si>
    <t>HP12b</t>
  </si>
  <si>
    <t>HP13a</t>
  </si>
  <si>
    <t>HP13b</t>
  </si>
  <si>
    <t>HP14a</t>
  </si>
  <si>
    <t>HP14b</t>
  </si>
  <si>
    <t>HP15a</t>
  </si>
  <si>
    <t>HP15b</t>
  </si>
  <si>
    <t>HP16a</t>
  </si>
  <si>
    <t>HP16b</t>
  </si>
  <si>
    <t xml:space="preserve">HP17a </t>
  </si>
  <si>
    <t>HP17b</t>
  </si>
  <si>
    <t>Milk</t>
  </si>
  <si>
    <t>drink</t>
  </si>
  <si>
    <t>Orange Juice</t>
  </si>
  <si>
    <t>Cola</t>
  </si>
  <si>
    <t>Deviations from registered protocol (please see https://researchdata.bath.ac.uk/547/ for any other deviations relating to the general protocol)</t>
  </si>
  <si>
    <t>Pre-past</t>
  </si>
  <si>
    <t>Post-pasta</t>
  </si>
  <si>
    <t>HUNGER</t>
  </si>
  <si>
    <t>FULLNESS</t>
  </si>
  <si>
    <t>HOW MUCH CAN YOU EAT</t>
  </si>
  <si>
    <t>THIRST</t>
  </si>
  <si>
    <t>SWEET DESIRE</t>
  </si>
  <si>
    <t>SALT DESIRE</t>
  </si>
  <si>
    <t>SAVOURY DESIRE</t>
  </si>
  <si>
    <t>FATTY DESIRE</t>
  </si>
  <si>
    <t>60 minutes after eating</t>
  </si>
  <si>
    <t>Pre-OGTT (day 5)</t>
  </si>
  <si>
    <t>Nutritional content of food items (displayed on pack)</t>
  </si>
  <si>
    <t>Sugar (g)</t>
  </si>
  <si>
    <t>Starch (g)</t>
  </si>
  <si>
    <t>Protein (g)</t>
  </si>
  <si>
    <t>Fat (g)</t>
  </si>
  <si>
    <t>Salt (g)</t>
  </si>
  <si>
    <t>Penne pasta (per 100 g dry weight)</t>
  </si>
  <si>
    <t>Morrisons Bolognese sauce (per 100 g)</t>
  </si>
  <si>
    <t>kJ served (kJ sauce + kj pasta served)</t>
  </si>
  <si>
    <t>total cho eaten g (3.75 kcal/g)</t>
  </si>
  <si>
    <t>total pro eaten g (4 kcal/g)</t>
  </si>
  <si>
    <t>total fat eaten g (8.9 kcal/g)</t>
  </si>
  <si>
    <t>total salt eaten</t>
  </si>
  <si>
    <t xml:space="preserve">kj eaten </t>
  </si>
  <si>
    <t>HP08a</t>
  </si>
  <si>
    <t>HP17a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</si>
</sst>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70" formatCode="0.000000"/>
  </numFmts>
  <fonts count="15" x14ac:knownFonts="1">
    <font>
      <sz val="11"/>
      <color theme="1"/>
      <name val="Calibri"/>
      <family val="2"/>
      <scheme val="minor"/>
    </font>
    <font>
      <b/>
      <sz val="11"/>
      <color theme="1"/>
      <name val="Calibri"/>
      <family val="2"/>
      <scheme val="minor"/>
    </font>
    <font>
      <sz val="11"/>
      <color theme="1"/>
      <name val="Wingdings"/>
      <charset val="2"/>
    </font>
    <font>
      <sz val="11"/>
      <color theme="0" tint="-0.249977111117893"/>
      <name val="Calibri"/>
      <family val="2"/>
      <scheme val="minor"/>
    </font>
    <font>
      <b/>
      <sz val="9"/>
      <color indexed="81"/>
      <name val="Tahoma"/>
      <family val="2"/>
    </font>
    <font>
      <sz val="9"/>
      <color indexed="81"/>
      <name val="Tahoma"/>
      <family val="2"/>
    </font>
    <font>
      <sz val="11"/>
      <name val="Calibri"/>
      <family val="2"/>
      <scheme val="minor"/>
    </font>
    <font>
      <sz val="12"/>
      <color theme="1"/>
      <name val="Times New Roman"/>
      <family val="1"/>
    </font>
    <font>
      <b/>
      <sz val="12"/>
      <color theme="1"/>
      <name val="Times New Roman"/>
      <family val="1"/>
    </font>
    <font>
      <sz val="12"/>
      <color rgb="FF000000"/>
      <name val="Times New Roman"/>
      <family val="1"/>
    </font>
    <font>
      <vertAlign val="superscript"/>
      <sz val="12"/>
      <color rgb="FF000000"/>
      <name val="Times New Roman"/>
      <family val="1"/>
    </font>
    <font>
      <b/>
      <sz val="11"/>
      <color rgb="FFC00000"/>
      <name val="Calibri"/>
      <family val="2"/>
      <scheme val="minor"/>
    </font>
    <font>
      <sz val="11"/>
      <color rgb="FF00B0F0"/>
      <name val="Calibri"/>
      <family val="2"/>
      <scheme val="minor"/>
    </font>
    <font>
      <b/>
      <u/>
      <sz val="10"/>
      <name val="Arial"/>
      <family val="2"/>
    </font>
    <font>
      <sz val="10"/>
      <name val="Arial"/>
      <family val="2"/>
    </font>
  </fonts>
  <fills count="2">
    <fill>
      <patternFill patternType="none"/>
    </fill>
    <fill>
      <patternFill patternType="gray125"/>
    </fill>
  </fills>
  <borders count="14">
    <border>
      <left/>
      <right/>
      <top/>
      <bottom/>
      <diagonal/>
    </border>
    <border>
      <left/>
      <right/>
      <top style="medium">
        <color rgb="FF000000"/>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47">
    <xf numFmtId="0" fontId="0" fillId="0" borderId="0" xfId="0"/>
    <xf numFmtId="0" fontId="1" fillId="0" borderId="0" xfId="0" applyFont="1"/>
    <xf numFmtId="0" fontId="0" fillId="0" borderId="0" xfId="0" applyFill="1"/>
    <xf numFmtId="2" fontId="0" fillId="0" borderId="0" xfId="0" applyNumberFormat="1"/>
    <xf numFmtId="0" fontId="2" fillId="0" borderId="0" xfId="0" applyFont="1" applyAlignment="1">
      <alignment horizontal="center"/>
    </xf>
    <xf numFmtId="164" fontId="0" fillId="0" borderId="0" xfId="0" applyNumberFormat="1"/>
    <xf numFmtId="1" fontId="0" fillId="0" borderId="0" xfId="0" applyNumberFormat="1" applyFill="1"/>
    <xf numFmtId="1" fontId="6" fillId="0" borderId="0" xfId="0" applyNumberFormat="1" applyFont="1" applyFill="1"/>
    <xf numFmtId="0" fontId="0" fillId="0" borderId="0" xfId="0" applyFill="1" applyBorder="1"/>
    <xf numFmtId="1" fontId="0" fillId="0" borderId="0" xfId="0" applyNumberFormat="1"/>
    <xf numFmtId="0" fontId="0" fillId="0" borderId="0" xfId="0" applyBorder="1"/>
    <xf numFmtId="165" fontId="0" fillId="0" borderId="0" xfId="0" applyNumberFormat="1"/>
    <xf numFmtId="165" fontId="0" fillId="0" borderId="0" xfId="0" applyNumberFormat="1" applyFill="1"/>
    <xf numFmtId="165" fontId="3" fillId="0" borderId="0" xfId="0" applyNumberFormat="1" applyFont="1"/>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wrapText="1"/>
    </xf>
    <xf numFmtId="0" fontId="9" fillId="0" borderId="2" xfId="0" applyFont="1" applyBorder="1" applyAlignment="1">
      <alignment vertical="center" wrapText="1"/>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9" fillId="0" borderId="2" xfId="0" applyFont="1" applyBorder="1" applyAlignment="1">
      <alignment horizontal="center" vertical="center" wrapText="1"/>
    </xf>
    <xf numFmtId="10" fontId="9" fillId="0" borderId="0" xfId="0" applyNumberFormat="1" applyFont="1" applyAlignment="1">
      <alignment horizontal="center" vertical="center" wrapText="1"/>
    </xf>
    <xf numFmtId="10" fontId="9" fillId="0" borderId="2" xfId="0" applyNumberFormat="1" applyFont="1" applyBorder="1" applyAlignment="1">
      <alignment horizontal="center" vertical="center" wrapText="1"/>
    </xf>
    <xf numFmtId="164" fontId="11" fillId="0" borderId="0" xfId="0" applyNumberFormat="1" applyFont="1"/>
    <xf numFmtId="164" fontId="12" fillId="0" borderId="0" xfId="0" applyNumberFormat="1" applyFont="1"/>
    <xf numFmtId="0" fontId="12" fillId="0" borderId="0" xfId="0" applyFont="1"/>
    <xf numFmtId="0" fontId="9" fillId="0" borderId="0" xfId="0" applyFont="1" applyAlignment="1">
      <alignment vertical="center" wrapText="1"/>
    </xf>
    <xf numFmtId="0" fontId="9"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13" fillId="0" borderId="0" xfId="0" applyFont="1"/>
    <xf numFmtId="0" fontId="0" fillId="0" borderId="7" xfId="0" applyBorder="1"/>
    <xf numFmtId="0" fontId="0" fillId="0" borderId="8" xfId="0" applyBorder="1"/>
    <xf numFmtId="0" fontId="14" fillId="0" borderId="8" xfId="0" applyFont="1" applyBorder="1"/>
    <xf numFmtId="0" fontId="0" fillId="0" borderId="10" xfId="0" applyBorder="1"/>
    <xf numFmtId="0" fontId="0" fillId="0" borderId="11" xfId="0" applyBorder="1"/>
    <xf numFmtId="0" fontId="0" fillId="0" borderId="12" xfId="0" applyBorder="1"/>
    <xf numFmtId="0" fontId="0" fillId="0" borderId="13" xfId="0" applyBorder="1"/>
    <xf numFmtId="0" fontId="1" fillId="0" borderId="0" xfId="0" applyFont="1" applyFill="1"/>
    <xf numFmtId="170" fontId="0" fillId="0" borderId="0" xfId="0" applyNumberFormat="1" applyFill="1"/>
    <xf numFmtId="0" fontId="0" fillId="0" borderId="8" xfId="0" applyFill="1" applyBorder="1"/>
    <xf numFmtId="0" fontId="14" fillId="0" borderId="8" xfId="0" applyFont="1" applyFill="1" applyBorder="1"/>
    <xf numFmtId="0" fontId="0" fillId="0" borderId="13" xfId="0" applyFill="1" applyBorder="1"/>
    <xf numFmtId="0" fontId="0" fillId="0" borderId="9" xfId="0" applyFill="1" applyBorder="1"/>
    <xf numFmtId="0" fontId="0" fillId="0" borderId="6"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19049</xdr:rowOff>
    </xdr:from>
    <xdr:to>
      <xdr:col>18</xdr:col>
      <xdr:colOff>266700</xdr:colOff>
      <xdr:row>31</xdr:row>
      <xdr:rowOff>85724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19049"/>
          <a:ext cx="11239500" cy="5972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This dataset provides the data collected for a trial investigating the role of hydration status on glycaemic control and appetite regulation</a:t>
          </a:r>
          <a:r>
            <a:rPr lang="en-GB" sz="1100" baseline="0"/>
            <a:t> in healthy adults (n = 16; n = 8 male). The trial was a randomised crossover trial, with each trial arm lasting 5 days. The first 3 days were lifestyle monitoring, day 4 was a dehydration/rehydration day (including lifestyle monitoring), and day 5 was the full trial day. The trial arms were hypohydrated (HYPO), or rehydrated (RE). Comments have been added to include details of missing data points. </a:t>
          </a:r>
        </a:p>
        <a:p>
          <a:r>
            <a:rPr lang="en-GB" sz="1100" baseline="0"/>
            <a:t>Time points should be interpreted as follows: </a:t>
          </a:r>
          <a:r>
            <a:rPr lang="en-GB" sz="1100" b="1" baseline="0"/>
            <a:t>Baseline</a:t>
          </a:r>
          <a:r>
            <a:rPr lang="en-GB" sz="1100" baseline="0"/>
            <a:t> = the venepuncture on day 4 (euhydrated state); </a:t>
          </a:r>
          <a:r>
            <a:rPr lang="en-GB" sz="1100" b="1" baseline="0"/>
            <a:t>0 </a:t>
          </a:r>
          <a:r>
            <a:rPr lang="en-GB" sz="1100" b="0" baseline="0"/>
            <a:t>= 30 minutes after starting the </a:t>
          </a:r>
          <a:r>
            <a:rPr lang="en-GB" sz="1100" b="0" i="1" baseline="0"/>
            <a:t>ad libitum </a:t>
          </a:r>
          <a:r>
            <a:rPr lang="en-GB" sz="1100" b="0" i="0" baseline="0"/>
            <a:t>meal (subsequent samples taken every 10 minutes). </a:t>
          </a:r>
        </a:p>
        <a:p>
          <a:endParaRPr lang="en-GB" sz="1100" b="0" i="0" baseline="0"/>
        </a:p>
        <a:p>
          <a:r>
            <a:rPr lang="en-GB" sz="1100" b="0" i="0" baseline="0"/>
            <a:t>PLEASE NOTE: these data relate to the appetite portion of the trial. All glycaemia-related data can be found: </a:t>
          </a:r>
          <a:r>
            <a:rPr lang="en-GB">
              <a:hlinkClick xmlns:r="http://schemas.openxmlformats.org/officeDocument/2006/relationships" r:id=""/>
            </a:rPr>
            <a:t>https://researchdata.bath.ac.uk/547/</a:t>
          </a:r>
          <a:r>
            <a:rPr lang="en-GB"/>
            <a:t> </a:t>
          </a:r>
        </a:p>
        <a:p>
          <a:r>
            <a:rPr lang="en-GB" sz="1100" baseline="0"/>
            <a:t>For ease, we have included data herein regarding hydration biomarkers. </a:t>
          </a:r>
        </a:p>
        <a:p>
          <a:endParaRPr lang="en-GB" sz="1100"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b="1" baseline="0"/>
            <a:t>Days 1-3 consisted of (in </a:t>
          </a:r>
          <a:r>
            <a:rPr lang="en-GB" sz="1100" b="1" baseline="0">
              <a:solidFill>
                <a:schemeClr val="bg1">
                  <a:lumMod val="65000"/>
                </a:schemeClr>
              </a:solidFill>
            </a:rPr>
            <a:t>grey</a:t>
          </a:r>
          <a:r>
            <a:rPr lang="en-GB" sz="1100" b="1" baseline="0"/>
            <a:t> = presented in the original dataset found at </a:t>
          </a:r>
          <a:r>
            <a:rPr lang="en-GB" sz="1100">
              <a:solidFill>
                <a:schemeClr val="dk1"/>
              </a:solidFill>
              <a:effectLst/>
              <a:latin typeface="+mn-lt"/>
              <a:ea typeface="+mn-ea"/>
              <a:cs typeface="+mn-cs"/>
            </a:rPr>
            <a:t>https://researchdata.bath.ac.uk/547</a:t>
          </a:r>
          <a:r>
            <a:rPr lang="en-GB" sz="1100" b="1">
              <a:solidFill>
                <a:schemeClr val="dk1"/>
              </a:solidFill>
              <a:effectLst/>
              <a:latin typeface="+mn-lt"/>
              <a:ea typeface="+mn-ea"/>
              <a:cs typeface="+mn-cs"/>
            </a:rPr>
            <a:t>/)</a:t>
          </a:r>
          <a:r>
            <a:rPr lang="en-GB" sz="1100" b="1" baseline="0"/>
            <a:t>:</a:t>
          </a:r>
        </a:p>
        <a:p>
          <a:r>
            <a:rPr lang="en-GB" sz="1100" baseline="0"/>
            <a:t> </a:t>
          </a:r>
          <a:r>
            <a:rPr lang="en-GB" sz="1100" baseline="0">
              <a:solidFill>
                <a:schemeClr val="bg1">
                  <a:lumMod val="65000"/>
                </a:schemeClr>
              </a:solidFill>
            </a:rPr>
            <a:t>- Physical activity monitoring (ActiHeart (TM))</a:t>
          </a:r>
        </a:p>
        <a:p>
          <a:r>
            <a:rPr lang="en-GB" sz="1100" baseline="0">
              <a:solidFill>
                <a:schemeClr val="bg1">
                  <a:lumMod val="65000"/>
                </a:schemeClr>
              </a:solidFill>
            </a:rPr>
            <a:t> - Weighed food diaries</a:t>
          </a:r>
        </a:p>
        <a:p>
          <a:r>
            <a:rPr lang="en-GB" sz="1100" baseline="0"/>
            <a:t> - Nude morning weight and body water %</a:t>
          </a:r>
        </a:p>
        <a:p>
          <a:r>
            <a:rPr lang="en-GB" sz="1100" baseline="0"/>
            <a:t> - First urine sample after waking</a:t>
          </a:r>
        </a:p>
        <a:p>
          <a:r>
            <a:rPr lang="en-GB" sz="1100" b="1" baseline="0"/>
            <a:t>Day 3 additionally involved:</a:t>
          </a:r>
        </a:p>
        <a:p>
          <a:r>
            <a:rPr lang="en-GB" sz="1100" baseline="0"/>
            <a:t> - A euhydration protocol: no alcohol, and to consume a minimum of 40 mL/kg lean body mass of any non-alcoholic  fluid</a:t>
          </a:r>
        </a:p>
        <a:p>
          <a:endParaRPr lang="en-GB" sz="1100" baseline="0"/>
        </a:p>
        <a:p>
          <a:r>
            <a:rPr lang="en-GB" sz="1100" b="1" baseline="0"/>
            <a:t>Day 4 consisted of:</a:t>
          </a:r>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 </a:t>
          </a:r>
          <a:r>
            <a:rPr lang="en-GB" sz="1100" baseline="0">
              <a:solidFill>
                <a:schemeClr val="bg1">
                  <a:lumMod val="65000"/>
                </a:schemeClr>
              </a:solidFill>
              <a:effectLst/>
              <a:latin typeface="+mn-lt"/>
              <a:ea typeface="+mn-ea"/>
              <a:cs typeface="+mn-cs"/>
            </a:rPr>
            <a:t>- Same lifestyle monitoring as days 1-3</a:t>
          </a:r>
          <a:endParaRPr lang="en-GB" sz="1100" baseline="0">
            <a:solidFill>
              <a:schemeClr val="bg1">
                <a:lumMod val="65000"/>
              </a:schemeClr>
            </a:solidFill>
          </a:endParaRPr>
        </a:p>
        <a:p>
          <a:r>
            <a:rPr lang="en-GB" sz="1100" baseline="0"/>
            <a:t> - A single venepuncture  in a fasted state (no food or fluid since 2200 h the previous night)</a:t>
          </a:r>
        </a:p>
        <a:p>
          <a:r>
            <a:rPr lang="en-GB" sz="1100" baseline="0">
              <a:solidFill>
                <a:schemeClr val="bg1">
                  <a:lumMod val="65000"/>
                </a:schemeClr>
              </a:solidFill>
            </a:rPr>
            <a:t> - A pQCT scan of the mid point of the thigh (cross-section) (in a fasted state)</a:t>
          </a:r>
        </a:p>
        <a:p>
          <a:r>
            <a:rPr lang="en-GB" sz="1100" baseline="0"/>
            <a:t> - Dehydration in a heat tent for 1 hour</a:t>
          </a:r>
        </a:p>
        <a:p>
          <a:r>
            <a:rPr lang="en-GB" sz="1100" baseline="0"/>
            <a:t> - Post-heat tent fluid prescription (HYPO = 3 mL/kg body mass; RE = 40 mL/kg lean body mass + 150 % sweat losses)</a:t>
          </a:r>
        </a:p>
        <a:p>
          <a:endParaRPr lang="en-GB" sz="1100" baseline="0"/>
        </a:p>
        <a:p>
          <a:r>
            <a:rPr lang="en-GB" sz="1100" b="1" baseline="0"/>
            <a:t>Day 5 consisted of:</a:t>
          </a:r>
        </a:p>
        <a:p>
          <a:r>
            <a:rPr lang="en-GB" sz="1100" baseline="0"/>
            <a:t> - Same morning measures (urine, body mass) as days 1-4</a:t>
          </a:r>
        </a:p>
        <a:p>
          <a:r>
            <a:rPr lang="en-GB" sz="1100" baseline="0">
              <a:solidFill>
                <a:schemeClr val="bg1">
                  <a:lumMod val="65000"/>
                </a:schemeClr>
              </a:solidFill>
            </a:rPr>
            <a:t> - Fasted pQCT scan (no food or fluid from 2200 h the previous night)</a:t>
          </a:r>
        </a:p>
        <a:p>
          <a:r>
            <a:rPr lang="en-GB" sz="1100" baseline="0">
              <a:solidFill>
                <a:schemeClr val="bg1">
                  <a:lumMod val="65000"/>
                </a:schemeClr>
              </a:solidFill>
            </a:rPr>
            <a:t> - Fasted metabolic rate, blood sample (cannula), muscle biopsy (opt-in only)</a:t>
          </a:r>
        </a:p>
        <a:p>
          <a:r>
            <a:rPr lang="en-GB" sz="1100" baseline="0">
              <a:solidFill>
                <a:schemeClr val="bg1">
                  <a:lumMod val="65000"/>
                </a:schemeClr>
              </a:solidFill>
            </a:rPr>
            <a:t> - 2-h OGTT (15 minutely bloods), with metabolic rate measured at various post-glucose load time points, and post-OGTT muscle biopsy (opt-in only)</a:t>
          </a:r>
        </a:p>
        <a:p>
          <a:r>
            <a:rPr lang="en-GB" sz="1100" baseline="0">
              <a:solidFill>
                <a:schemeClr val="bg1">
                  <a:lumMod val="65000"/>
                </a:schemeClr>
              </a:solidFill>
            </a:rPr>
            <a:t> </a:t>
          </a:r>
          <a:r>
            <a:rPr lang="en-GB" sz="1100" baseline="0">
              <a:solidFill>
                <a:sysClr val="windowText" lastClr="000000"/>
              </a:solidFill>
            </a:rPr>
            <a:t>- Visual analogue scales assessing hunger, fullness, how much participants felt they could eat, thirst, sweet desire, savoury desire, salt desire, and fatty desire, conducted before eating, 30 minutes after participants started eating eating, and then at 30 and 60 minutes</a:t>
          </a:r>
        </a:p>
        <a:p>
          <a:r>
            <a:rPr lang="en-GB" sz="1100" baseline="0">
              <a:solidFill>
                <a:sysClr val="windowText" lastClr="000000"/>
              </a:solidFill>
            </a:rPr>
            <a:t> - Desire to consume computer task</a:t>
          </a:r>
        </a:p>
        <a:p>
          <a:r>
            <a:rPr lang="en-GB" sz="1100" baseline="0">
              <a:solidFill>
                <a:sysClr val="windowText" lastClr="000000"/>
              </a:solidFill>
            </a:rPr>
            <a:t> - </a:t>
          </a:r>
          <a:r>
            <a:rPr lang="en-GB" sz="1100" i="1" baseline="0">
              <a:solidFill>
                <a:sysClr val="windowText" lastClr="000000"/>
              </a:solidFill>
            </a:rPr>
            <a:t>Ad libitum</a:t>
          </a:r>
          <a:r>
            <a:rPr lang="en-GB" sz="1100" i="0" baseline="0">
              <a:solidFill>
                <a:sysClr val="windowText" lastClr="000000"/>
              </a:solidFill>
            </a:rPr>
            <a:t> pasta and sauce meal (no fluid allowed)</a:t>
          </a:r>
        </a:p>
        <a:p>
          <a:r>
            <a:rPr lang="en-GB" sz="1100" i="0" baseline="0">
              <a:solidFill>
                <a:sysClr val="windowText" lastClr="000000"/>
              </a:solidFill>
            </a:rPr>
            <a:t> - Blood samples every 10 minutes for 60 minutes starting 30 minutes after participants started the </a:t>
          </a:r>
          <a:r>
            <a:rPr lang="en-GB" sz="1100" i="1" baseline="0">
              <a:solidFill>
                <a:sysClr val="windowText" lastClr="000000"/>
              </a:solidFill>
            </a:rPr>
            <a:t>ad libitum</a:t>
          </a:r>
          <a:r>
            <a:rPr lang="en-GB" sz="1100" i="0" baseline="0">
              <a:solidFill>
                <a:sysClr val="windowText" lastClr="000000"/>
              </a:solidFill>
            </a:rPr>
            <a:t> pasta meal</a:t>
          </a:r>
        </a:p>
        <a:p>
          <a:endParaRPr lang="en-GB" sz="1100" baseline="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276226</xdr:colOff>
      <xdr:row>0</xdr:row>
      <xdr:rowOff>28576</xdr:rowOff>
    </xdr:from>
    <xdr:to>
      <xdr:col>9</xdr:col>
      <xdr:colOff>200025</xdr:colOff>
      <xdr:row>21</xdr:row>
      <xdr:rowOff>66676</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276226" y="28576"/>
          <a:ext cx="11115674" cy="403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Blood handling and analysis</a:t>
          </a:r>
        </a:p>
        <a:p>
          <a:r>
            <a:rPr lang="en-GB" sz="1100">
              <a:solidFill>
                <a:schemeClr val="dk1"/>
              </a:solidFill>
              <a:effectLst/>
              <a:latin typeface="+mn-lt"/>
              <a:ea typeface="+mn-ea"/>
              <a:cs typeface="+mn-cs"/>
            </a:rPr>
            <a:t>Cannulae were kept patent via flushing of a 0.9% sodium chloride (B.Braun, Melsungen, Germany) and the first 3 mL of each sample was discarded before drawing the 10 mL sample to ensure there was no contamination from the saline flush. </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Hemoglobin was measured (HemoCue Hb 201+, Angelholm, Sweden) immediately after the blood was drawn into an ethylenediaminetetraacetic acid-coated (EDTA) tubes (BD, Oxford, UK) and hematocrit was measured using a Hawksley reader (Hawksley tube reader, Sussex, England)</a:t>
          </a:r>
          <a:r>
            <a:rPr lang="en-GB" sz="1100" b="1">
              <a:solidFill>
                <a:schemeClr val="dk1"/>
              </a:solidFill>
              <a:effectLst/>
              <a:latin typeface="+mn-lt"/>
              <a:ea typeface="+mn-ea"/>
              <a:cs typeface="+mn-cs"/>
            </a:rPr>
            <a:t> </a:t>
          </a:r>
          <a:r>
            <a:rPr lang="en-GB" sz="1100">
              <a:solidFill>
                <a:schemeClr val="dk1"/>
              </a:solidFill>
              <a:effectLst/>
              <a:latin typeface="+mn-lt"/>
              <a:ea typeface="+mn-ea"/>
              <a:cs typeface="+mn-cs"/>
            </a:rPr>
            <a:t>after spinning three capillary tubes for 5 min at 13,000 x </a:t>
          </a:r>
          <a:r>
            <a:rPr lang="en-GB" sz="1100" i="1">
              <a:solidFill>
                <a:schemeClr val="dk1"/>
              </a:solidFill>
              <a:effectLst/>
              <a:latin typeface="+mn-lt"/>
              <a:ea typeface="+mn-ea"/>
              <a:cs typeface="+mn-cs"/>
            </a:rPr>
            <a:t>g</a:t>
          </a:r>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Plasma volume was measured in the euhydrated state at baseline, but posture at this blood sample was not adequately controlled for; participants had walked between two labs and only rested in the supine position for &lt; 10 min (unstandardised time). Comparatively, on the full trial day, participants were rested in the supine position for &gt; 20 min before the first blood sample was drawn. Going from standing to sitting is known to increase plasma volume, explaining why plasma volume appeared to increase in both trial arms. However, despite this error, it is worth noting that during HYPO, change in plasma volume from baseline was notably and consistently lower than the change in plasma volume during RE, suggesting that had posture been properly controlled for, there would have been a decrease in plasma volume compared to baseline during HYPO. The marked increase in serum osmolality during HYPO also supports a likely reduction in plasma volume. Due to this error in postural control in the baseline measurement, these data have not been presented but are available in the published dataset. </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Six millilitres of blood was decanted into two EDTA tubes and spun for 10 min at 2500-3446 x </a:t>
          </a:r>
          <a:r>
            <a:rPr lang="en-GB" sz="1100" i="1">
              <a:solidFill>
                <a:schemeClr val="dk1"/>
              </a:solidFill>
              <a:effectLst/>
              <a:latin typeface="+mn-lt"/>
              <a:ea typeface="+mn-ea"/>
              <a:cs typeface="+mn-cs"/>
            </a:rPr>
            <a:t>g</a:t>
          </a:r>
          <a:r>
            <a:rPr lang="en-GB" sz="1100">
              <a:solidFill>
                <a:schemeClr val="dk1"/>
              </a:solidFill>
              <a:effectLst/>
              <a:latin typeface="+mn-lt"/>
              <a:ea typeface="+mn-ea"/>
              <a:cs typeface="+mn-cs"/>
            </a:rPr>
            <a:t> at 4°C. The remaining four millilitres of blood were decanted into a serum tube, left for at least 30 min at room temperature and then spun as per the plasma. The plasma and serum were aliquoted into separate Eppendorf tubes and frozen at ‑20°C before being moved to a -80°C freezer for longer term storage. </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Metabolites and hormones were measured using commercially available ELISAs (plasma arginine</a:t>
          </a:r>
          <a:r>
            <a:rPr lang="en-GB" sz="1100" baseline="30000">
              <a:solidFill>
                <a:schemeClr val="dk1"/>
              </a:solidFill>
              <a:effectLst/>
              <a:latin typeface="+mn-lt"/>
              <a:ea typeface="+mn-ea"/>
              <a:cs typeface="+mn-cs"/>
            </a:rPr>
            <a:t>8</a:t>
          </a:r>
          <a:r>
            <a:rPr lang="en-GB" sz="1100">
              <a:solidFill>
                <a:schemeClr val="dk1"/>
              </a:solidFill>
              <a:effectLst/>
              <a:latin typeface="+mn-lt"/>
              <a:ea typeface="+mn-ea"/>
              <a:cs typeface="+mn-cs"/>
            </a:rPr>
            <a:t> vasopressin, Enzo Life Sciences; serum insulin, Mercodia), ECLIAs (plasma ACTH, Roche), ECLIs (plasma cortisol, Roche), automated immune analyzers (plasma copeptin, ThermoFisher Kryptor Compact Plus) and spectrophotometric assays (serum glucose, RX Daytona, Randox Laboratories). Osmolality was measured using freezing-point depression (serum osmolality, Gonotec Osmomat auto; urine osmolality, Micro-Osmometer 3300). </a:t>
          </a: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E33" sqref="E33"/>
    </sheetView>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37"/>
  <sheetViews>
    <sheetView workbookViewId="0">
      <selection activeCell="H26" sqref="H26"/>
    </sheetView>
  </sheetViews>
  <sheetFormatPr defaultRowHeight="15" x14ac:dyDescent="0.25"/>
  <cols>
    <col min="16" max="16" width="12" bestFit="1" customWidth="1"/>
  </cols>
  <sheetData>
    <row r="1" spans="1:3" x14ac:dyDescent="0.25">
      <c r="B1" t="s">
        <v>51</v>
      </c>
      <c r="C1" t="s">
        <v>205</v>
      </c>
    </row>
    <row r="2" spans="1:3" x14ac:dyDescent="0.25">
      <c r="A2" t="s">
        <v>42</v>
      </c>
    </row>
    <row r="3" spans="1:3" x14ac:dyDescent="0.25">
      <c r="A3" t="s">
        <v>5</v>
      </c>
      <c r="B3">
        <v>288</v>
      </c>
      <c r="C3">
        <v>302</v>
      </c>
    </row>
    <row r="4" spans="1:3" x14ac:dyDescent="0.25">
      <c r="A4" t="s">
        <v>7</v>
      </c>
      <c r="B4">
        <v>289</v>
      </c>
      <c r="C4">
        <v>293</v>
      </c>
    </row>
    <row r="5" spans="1:3" x14ac:dyDescent="0.25">
      <c r="A5" t="s">
        <v>10</v>
      </c>
      <c r="B5">
        <v>290</v>
      </c>
      <c r="C5">
        <v>303</v>
      </c>
    </row>
    <row r="6" spans="1:3" x14ac:dyDescent="0.25">
      <c r="A6" t="s">
        <v>11</v>
      </c>
      <c r="B6">
        <v>294</v>
      </c>
      <c r="C6">
        <v>305</v>
      </c>
    </row>
    <row r="7" spans="1:3" x14ac:dyDescent="0.25">
      <c r="A7" t="s">
        <v>12</v>
      </c>
      <c r="B7">
        <v>289</v>
      </c>
      <c r="C7">
        <v>299</v>
      </c>
    </row>
    <row r="8" spans="1:3" x14ac:dyDescent="0.25">
      <c r="A8" t="s">
        <v>13</v>
      </c>
      <c r="B8">
        <v>290</v>
      </c>
      <c r="C8">
        <v>295</v>
      </c>
    </row>
    <row r="9" spans="1:3" x14ac:dyDescent="0.25">
      <c r="A9" t="s">
        <v>14</v>
      </c>
      <c r="B9">
        <v>280</v>
      </c>
      <c r="C9">
        <v>287</v>
      </c>
    </row>
    <row r="10" spans="1:3" x14ac:dyDescent="0.25">
      <c r="A10" t="s">
        <v>15</v>
      </c>
      <c r="B10">
        <v>288</v>
      </c>
      <c r="C10">
        <v>295</v>
      </c>
    </row>
    <row r="11" spans="1:3" x14ac:dyDescent="0.25">
      <c r="A11" t="s">
        <v>16</v>
      </c>
      <c r="B11">
        <v>290</v>
      </c>
      <c r="C11">
        <v>293</v>
      </c>
    </row>
    <row r="12" spans="1:3" x14ac:dyDescent="0.25">
      <c r="A12" t="s">
        <v>17</v>
      </c>
      <c r="B12">
        <v>296</v>
      </c>
      <c r="C12">
        <v>306</v>
      </c>
    </row>
    <row r="13" spans="1:3" x14ac:dyDescent="0.25">
      <c r="A13" t="s">
        <v>18</v>
      </c>
      <c r="B13">
        <v>276</v>
      </c>
      <c r="C13">
        <v>292</v>
      </c>
    </row>
    <row r="14" spans="1:3" x14ac:dyDescent="0.25">
      <c r="A14" t="s">
        <v>19</v>
      </c>
      <c r="B14">
        <v>276</v>
      </c>
      <c r="C14">
        <v>290</v>
      </c>
    </row>
    <row r="15" spans="1:3" x14ac:dyDescent="0.25">
      <c r="A15" t="s">
        <v>20</v>
      </c>
      <c r="B15">
        <v>289</v>
      </c>
      <c r="C15">
        <v>298</v>
      </c>
    </row>
    <row r="16" spans="1:3" x14ac:dyDescent="0.25">
      <c r="A16" t="s">
        <v>21</v>
      </c>
      <c r="B16">
        <v>284</v>
      </c>
      <c r="C16">
        <v>291</v>
      </c>
    </row>
    <row r="17" spans="1:14" x14ac:dyDescent="0.25">
      <c r="A17" t="s">
        <v>22</v>
      </c>
      <c r="B17">
        <v>284</v>
      </c>
      <c r="C17">
        <v>295</v>
      </c>
    </row>
    <row r="18" spans="1:14" x14ac:dyDescent="0.25">
      <c r="A18" t="s">
        <v>23</v>
      </c>
      <c r="B18">
        <v>285</v>
      </c>
      <c r="C18">
        <v>293</v>
      </c>
    </row>
    <row r="19" spans="1:14" x14ac:dyDescent="0.25">
      <c r="B19" s="9"/>
      <c r="C19" s="9"/>
      <c r="D19" s="9"/>
      <c r="E19" s="9"/>
      <c r="F19" s="9"/>
      <c r="G19" s="9"/>
      <c r="H19" s="9"/>
      <c r="I19" s="9"/>
      <c r="L19" s="9"/>
      <c r="M19" s="9"/>
      <c r="N19" s="9"/>
    </row>
    <row r="20" spans="1:14" x14ac:dyDescent="0.25">
      <c r="A20" t="s">
        <v>43</v>
      </c>
    </row>
    <row r="21" spans="1:14" x14ac:dyDescent="0.25">
      <c r="A21" t="s">
        <v>5</v>
      </c>
      <c r="B21">
        <v>290</v>
      </c>
      <c r="C21">
        <v>292</v>
      </c>
    </row>
    <row r="22" spans="1:14" x14ac:dyDescent="0.25">
      <c r="A22" t="s">
        <v>7</v>
      </c>
      <c r="B22">
        <v>288</v>
      </c>
      <c r="C22">
        <v>289</v>
      </c>
    </row>
    <row r="23" spans="1:14" x14ac:dyDescent="0.25">
      <c r="A23" t="s">
        <v>10</v>
      </c>
      <c r="B23">
        <v>287</v>
      </c>
      <c r="C23">
        <v>289</v>
      </c>
    </row>
    <row r="24" spans="1:14" x14ac:dyDescent="0.25">
      <c r="A24" t="s">
        <v>11</v>
      </c>
      <c r="B24">
        <v>283</v>
      </c>
      <c r="C24">
        <v>291</v>
      </c>
    </row>
    <row r="25" spans="1:14" x14ac:dyDescent="0.25">
      <c r="A25" t="s">
        <v>12</v>
      </c>
      <c r="B25">
        <v>285</v>
      </c>
      <c r="C25">
        <v>287</v>
      </c>
    </row>
    <row r="26" spans="1:14" x14ac:dyDescent="0.25">
      <c r="A26" t="s">
        <v>13</v>
      </c>
      <c r="B26">
        <v>278</v>
      </c>
      <c r="C26">
        <v>278</v>
      </c>
    </row>
    <row r="27" spans="1:14" x14ac:dyDescent="0.25">
      <c r="A27" t="s">
        <v>14</v>
      </c>
      <c r="B27">
        <v>286</v>
      </c>
      <c r="C27">
        <v>281</v>
      </c>
    </row>
    <row r="28" spans="1:14" x14ac:dyDescent="0.25">
      <c r="A28" t="s">
        <v>15</v>
      </c>
      <c r="B28">
        <v>286</v>
      </c>
      <c r="C28">
        <v>287</v>
      </c>
    </row>
    <row r="29" spans="1:14" x14ac:dyDescent="0.25">
      <c r="A29" t="s">
        <v>16</v>
      </c>
      <c r="B29">
        <v>291</v>
      </c>
      <c r="C29">
        <v>288</v>
      </c>
    </row>
    <row r="30" spans="1:14" x14ac:dyDescent="0.25">
      <c r="A30" t="s">
        <v>17</v>
      </c>
      <c r="B30">
        <v>287</v>
      </c>
      <c r="C30">
        <v>290</v>
      </c>
    </row>
    <row r="31" spans="1:14" x14ac:dyDescent="0.25">
      <c r="A31" t="s">
        <v>18</v>
      </c>
      <c r="B31">
        <v>279</v>
      </c>
      <c r="C31">
        <v>280</v>
      </c>
    </row>
    <row r="32" spans="1:14" x14ac:dyDescent="0.25">
      <c r="A32" t="s">
        <v>19</v>
      </c>
      <c r="B32">
        <v>280</v>
      </c>
      <c r="C32">
        <v>278</v>
      </c>
    </row>
    <row r="33" spans="1:3" x14ac:dyDescent="0.25">
      <c r="A33" t="s">
        <v>20</v>
      </c>
      <c r="B33">
        <v>288</v>
      </c>
      <c r="C33">
        <v>288</v>
      </c>
    </row>
    <row r="34" spans="1:3" x14ac:dyDescent="0.25">
      <c r="A34" t="s">
        <v>21</v>
      </c>
      <c r="B34">
        <v>283</v>
      </c>
      <c r="C34">
        <v>280</v>
      </c>
    </row>
    <row r="35" spans="1:3" x14ac:dyDescent="0.25">
      <c r="A35" t="s">
        <v>22</v>
      </c>
      <c r="B35">
        <v>284</v>
      </c>
      <c r="C35">
        <v>285</v>
      </c>
    </row>
    <row r="36" spans="1:3" x14ac:dyDescent="0.25">
      <c r="A36" t="s">
        <v>23</v>
      </c>
      <c r="B36">
        <v>282</v>
      </c>
      <c r="C36">
        <v>286</v>
      </c>
    </row>
    <row r="37" spans="1:3" x14ac:dyDescent="0.25">
      <c r="C37" s="9"/>
    </row>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A35"/>
  <sheetViews>
    <sheetView zoomScale="85" zoomScaleNormal="85" workbookViewId="0">
      <selection activeCell="L30" sqref="L30"/>
    </sheetView>
  </sheetViews>
  <sheetFormatPr defaultRowHeight="15" x14ac:dyDescent="0.25"/>
  <cols>
    <col min="27" max="27" width="12.28515625" bestFit="1" customWidth="1"/>
  </cols>
  <sheetData>
    <row r="1" spans="1:20" x14ac:dyDescent="0.25">
      <c r="A1" t="s">
        <v>26</v>
      </c>
      <c r="B1" t="s">
        <v>51</v>
      </c>
      <c r="C1">
        <v>0</v>
      </c>
      <c r="D1">
        <v>10</v>
      </c>
      <c r="E1">
        <v>20</v>
      </c>
      <c r="F1">
        <v>30</v>
      </c>
      <c r="G1">
        <v>40</v>
      </c>
      <c r="H1">
        <v>50</v>
      </c>
      <c r="I1">
        <v>60</v>
      </c>
    </row>
    <row r="2" spans="1:20" x14ac:dyDescent="0.25">
      <c r="A2" t="s">
        <v>5</v>
      </c>
      <c r="B2">
        <v>3.2189999999999999</v>
      </c>
      <c r="C2">
        <v>34.51</v>
      </c>
      <c r="D2">
        <v>33.630000000000003</v>
      </c>
      <c r="E2">
        <v>30.74</v>
      </c>
      <c r="F2">
        <v>29.2</v>
      </c>
      <c r="G2">
        <v>29.29</v>
      </c>
      <c r="H2">
        <v>29.55</v>
      </c>
      <c r="I2">
        <v>28.53</v>
      </c>
    </row>
    <row r="3" spans="1:20" x14ac:dyDescent="0.25">
      <c r="A3" t="s">
        <v>7</v>
      </c>
      <c r="B3">
        <v>3.8959999999999999</v>
      </c>
      <c r="C3" s="2"/>
      <c r="D3" s="2"/>
      <c r="E3" s="2"/>
      <c r="F3" s="2"/>
      <c r="G3" s="2"/>
      <c r="H3" s="2"/>
      <c r="I3" s="2"/>
      <c r="N3" s="2"/>
      <c r="O3" s="2"/>
      <c r="P3" s="2"/>
      <c r="Q3" s="2"/>
      <c r="R3" s="2"/>
      <c r="S3" s="2"/>
      <c r="T3" s="2"/>
    </row>
    <row r="4" spans="1:20" x14ac:dyDescent="0.25">
      <c r="A4" t="s">
        <v>10</v>
      </c>
      <c r="B4">
        <v>4.6230000000000002</v>
      </c>
      <c r="C4">
        <v>10.37</v>
      </c>
      <c r="D4">
        <v>11.28</v>
      </c>
      <c r="E4">
        <v>10.79</v>
      </c>
      <c r="F4">
        <v>10.82</v>
      </c>
      <c r="G4">
        <v>9.8729999999999993</v>
      </c>
      <c r="H4">
        <v>10.029999999999999</v>
      </c>
      <c r="I4">
        <v>10.65</v>
      </c>
    </row>
    <row r="5" spans="1:20" x14ac:dyDescent="0.25">
      <c r="A5" t="s">
        <v>11</v>
      </c>
      <c r="B5">
        <v>4.17</v>
      </c>
      <c r="C5">
        <v>27.16</v>
      </c>
      <c r="D5">
        <v>28.55</v>
      </c>
      <c r="E5">
        <v>28.74</v>
      </c>
      <c r="F5">
        <v>27.97</v>
      </c>
      <c r="G5">
        <v>29.89</v>
      </c>
      <c r="H5">
        <v>29.82</v>
      </c>
      <c r="I5">
        <v>31.48</v>
      </c>
    </row>
    <row r="6" spans="1:20" x14ac:dyDescent="0.25">
      <c r="A6" t="s">
        <v>12</v>
      </c>
      <c r="B6">
        <v>3.8889999999999998</v>
      </c>
      <c r="C6">
        <v>33.090000000000003</v>
      </c>
      <c r="D6">
        <v>30.72</v>
      </c>
      <c r="E6">
        <v>30.64</v>
      </c>
      <c r="F6">
        <v>31.43</v>
      </c>
      <c r="G6">
        <v>32.24</v>
      </c>
      <c r="H6">
        <v>29.79</v>
      </c>
      <c r="I6">
        <v>30.26</v>
      </c>
    </row>
    <row r="7" spans="1:20" x14ac:dyDescent="0.25">
      <c r="A7" t="s">
        <v>13</v>
      </c>
      <c r="B7">
        <v>0.69899999999999995</v>
      </c>
      <c r="C7">
        <v>0.87729999999999997</v>
      </c>
      <c r="D7">
        <v>0.76929999999999998</v>
      </c>
      <c r="E7">
        <v>0.8538</v>
      </c>
      <c r="F7" s="11">
        <v>0.69899999999999995</v>
      </c>
      <c r="G7" s="11">
        <v>0.72399999999999998</v>
      </c>
      <c r="H7" s="11">
        <v>0.69899999999999995</v>
      </c>
      <c r="I7">
        <v>0.75490000000000002</v>
      </c>
      <c r="J7" s="11"/>
      <c r="K7" s="11"/>
      <c r="L7" s="11"/>
      <c r="M7" s="11"/>
      <c r="Q7" s="11"/>
      <c r="R7" s="11"/>
      <c r="S7" s="11"/>
    </row>
    <row r="8" spans="1:20" x14ac:dyDescent="0.25">
      <c r="A8" t="s">
        <v>14</v>
      </c>
      <c r="B8">
        <v>7.4240000000000004</v>
      </c>
      <c r="C8">
        <v>13.77</v>
      </c>
      <c r="D8">
        <v>13.73</v>
      </c>
      <c r="E8">
        <v>13.86</v>
      </c>
      <c r="F8">
        <v>14.62</v>
      </c>
      <c r="G8">
        <v>15.19</v>
      </c>
      <c r="H8">
        <v>14.25</v>
      </c>
      <c r="I8">
        <v>14.42</v>
      </c>
    </row>
    <row r="9" spans="1:20" x14ac:dyDescent="0.25">
      <c r="A9" t="s">
        <v>15</v>
      </c>
      <c r="B9">
        <v>3.02</v>
      </c>
      <c r="C9">
        <v>23.01</v>
      </c>
      <c r="D9">
        <v>22.48</v>
      </c>
      <c r="E9">
        <v>21.92</v>
      </c>
      <c r="F9">
        <v>22.75</v>
      </c>
      <c r="G9">
        <v>23.91</v>
      </c>
      <c r="H9">
        <v>22.47</v>
      </c>
      <c r="I9">
        <v>21.9</v>
      </c>
    </row>
    <row r="10" spans="1:20" x14ac:dyDescent="0.25">
      <c r="A10" t="s">
        <v>16</v>
      </c>
      <c r="B10">
        <v>7.3959999999999999</v>
      </c>
      <c r="C10">
        <v>16.420000000000002</v>
      </c>
      <c r="D10">
        <v>16.36</v>
      </c>
      <c r="E10">
        <v>16.78</v>
      </c>
      <c r="F10">
        <v>17.98</v>
      </c>
      <c r="G10">
        <v>17.72</v>
      </c>
      <c r="H10">
        <v>17.239999999999998</v>
      </c>
      <c r="I10">
        <v>17.829999999999998</v>
      </c>
    </row>
    <row r="11" spans="1:20" x14ac:dyDescent="0.25">
      <c r="A11" t="s">
        <v>17</v>
      </c>
      <c r="B11">
        <v>6.3049999999999997</v>
      </c>
      <c r="C11">
        <v>119</v>
      </c>
      <c r="D11">
        <v>107.1</v>
      </c>
      <c r="E11">
        <v>99.94</v>
      </c>
      <c r="F11">
        <v>93.68</v>
      </c>
      <c r="G11">
        <v>89.26</v>
      </c>
      <c r="H11">
        <v>85.13</v>
      </c>
      <c r="I11">
        <v>83.09</v>
      </c>
    </row>
    <row r="12" spans="1:20" x14ac:dyDescent="0.25">
      <c r="A12" t="s">
        <v>18</v>
      </c>
      <c r="B12">
        <v>6.2839999999999998</v>
      </c>
      <c r="C12" s="2"/>
      <c r="D12" s="2"/>
      <c r="E12" s="2"/>
      <c r="F12" s="2"/>
      <c r="G12" s="2"/>
      <c r="H12" s="2"/>
      <c r="I12" s="2"/>
      <c r="J12" s="2"/>
      <c r="K12" s="2"/>
      <c r="N12" s="2"/>
      <c r="O12" s="2"/>
      <c r="P12" s="2"/>
      <c r="Q12" s="2"/>
      <c r="R12" s="2"/>
      <c r="S12" s="2"/>
      <c r="T12" s="2"/>
    </row>
    <row r="13" spans="1:20" x14ac:dyDescent="0.25">
      <c r="A13" t="s">
        <v>19</v>
      </c>
      <c r="B13">
        <v>2.7440000000000002</v>
      </c>
      <c r="C13">
        <v>19.18</v>
      </c>
      <c r="D13">
        <v>18.3</v>
      </c>
      <c r="E13">
        <v>18.64</v>
      </c>
      <c r="F13">
        <v>19.3</v>
      </c>
      <c r="G13">
        <v>19.010000000000002</v>
      </c>
      <c r="H13">
        <v>18.84</v>
      </c>
      <c r="I13">
        <v>18.54</v>
      </c>
    </row>
    <row r="14" spans="1:20" x14ac:dyDescent="0.25">
      <c r="A14" t="s">
        <v>20</v>
      </c>
      <c r="B14">
        <v>2.7450000000000001</v>
      </c>
      <c r="C14">
        <v>8.4469999999999992</v>
      </c>
      <c r="D14">
        <v>9.06</v>
      </c>
      <c r="E14">
        <v>8.7040000000000006</v>
      </c>
      <c r="F14">
        <v>8.9109999999999996</v>
      </c>
      <c r="G14">
        <v>9.1539999999999999</v>
      </c>
      <c r="H14">
        <v>8.9659999999999993</v>
      </c>
      <c r="I14">
        <v>9.2509999999999994</v>
      </c>
    </row>
    <row r="15" spans="1:20" x14ac:dyDescent="0.25">
      <c r="A15" t="s">
        <v>21</v>
      </c>
      <c r="B15">
        <v>5.0919999999999996</v>
      </c>
      <c r="C15">
        <v>15.69</v>
      </c>
      <c r="D15">
        <v>13.42</v>
      </c>
      <c r="E15">
        <v>12.88</v>
      </c>
      <c r="F15">
        <v>12.52</v>
      </c>
      <c r="G15">
        <v>12.44</v>
      </c>
      <c r="H15">
        <v>12.84</v>
      </c>
      <c r="I15">
        <v>13.08</v>
      </c>
    </row>
    <row r="16" spans="1:20" x14ac:dyDescent="0.25">
      <c r="A16" t="s">
        <v>22</v>
      </c>
      <c r="B16">
        <v>7.2460000000000004</v>
      </c>
      <c r="C16">
        <v>47.79</v>
      </c>
      <c r="D16">
        <v>45.6</v>
      </c>
      <c r="E16">
        <v>44.48</v>
      </c>
      <c r="F16">
        <v>41.45</v>
      </c>
      <c r="G16">
        <v>41.44</v>
      </c>
      <c r="H16">
        <v>42.6</v>
      </c>
      <c r="I16">
        <v>42.74</v>
      </c>
    </row>
    <row r="17" spans="1:27" x14ac:dyDescent="0.25">
      <c r="A17" t="s">
        <v>23</v>
      </c>
      <c r="B17">
        <v>2.4590000000000001</v>
      </c>
      <c r="C17">
        <v>8.4559999999999995</v>
      </c>
      <c r="D17">
        <v>8.4160000000000004</v>
      </c>
      <c r="E17">
        <v>7.7969999999999997</v>
      </c>
      <c r="F17">
        <v>8.3539999999999992</v>
      </c>
      <c r="G17">
        <v>8.8870000000000005</v>
      </c>
      <c r="H17">
        <v>7.9009999999999998</v>
      </c>
      <c r="I17">
        <v>7.867</v>
      </c>
    </row>
    <row r="19" spans="1:27" ht="15.75" x14ac:dyDescent="0.25">
      <c r="A19" t="s">
        <v>25</v>
      </c>
      <c r="AA19" s="14"/>
    </row>
    <row r="20" spans="1:27" ht="15.75" x14ac:dyDescent="0.25">
      <c r="A20" t="s">
        <v>5</v>
      </c>
      <c r="B20">
        <v>3.4740000000000002</v>
      </c>
      <c r="C20">
        <v>29.33</v>
      </c>
      <c r="D20">
        <v>26.26</v>
      </c>
      <c r="E20">
        <v>24.03</v>
      </c>
      <c r="F20">
        <v>23.85</v>
      </c>
      <c r="G20">
        <v>20.49</v>
      </c>
      <c r="H20">
        <v>21.57</v>
      </c>
      <c r="I20">
        <v>18.98</v>
      </c>
      <c r="AA20" s="14"/>
    </row>
    <row r="21" spans="1:27" x14ac:dyDescent="0.25">
      <c r="A21" t="s">
        <v>7</v>
      </c>
      <c r="B21">
        <v>2.4359999999999999</v>
      </c>
      <c r="C21">
        <v>3.4119999999999999</v>
      </c>
      <c r="D21">
        <v>3.5430000000000001</v>
      </c>
      <c r="E21">
        <v>3.5840000000000001</v>
      </c>
      <c r="F21">
        <v>3.4969999999999999</v>
      </c>
      <c r="G21">
        <v>3.2989999999999999</v>
      </c>
      <c r="H21">
        <v>3.11</v>
      </c>
      <c r="I21">
        <v>3.641</v>
      </c>
    </row>
    <row r="22" spans="1:27" x14ac:dyDescent="0.25">
      <c r="A22" t="s">
        <v>10</v>
      </c>
      <c r="B22">
        <v>3.355</v>
      </c>
      <c r="C22">
        <v>3.4969999999999999</v>
      </c>
      <c r="D22">
        <v>3.3279999999999998</v>
      </c>
      <c r="E22">
        <v>3.2719999999999998</v>
      </c>
      <c r="F22">
        <v>3.3820000000000001</v>
      </c>
      <c r="G22">
        <v>3.4510000000000001</v>
      </c>
      <c r="H22">
        <v>2.9620000000000002</v>
      </c>
      <c r="I22">
        <v>3.4060000000000001</v>
      </c>
    </row>
    <row r="23" spans="1:27" x14ac:dyDescent="0.25">
      <c r="A23" t="s">
        <v>11</v>
      </c>
      <c r="B23">
        <v>5.5289999999999999</v>
      </c>
      <c r="C23">
        <v>5.6029999999999998</v>
      </c>
      <c r="D23">
        <v>5.6680000000000001</v>
      </c>
      <c r="E23">
        <v>5.9249999999999998</v>
      </c>
      <c r="F23">
        <v>6.2009999999999996</v>
      </c>
      <c r="G23">
        <v>6.4359999999999999</v>
      </c>
      <c r="H23">
        <v>6.4580000000000002</v>
      </c>
      <c r="I23">
        <v>6.1159999999999997</v>
      </c>
    </row>
    <row r="24" spans="1:27" x14ac:dyDescent="0.25">
      <c r="A24" t="s">
        <v>12</v>
      </c>
      <c r="B24">
        <v>3.4790000000000001</v>
      </c>
      <c r="C24">
        <v>4.0149999999999997</v>
      </c>
      <c r="D24">
        <v>3.5960000000000001</v>
      </c>
      <c r="E24">
        <v>3.762</v>
      </c>
      <c r="F24">
        <v>3.5430000000000001</v>
      </c>
      <c r="G24">
        <v>3.5760000000000001</v>
      </c>
      <c r="H24">
        <v>3.3959999999999999</v>
      </c>
      <c r="I24">
        <v>3.5979999999999999</v>
      </c>
    </row>
    <row r="25" spans="1:27" x14ac:dyDescent="0.25">
      <c r="A25" t="s">
        <v>13</v>
      </c>
      <c r="B25">
        <v>0.69899999999999995</v>
      </c>
      <c r="C25">
        <v>0.7117</v>
      </c>
      <c r="D25">
        <v>0.70540000000000003</v>
      </c>
      <c r="E25" s="11">
        <v>0.69899999999999995</v>
      </c>
      <c r="F25" s="11">
        <v>0.71099999999999997</v>
      </c>
      <c r="G25" s="11">
        <v>0.69899999999999995</v>
      </c>
      <c r="H25" s="11">
        <v>0.69899999999999995</v>
      </c>
      <c r="I25">
        <v>0.87119999999999997</v>
      </c>
      <c r="P25" s="11"/>
      <c r="Q25" s="11"/>
      <c r="R25" s="11"/>
      <c r="S25" s="11"/>
    </row>
    <row r="26" spans="1:27" x14ac:dyDescent="0.25">
      <c r="A26" t="s">
        <v>14</v>
      </c>
      <c r="B26">
        <v>6.33</v>
      </c>
      <c r="C26">
        <v>5.67</v>
      </c>
      <c r="D26">
        <v>5.0650000000000004</v>
      </c>
      <c r="E26" s="11">
        <v>5.5659999999999998</v>
      </c>
      <c r="F26" s="11">
        <v>6.5350000000000001</v>
      </c>
      <c r="G26" s="11">
        <v>6.17</v>
      </c>
      <c r="H26" s="11">
        <v>6.0960000000000001</v>
      </c>
      <c r="I26">
        <v>6.0640000000000001</v>
      </c>
      <c r="P26" s="11"/>
      <c r="Q26" s="11"/>
      <c r="R26" s="11"/>
      <c r="S26" s="11"/>
    </row>
    <row r="27" spans="1:27" x14ac:dyDescent="0.25">
      <c r="A27" t="s">
        <v>15</v>
      </c>
      <c r="B27">
        <v>5</v>
      </c>
      <c r="C27">
        <v>4.1130000000000004</v>
      </c>
      <c r="D27">
        <v>3.9569999999999999</v>
      </c>
      <c r="E27">
        <v>3.2229999999999999</v>
      </c>
      <c r="F27">
        <v>3.4359999999999999</v>
      </c>
      <c r="G27">
        <v>3.4159999999999999</v>
      </c>
      <c r="H27">
        <v>3.8010000000000002</v>
      </c>
      <c r="I27">
        <v>3.617</v>
      </c>
    </row>
    <row r="28" spans="1:27" x14ac:dyDescent="0.25">
      <c r="A28" t="s">
        <v>16</v>
      </c>
      <c r="B28">
        <v>7.6760000000000002</v>
      </c>
      <c r="C28">
        <v>5.0830000000000002</v>
      </c>
      <c r="D28">
        <v>5.1449999999999996</v>
      </c>
      <c r="E28">
        <v>5.1449999999999996</v>
      </c>
      <c r="F28">
        <v>4.6310000000000002</v>
      </c>
      <c r="G28">
        <v>4.5759999999999996</v>
      </c>
      <c r="H28">
        <v>4.26</v>
      </c>
      <c r="I28">
        <v>5.0289999999999999</v>
      </c>
    </row>
    <row r="29" spans="1:27" x14ac:dyDescent="0.25">
      <c r="A29" t="s">
        <v>17</v>
      </c>
      <c r="B29">
        <v>4.5069999999999997</v>
      </c>
      <c r="C29">
        <v>11.21</v>
      </c>
      <c r="D29">
        <v>10.6</v>
      </c>
      <c r="E29">
        <v>9.67</v>
      </c>
      <c r="F29">
        <v>8.3789999999999996</v>
      </c>
      <c r="G29">
        <v>8.2899999999999991</v>
      </c>
      <c r="H29">
        <v>8.4039999999999999</v>
      </c>
      <c r="I29">
        <v>7.4980000000000002</v>
      </c>
    </row>
    <row r="30" spans="1:27" x14ac:dyDescent="0.25">
      <c r="A30" t="s">
        <v>18</v>
      </c>
      <c r="B30">
        <v>4.742</v>
      </c>
      <c r="C30">
        <v>4.5739999999999998</v>
      </c>
      <c r="D30">
        <v>3.97</v>
      </c>
      <c r="E30">
        <v>3.6549999999999998</v>
      </c>
      <c r="F30">
        <v>3.726</v>
      </c>
      <c r="G30">
        <v>3.8380000000000001</v>
      </c>
      <c r="H30">
        <v>3.67</v>
      </c>
      <c r="I30">
        <v>3.7639999999999998</v>
      </c>
    </row>
    <row r="31" spans="1:27" x14ac:dyDescent="0.25">
      <c r="A31" t="s">
        <v>19</v>
      </c>
      <c r="B31">
        <v>3.403</v>
      </c>
      <c r="C31">
        <v>3.1949999999999998</v>
      </c>
      <c r="D31">
        <v>3.4649999999999999</v>
      </c>
      <c r="E31">
        <v>3.673</v>
      </c>
      <c r="F31">
        <v>3.2549999999999999</v>
      </c>
      <c r="G31">
        <v>3.4390000000000001</v>
      </c>
      <c r="H31">
        <v>3.2130000000000001</v>
      </c>
      <c r="I31">
        <v>3.423</v>
      </c>
    </row>
    <row r="32" spans="1:27" x14ac:dyDescent="0.25">
      <c r="A32" t="s">
        <v>20</v>
      </c>
      <c r="B32">
        <v>2.2839999999999998</v>
      </c>
      <c r="C32">
        <v>4.1440000000000001</v>
      </c>
      <c r="D32">
        <v>4.5810000000000004</v>
      </c>
      <c r="E32">
        <v>3.9020000000000001</v>
      </c>
      <c r="F32">
        <v>4.07</v>
      </c>
      <c r="G32">
        <v>4.2560000000000002</v>
      </c>
      <c r="H32">
        <v>4.7759999999999998</v>
      </c>
      <c r="I32">
        <v>4.0759999999999996</v>
      </c>
    </row>
    <row r="33" spans="1:9" x14ac:dyDescent="0.25">
      <c r="A33" t="s">
        <v>21</v>
      </c>
      <c r="B33">
        <v>5.0259999999999998</v>
      </c>
      <c r="C33">
        <v>5.7720000000000002</v>
      </c>
      <c r="D33">
        <v>4.8079999999999998</v>
      </c>
      <c r="E33">
        <v>4.6580000000000004</v>
      </c>
      <c r="F33">
        <v>4.3440000000000003</v>
      </c>
      <c r="G33">
        <v>3.7480000000000002</v>
      </c>
      <c r="H33">
        <v>3.5579999999999998</v>
      </c>
      <c r="I33">
        <v>3.0579999999999998</v>
      </c>
    </row>
    <row r="34" spans="1:9" x14ac:dyDescent="0.25">
      <c r="A34" t="s">
        <v>22</v>
      </c>
      <c r="B34">
        <v>6.9409999999999998</v>
      </c>
      <c r="C34">
        <v>6.6029999999999998</v>
      </c>
      <c r="D34">
        <v>6.8280000000000003</v>
      </c>
      <c r="E34">
        <v>6.7450000000000001</v>
      </c>
      <c r="F34">
        <v>6.665</v>
      </c>
      <c r="G34">
        <v>6.9160000000000004</v>
      </c>
      <c r="H34">
        <v>6.8920000000000003</v>
      </c>
      <c r="I34">
        <v>7.7080000000000002</v>
      </c>
    </row>
    <row r="35" spans="1:9" x14ac:dyDescent="0.25">
      <c r="A35" t="s">
        <v>23</v>
      </c>
      <c r="B35">
        <v>3.1030000000000002</v>
      </c>
      <c r="C35">
        <v>2.7959999999999998</v>
      </c>
      <c r="D35">
        <v>2.742</v>
      </c>
      <c r="E35">
        <v>2.9420000000000002</v>
      </c>
      <c r="F35">
        <v>2.863</v>
      </c>
      <c r="G35">
        <v>3.419</v>
      </c>
      <c r="H35">
        <v>2.9159999999999999</v>
      </c>
      <c r="I35">
        <v>3.1339999999999999</v>
      </c>
    </row>
  </sheetData>
  <pageMargins left="0.7" right="0.7" top="0.75" bottom="0.75" header="0.3" footer="0.3"/>
  <pageSetup paperSize="9" orientation="portrait" verticalDpi="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35"/>
  <sheetViews>
    <sheetView workbookViewId="0">
      <selection activeCell="J25" sqref="J25"/>
    </sheetView>
  </sheetViews>
  <sheetFormatPr defaultRowHeight="15" x14ac:dyDescent="0.25"/>
  <sheetData>
    <row r="1" spans="1:13" x14ac:dyDescent="0.25">
      <c r="A1" s="2" t="s">
        <v>26</v>
      </c>
      <c r="B1" s="2" t="s">
        <v>51</v>
      </c>
      <c r="C1" s="2">
        <v>0</v>
      </c>
      <c r="D1" s="2">
        <v>30</v>
      </c>
      <c r="E1" s="2">
        <v>60</v>
      </c>
      <c r="F1" s="2"/>
      <c r="G1" s="2"/>
      <c r="H1" s="2"/>
      <c r="I1" s="2"/>
      <c r="J1" s="2"/>
      <c r="K1" s="2"/>
      <c r="L1" s="2"/>
      <c r="M1" s="2"/>
    </row>
    <row r="2" spans="1:13" x14ac:dyDescent="0.25">
      <c r="A2" s="2" t="s">
        <v>5</v>
      </c>
      <c r="B2">
        <v>17.994</v>
      </c>
      <c r="C2">
        <v>176.08799999999999</v>
      </c>
      <c r="D2">
        <v>292.11599999999999</v>
      </c>
      <c r="E2">
        <v>170.11500000000001</v>
      </c>
    </row>
    <row r="3" spans="1:13" x14ac:dyDescent="0.25">
      <c r="A3" s="2" t="s">
        <v>7</v>
      </c>
      <c r="B3">
        <v>50.262</v>
      </c>
    </row>
    <row r="4" spans="1:13" x14ac:dyDescent="0.25">
      <c r="A4" s="2" t="s">
        <v>10</v>
      </c>
      <c r="B4">
        <v>22.740000000000002</v>
      </c>
      <c r="C4">
        <v>78.570000000000007</v>
      </c>
      <c r="D4">
        <v>65.507999999999996</v>
      </c>
      <c r="E4">
        <v>52.706999999999994</v>
      </c>
    </row>
    <row r="5" spans="1:13" x14ac:dyDescent="0.25">
      <c r="A5" s="2" t="s">
        <v>11</v>
      </c>
      <c r="B5">
        <v>42.866999999999997</v>
      </c>
      <c r="C5">
        <v>169.74</v>
      </c>
      <c r="D5">
        <v>124.44299999999998</v>
      </c>
      <c r="E5">
        <v>115.09200000000001</v>
      </c>
    </row>
    <row r="6" spans="1:13" x14ac:dyDescent="0.25">
      <c r="A6" s="2" t="s">
        <v>12</v>
      </c>
      <c r="B6">
        <v>41.360999999999997</v>
      </c>
      <c r="C6">
        <v>149.934</v>
      </c>
      <c r="D6">
        <v>199.66800000000001</v>
      </c>
      <c r="E6">
        <v>132.447</v>
      </c>
    </row>
    <row r="7" spans="1:13" x14ac:dyDescent="0.25">
      <c r="A7" s="2" t="s">
        <v>13</v>
      </c>
      <c r="B7">
        <v>27.429000000000002</v>
      </c>
      <c r="C7">
        <v>197.48400000000001</v>
      </c>
      <c r="D7">
        <v>165.93</v>
      </c>
      <c r="E7">
        <v>122.562</v>
      </c>
    </row>
    <row r="8" spans="1:13" x14ac:dyDescent="0.25">
      <c r="A8" s="2" t="s">
        <v>14</v>
      </c>
      <c r="B8">
        <v>26.795999999999999</v>
      </c>
      <c r="C8">
        <v>201.30900000000003</v>
      </c>
      <c r="D8">
        <v>251.30099999999999</v>
      </c>
      <c r="E8">
        <v>196.476</v>
      </c>
    </row>
    <row r="9" spans="1:13" x14ac:dyDescent="0.25">
      <c r="A9" s="2" t="s">
        <v>15</v>
      </c>
      <c r="B9">
        <v>47.319000000000003</v>
      </c>
      <c r="C9">
        <v>183.82799999999997</v>
      </c>
      <c r="D9">
        <v>212.41800000000001</v>
      </c>
      <c r="E9">
        <v>269.27100000000002</v>
      </c>
    </row>
    <row r="10" spans="1:13" x14ac:dyDescent="0.25">
      <c r="A10" s="2" t="s">
        <v>16</v>
      </c>
      <c r="B10">
        <v>17.994</v>
      </c>
      <c r="C10">
        <v>93.09</v>
      </c>
      <c r="D10">
        <v>183.03299999999999</v>
      </c>
      <c r="E10">
        <v>116.79299999999999</v>
      </c>
    </row>
    <row r="11" spans="1:13" x14ac:dyDescent="0.25">
      <c r="A11" s="2" t="s">
        <v>17</v>
      </c>
      <c r="B11">
        <v>21.756</v>
      </c>
      <c r="C11">
        <v>172.572</v>
      </c>
      <c r="D11">
        <v>370.61099999999999</v>
      </c>
      <c r="E11">
        <v>327.774</v>
      </c>
    </row>
    <row r="12" spans="1:13" x14ac:dyDescent="0.25">
      <c r="A12" s="2" t="s">
        <v>18</v>
      </c>
      <c r="B12">
        <v>29.052000000000003</v>
      </c>
    </row>
    <row r="13" spans="1:13" x14ac:dyDescent="0.25">
      <c r="A13" s="2" t="s">
        <v>19</v>
      </c>
      <c r="B13">
        <v>23.151000000000003</v>
      </c>
      <c r="C13">
        <v>245.54399999999998</v>
      </c>
      <c r="D13">
        <v>336.49200000000002</v>
      </c>
      <c r="E13">
        <v>284.64600000000002</v>
      </c>
    </row>
    <row r="14" spans="1:13" x14ac:dyDescent="0.25">
      <c r="A14" s="2" t="s">
        <v>20</v>
      </c>
      <c r="B14">
        <v>45.018000000000001</v>
      </c>
      <c r="C14">
        <v>53.193000000000005</v>
      </c>
      <c r="D14">
        <v>241.67399999999998</v>
      </c>
      <c r="E14">
        <v>145.34399999999999</v>
      </c>
    </row>
    <row r="15" spans="1:13" x14ac:dyDescent="0.25">
      <c r="A15" s="2" t="s">
        <v>21</v>
      </c>
      <c r="B15">
        <v>31.476000000000003</v>
      </c>
      <c r="C15">
        <v>140.76</v>
      </c>
      <c r="D15">
        <v>172.46099999999998</v>
      </c>
      <c r="E15">
        <v>129.726</v>
      </c>
    </row>
    <row r="16" spans="1:13" x14ac:dyDescent="0.25">
      <c r="A16" s="2" t="s">
        <v>22</v>
      </c>
      <c r="B16">
        <v>22.589999999999996</v>
      </c>
      <c r="C16">
        <v>209.679</v>
      </c>
      <c r="D16">
        <v>285.85500000000002</v>
      </c>
      <c r="E16">
        <v>309.05099999999999</v>
      </c>
    </row>
    <row r="17" spans="1:6" x14ac:dyDescent="0.25">
      <c r="A17" s="2" t="s">
        <v>23</v>
      </c>
      <c r="B17">
        <v>17.994</v>
      </c>
      <c r="C17">
        <v>122.41200000000001</v>
      </c>
      <c r="D17">
        <v>115.035</v>
      </c>
      <c r="E17">
        <v>76.104000000000013</v>
      </c>
    </row>
    <row r="18" spans="1:6" x14ac:dyDescent="0.25">
      <c r="A18" s="2"/>
    </row>
    <row r="19" spans="1:6" x14ac:dyDescent="0.25">
      <c r="A19" s="2" t="s">
        <v>25</v>
      </c>
    </row>
    <row r="20" spans="1:6" x14ac:dyDescent="0.25">
      <c r="A20" s="2" t="s">
        <v>5</v>
      </c>
      <c r="B20">
        <v>17.994</v>
      </c>
      <c r="C20">
        <v>216.18</v>
      </c>
      <c r="D20">
        <v>417.72300000000007</v>
      </c>
      <c r="E20">
        <v>272.46299999999997</v>
      </c>
    </row>
    <row r="21" spans="1:6" x14ac:dyDescent="0.25">
      <c r="A21" s="2" t="s">
        <v>7</v>
      </c>
      <c r="B21">
        <v>31.388999999999996</v>
      </c>
      <c r="C21">
        <v>185.15100000000001</v>
      </c>
      <c r="D21">
        <v>212.65199999999999</v>
      </c>
      <c r="E21">
        <v>151.452</v>
      </c>
    </row>
    <row r="22" spans="1:6" x14ac:dyDescent="0.25">
      <c r="A22" s="2" t="s">
        <v>10</v>
      </c>
      <c r="B22">
        <v>17.994</v>
      </c>
      <c r="C22">
        <v>101.66399999999999</v>
      </c>
      <c r="D22">
        <v>70.403999999999996</v>
      </c>
      <c r="E22">
        <v>101.94300000000001</v>
      </c>
    </row>
    <row r="23" spans="1:6" x14ac:dyDescent="0.25">
      <c r="A23" s="2" t="s">
        <v>11</v>
      </c>
      <c r="B23">
        <v>44.954999999999998</v>
      </c>
      <c r="C23">
        <v>226.52100000000002</v>
      </c>
      <c r="D23">
        <v>166.20600000000002</v>
      </c>
      <c r="E23">
        <v>130.88099999999997</v>
      </c>
    </row>
    <row r="24" spans="1:6" x14ac:dyDescent="0.25">
      <c r="A24" s="2" t="s">
        <v>12</v>
      </c>
      <c r="B24">
        <v>46.962000000000003</v>
      </c>
      <c r="C24">
        <v>170.42699999999999</v>
      </c>
      <c r="D24">
        <v>183.61199999999999</v>
      </c>
      <c r="E24">
        <v>173.43299999999999</v>
      </c>
    </row>
    <row r="25" spans="1:6" x14ac:dyDescent="0.25">
      <c r="A25" s="2" t="s">
        <v>13</v>
      </c>
      <c r="B25">
        <v>36.305999999999997</v>
      </c>
      <c r="C25">
        <v>263.20499999999998</v>
      </c>
      <c r="D25">
        <v>226.30500000000001</v>
      </c>
      <c r="E25">
        <v>84.069000000000003</v>
      </c>
    </row>
    <row r="26" spans="1:6" x14ac:dyDescent="0.25">
      <c r="A26" s="2" t="s">
        <v>14</v>
      </c>
      <c r="B26">
        <v>24.791999999999998</v>
      </c>
      <c r="C26">
        <v>153.393</v>
      </c>
      <c r="D26">
        <v>269.07900000000006</v>
      </c>
      <c r="E26">
        <v>206.11799999999999</v>
      </c>
    </row>
    <row r="27" spans="1:6" x14ac:dyDescent="0.25">
      <c r="A27" s="2" t="s">
        <v>15</v>
      </c>
      <c r="B27">
        <v>36.666000000000004</v>
      </c>
      <c r="C27">
        <v>370.37400000000002</v>
      </c>
      <c r="D27">
        <v>249.64500000000001</v>
      </c>
      <c r="E27">
        <v>281.34000000000003</v>
      </c>
    </row>
    <row r="28" spans="1:6" x14ac:dyDescent="0.25">
      <c r="A28" s="2" t="s">
        <v>16</v>
      </c>
      <c r="B28">
        <v>33.756</v>
      </c>
      <c r="C28">
        <v>158.07900000000001</v>
      </c>
      <c r="D28">
        <v>219.45600000000002</v>
      </c>
      <c r="E28">
        <v>226.59</v>
      </c>
    </row>
    <row r="29" spans="1:6" x14ac:dyDescent="0.25">
      <c r="A29" s="2" t="s">
        <v>17</v>
      </c>
      <c r="B29">
        <v>24.527999999999999</v>
      </c>
      <c r="C29">
        <v>145.113</v>
      </c>
      <c r="D29">
        <v>393.23700000000002</v>
      </c>
      <c r="E29">
        <v>312.47399999999993</v>
      </c>
    </row>
    <row r="30" spans="1:6" x14ac:dyDescent="0.25">
      <c r="A30" s="2" t="s">
        <v>18</v>
      </c>
      <c r="B30">
        <v>47.646000000000001</v>
      </c>
      <c r="C30">
        <v>366.68700000000001</v>
      </c>
      <c r="D30">
        <v>185.77499999999998</v>
      </c>
      <c r="E30">
        <v>197.346</v>
      </c>
    </row>
    <row r="31" spans="1:6" x14ac:dyDescent="0.25">
      <c r="A31" s="2" t="s">
        <v>19</v>
      </c>
      <c r="B31">
        <v>17.994</v>
      </c>
      <c r="C31">
        <v>225.07500000000002</v>
      </c>
      <c r="D31">
        <v>307.74299999999999</v>
      </c>
      <c r="E31">
        <v>233.01</v>
      </c>
    </row>
    <row r="32" spans="1:6" x14ac:dyDescent="0.25">
      <c r="A32" s="2" t="s">
        <v>20</v>
      </c>
      <c r="B32">
        <v>22.652999999999999</v>
      </c>
      <c r="C32">
        <v>80.838000000000008</v>
      </c>
      <c r="D32">
        <v>140.10300000000001</v>
      </c>
      <c r="E32">
        <v>141.714</v>
      </c>
    </row>
    <row r="33" spans="1:5" x14ac:dyDescent="0.25">
      <c r="A33" s="2" t="s">
        <v>21</v>
      </c>
      <c r="B33">
        <v>37.850999999999999</v>
      </c>
      <c r="C33">
        <v>27.849000000000004</v>
      </c>
      <c r="D33">
        <v>133.803</v>
      </c>
      <c r="E33">
        <v>151.227</v>
      </c>
    </row>
    <row r="34" spans="1:5" x14ac:dyDescent="0.25">
      <c r="A34" s="2" t="s">
        <v>22</v>
      </c>
      <c r="B34">
        <v>17.994</v>
      </c>
      <c r="C34">
        <v>217.36500000000001</v>
      </c>
      <c r="D34">
        <v>318.58499999999998</v>
      </c>
      <c r="E34">
        <v>333.38400000000001</v>
      </c>
    </row>
    <row r="35" spans="1:5" x14ac:dyDescent="0.25">
      <c r="A35" s="2" t="s">
        <v>23</v>
      </c>
      <c r="B35">
        <v>17.994</v>
      </c>
      <c r="C35">
        <v>150.435</v>
      </c>
      <c r="D35">
        <v>141.762</v>
      </c>
      <c r="E35">
        <v>97.914000000000016</v>
      </c>
    </row>
  </sheetData>
  <pageMargins left="0.7" right="0.7" top="0.75" bottom="0.75" header="0.3" footer="0.3"/>
  <pageSetup paperSize="9" orientation="portrait" verticalDpi="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T35"/>
  <sheetViews>
    <sheetView workbookViewId="0">
      <selection activeCell="K15" sqref="K15"/>
    </sheetView>
  </sheetViews>
  <sheetFormatPr defaultRowHeight="15" x14ac:dyDescent="0.25"/>
  <sheetData>
    <row r="1" spans="1:20" x14ac:dyDescent="0.25">
      <c r="A1" t="s">
        <v>26</v>
      </c>
      <c r="B1" t="s">
        <v>51</v>
      </c>
      <c r="C1">
        <v>0</v>
      </c>
      <c r="D1">
        <v>10</v>
      </c>
      <c r="E1">
        <v>20</v>
      </c>
      <c r="F1">
        <v>30</v>
      </c>
      <c r="G1">
        <v>40</v>
      </c>
      <c r="H1">
        <v>50</v>
      </c>
      <c r="I1">
        <v>60</v>
      </c>
    </row>
    <row r="2" spans="1:20" x14ac:dyDescent="0.25">
      <c r="A2" t="s">
        <v>5</v>
      </c>
      <c r="B2" s="3">
        <v>4.8899999999999997</v>
      </c>
      <c r="C2" s="3">
        <v>6.84</v>
      </c>
      <c r="D2" s="3">
        <v>8.2100000000000009</v>
      </c>
      <c r="E2" s="3">
        <v>8.07</v>
      </c>
      <c r="F2" s="3">
        <v>6.79</v>
      </c>
      <c r="G2" s="3">
        <v>5.2</v>
      </c>
      <c r="H2" s="3">
        <v>4.5</v>
      </c>
      <c r="I2" s="3">
        <v>5.09</v>
      </c>
      <c r="J2" s="3"/>
      <c r="K2" s="3"/>
      <c r="L2" s="3"/>
      <c r="M2" s="3"/>
      <c r="N2" s="3"/>
      <c r="O2" s="3"/>
      <c r="P2" s="3"/>
      <c r="Q2" s="3"/>
      <c r="R2" s="3"/>
      <c r="S2" s="3"/>
      <c r="T2" s="3"/>
    </row>
    <row r="3" spans="1:20" x14ac:dyDescent="0.25">
      <c r="A3" t="s">
        <v>7</v>
      </c>
      <c r="B3" s="3">
        <v>5.09</v>
      </c>
      <c r="J3" s="3"/>
      <c r="K3" s="3"/>
      <c r="L3" s="3"/>
      <c r="M3" s="3"/>
    </row>
    <row r="4" spans="1:20" x14ac:dyDescent="0.25">
      <c r="A4" t="s">
        <v>10</v>
      </c>
      <c r="B4" s="3">
        <v>5.3</v>
      </c>
      <c r="C4" s="3">
        <v>4.8099999999999996</v>
      </c>
      <c r="D4" s="3">
        <v>5.49</v>
      </c>
      <c r="E4" s="3">
        <v>4.8099999999999996</v>
      </c>
      <c r="F4" s="3">
        <v>4.47</v>
      </c>
      <c r="G4" s="3">
        <v>4.7300000000000004</v>
      </c>
      <c r="H4" s="3">
        <v>4.63</v>
      </c>
      <c r="I4" s="3">
        <v>5.12</v>
      </c>
      <c r="J4" s="3"/>
      <c r="K4" s="3"/>
      <c r="L4" s="3"/>
      <c r="M4" s="3"/>
      <c r="N4" s="3"/>
      <c r="O4" s="3"/>
      <c r="P4" s="3"/>
      <c r="Q4" s="3"/>
      <c r="R4" s="3"/>
      <c r="S4" s="3"/>
      <c r="T4" s="3"/>
    </row>
    <row r="5" spans="1:20" x14ac:dyDescent="0.25">
      <c r="A5" t="s">
        <v>11</v>
      </c>
      <c r="B5" s="3">
        <v>4.93</v>
      </c>
      <c r="C5" s="3">
        <v>8.61</v>
      </c>
      <c r="D5" s="3">
        <v>8.4700000000000006</v>
      </c>
      <c r="E5" s="3">
        <v>8.26</v>
      </c>
      <c r="F5" s="3">
        <v>7.63</v>
      </c>
      <c r="G5" s="3">
        <v>7.32</v>
      </c>
      <c r="H5" s="3">
        <v>7.39</v>
      </c>
      <c r="I5" s="3">
        <v>7.56</v>
      </c>
      <c r="J5" s="3"/>
      <c r="K5" s="3"/>
      <c r="L5" s="3"/>
      <c r="M5" s="3"/>
      <c r="N5" s="3"/>
      <c r="O5" s="3"/>
      <c r="P5" s="3"/>
      <c r="Q5" s="3"/>
      <c r="R5" s="3"/>
      <c r="S5" s="3"/>
      <c r="T5" s="3"/>
    </row>
    <row r="6" spans="1:20" x14ac:dyDescent="0.25">
      <c r="A6" t="s">
        <v>12</v>
      </c>
      <c r="B6" s="3">
        <v>4.66</v>
      </c>
      <c r="C6" s="3">
        <v>3.94</v>
      </c>
      <c r="D6" s="3">
        <v>3.73</v>
      </c>
      <c r="E6" s="3">
        <v>4.1500000000000004</v>
      </c>
      <c r="F6" s="3">
        <v>4.5199999999999996</v>
      </c>
      <c r="G6" s="3">
        <v>4.47</v>
      </c>
      <c r="H6" s="3">
        <v>4.49</v>
      </c>
      <c r="I6" s="3">
        <v>3.63</v>
      </c>
      <c r="J6" s="3"/>
      <c r="K6" s="3"/>
      <c r="L6" s="3"/>
      <c r="M6" s="3"/>
      <c r="N6" s="3"/>
      <c r="O6" s="3"/>
      <c r="P6" s="3"/>
      <c r="Q6" s="3"/>
      <c r="R6" s="3"/>
      <c r="S6" s="3"/>
      <c r="T6" s="3"/>
    </row>
    <row r="7" spans="1:20" x14ac:dyDescent="0.25">
      <c r="A7" t="s">
        <v>13</v>
      </c>
      <c r="B7" s="3">
        <v>4.87</v>
      </c>
      <c r="C7" s="3">
        <v>5.69</v>
      </c>
      <c r="D7" s="3">
        <v>5.58</v>
      </c>
      <c r="E7" s="3">
        <v>5.28</v>
      </c>
      <c r="F7" s="3">
        <v>5.0199999999999996</v>
      </c>
      <c r="G7" s="3">
        <v>4.4400000000000004</v>
      </c>
      <c r="H7" s="3">
        <v>3.8</v>
      </c>
      <c r="I7" s="3">
        <v>5.08</v>
      </c>
      <c r="J7" s="3"/>
      <c r="K7" s="3"/>
      <c r="L7" s="3"/>
      <c r="M7" s="3"/>
      <c r="N7" s="3"/>
      <c r="O7" s="3"/>
      <c r="P7" s="3"/>
      <c r="Q7" s="3"/>
      <c r="R7" s="3"/>
      <c r="S7" s="3"/>
      <c r="T7" s="3"/>
    </row>
    <row r="8" spans="1:20" x14ac:dyDescent="0.25">
      <c r="A8" t="s">
        <v>14</v>
      </c>
      <c r="B8" s="3">
        <v>4.74</v>
      </c>
      <c r="C8" s="3">
        <v>7.33</v>
      </c>
      <c r="D8" s="3">
        <v>8.24</v>
      </c>
      <c r="E8" s="3">
        <v>7.39</v>
      </c>
      <c r="F8" s="3">
        <v>6.82</v>
      </c>
      <c r="G8" s="3">
        <v>5.5</v>
      </c>
      <c r="H8" s="3">
        <v>5.39</v>
      </c>
      <c r="I8" s="3">
        <v>5.89</v>
      </c>
      <c r="J8" s="3"/>
      <c r="K8" s="3"/>
      <c r="L8" s="3"/>
      <c r="M8" s="3"/>
      <c r="N8" s="3"/>
      <c r="O8" s="3"/>
      <c r="P8" s="3"/>
      <c r="Q8" s="3"/>
      <c r="R8" s="3"/>
      <c r="S8" s="3"/>
      <c r="T8" s="3"/>
    </row>
    <row r="9" spans="1:20" x14ac:dyDescent="0.25">
      <c r="A9" t="s">
        <v>15</v>
      </c>
      <c r="B9" s="3">
        <v>5.3</v>
      </c>
      <c r="C9" s="3">
        <v>5.44</v>
      </c>
      <c r="D9" s="3">
        <v>4.74</v>
      </c>
      <c r="E9" s="3">
        <v>4.75</v>
      </c>
      <c r="F9" s="3">
        <v>5.31</v>
      </c>
      <c r="G9" s="3">
        <v>6.69</v>
      </c>
      <c r="H9" s="3">
        <v>6.79</v>
      </c>
      <c r="I9" s="3">
        <v>6.47</v>
      </c>
      <c r="J9" s="3"/>
      <c r="K9" s="3"/>
      <c r="L9" s="3"/>
      <c r="M9" s="3"/>
      <c r="N9" s="3"/>
      <c r="O9" s="3"/>
      <c r="P9" s="3"/>
      <c r="Q9" s="3"/>
      <c r="R9" s="3"/>
      <c r="S9" s="3"/>
      <c r="T9" s="3"/>
    </row>
    <row r="10" spans="1:20" x14ac:dyDescent="0.25">
      <c r="A10" t="s">
        <v>16</v>
      </c>
      <c r="B10" s="3">
        <v>4.78</v>
      </c>
      <c r="C10" s="3">
        <v>5.72</v>
      </c>
      <c r="D10" s="3">
        <v>4.84</v>
      </c>
      <c r="E10" s="3">
        <v>5.85</v>
      </c>
      <c r="F10" s="3">
        <v>5.68</v>
      </c>
      <c r="G10" s="3">
        <v>5.89</v>
      </c>
      <c r="H10" s="3">
        <v>5.21</v>
      </c>
      <c r="I10" s="3">
        <v>4.83</v>
      </c>
      <c r="J10" s="3"/>
      <c r="K10" s="3"/>
      <c r="L10" s="3"/>
      <c r="M10" s="3"/>
      <c r="N10" s="3"/>
      <c r="O10" s="3"/>
      <c r="P10" s="3"/>
      <c r="Q10" s="3"/>
      <c r="R10" s="3"/>
      <c r="S10" s="3"/>
      <c r="T10" s="3"/>
    </row>
    <row r="11" spans="1:20" x14ac:dyDescent="0.25">
      <c r="A11" t="s">
        <v>17</v>
      </c>
      <c r="B11" s="3">
        <v>5.74</v>
      </c>
      <c r="C11" s="3">
        <v>6.79</v>
      </c>
      <c r="D11" s="3">
        <v>8.7100000000000009</v>
      </c>
      <c r="E11" s="3">
        <v>10.28</v>
      </c>
      <c r="F11" s="3">
        <v>10.87</v>
      </c>
      <c r="G11" s="3">
        <v>10.01</v>
      </c>
      <c r="H11" s="3">
        <v>8.3699999999999992</v>
      </c>
      <c r="I11" s="3">
        <v>7.32</v>
      </c>
      <c r="J11" s="3"/>
      <c r="K11" s="3"/>
      <c r="L11" s="3"/>
      <c r="M11" s="3"/>
      <c r="N11" s="3"/>
      <c r="O11" s="3"/>
      <c r="P11" s="3"/>
      <c r="Q11" s="3"/>
      <c r="R11" s="3"/>
      <c r="S11" s="3"/>
      <c r="T11" s="3"/>
    </row>
    <row r="12" spans="1:20" x14ac:dyDescent="0.25">
      <c r="A12" t="s">
        <v>18</v>
      </c>
      <c r="B12" s="3">
        <v>4.8600000000000003</v>
      </c>
      <c r="J12" s="3"/>
      <c r="K12" s="3"/>
      <c r="L12" s="3"/>
      <c r="M12" s="3"/>
    </row>
    <row r="13" spans="1:20" x14ac:dyDescent="0.25">
      <c r="A13" t="s">
        <v>19</v>
      </c>
      <c r="B13" s="3">
        <v>4.7</v>
      </c>
      <c r="C13" s="3">
        <v>5.82</v>
      </c>
      <c r="D13" s="3">
        <v>5.82</v>
      </c>
      <c r="E13" s="3">
        <v>5.62</v>
      </c>
      <c r="F13" s="3">
        <v>6.16</v>
      </c>
      <c r="G13" s="3">
        <v>5.75</v>
      </c>
      <c r="H13" s="3">
        <v>5.1100000000000003</v>
      </c>
      <c r="I13" s="3">
        <v>5.16</v>
      </c>
      <c r="J13" s="3"/>
      <c r="K13" s="3"/>
      <c r="L13" s="3"/>
      <c r="M13" s="3"/>
      <c r="N13" s="3"/>
      <c r="O13" s="3"/>
      <c r="P13" s="3"/>
      <c r="Q13" s="3"/>
      <c r="R13" s="3"/>
      <c r="S13" s="3"/>
      <c r="T13" s="3"/>
    </row>
    <row r="14" spans="1:20" x14ac:dyDescent="0.25">
      <c r="A14" t="s">
        <v>20</v>
      </c>
      <c r="B14" s="3">
        <v>5.26</v>
      </c>
      <c r="C14" s="3">
        <v>4.18</v>
      </c>
      <c r="D14" s="3">
        <v>4.63</v>
      </c>
      <c r="E14" s="3">
        <v>5.36</v>
      </c>
      <c r="F14" s="3">
        <v>6.08</v>
      </c>
      <c r="G14" s="3">
        <v>5.71</v>
      </c>
      <c r="H14" s="3">
        <v>5.44</v>
      </c>
      <c r="I14" s="3">
        <v>4.9000000000000004</v>
      </c>
      <c r="J14" s="3"/>
      <c r="K14" s="3"/>
      <c r="L14" s="3"/>
      <c r="M14" s="3"/>
      <c r="N14" s="3"/>
      <c r="O14" s="3"/>
      <c r="P14" s="3"/>
      <c r="Q14" s="3"/>
      <c r="R14" s="3"/>
      <c r="S14" s="3"/>
      <c r="T14" s="3"/>
    </row>
    <row r="15" spans="1:20" x14ac:dyDescent="0.25">
      <c r="A15" t="s">
        <v>21</v>
      </c>
      <c r="B15" s="3">
        <v>4.9400000000000004</v>
      </c>
      <c r="C15" s="3">
        <v>5.66</v>
      </c>
      <c r="D15" s="3">
        <v>5.72</v>
      </c>
      <c r="E15" s="3">
        <v>6.37</v>
      </c>
      <c r="F15" s="3">
        <v>6.33</v>
      </c>
      <c r="G15" s="3">
        <v>5.88</v>
      </c>
      <c r="H15" s="3">
        <v>4.97</v>
      </c>
      <c r="I15" s="3">
        <v>5.92</v>
      </c>
      <c r="J15" s="3"/>
      <c r="K15" s="3"/>
      <c r="L15" s="3"/>
      <c r="M15" s="3"/>
      <c r="N15" s="3"/>
      <c r="O15" s="3"/>
      <c r="P15" s="3"/>
      <c r="Q15" s="3"/>
      <c r="R15" s="3"/>
      <c r="S15" s="3"/>
      <c r="T15" s="3"/>
    </row>
    <row r="16" spans="1:20" x14ac:dyDescent="0.25">
      <c r="A16" t="s">
        <v>22</v>
      </c>
      <c r="B16" s="3">
        <v>5.41</v>
      </c>
      <c r="C16" s="3">
        <v>7.89</v>
      </c>
      <c r="D16" s="3">
        <v>9.75</v>
      </c>
      <c r="E16" s="3">
        <v>9.5299999999999994</v>
      </c>
      <c r="F16" s="3">
        <v>8.4</v>
      </c>
      <c r="G16" s="3">
        <v>7.7</v>
      </c>
      <c r="H16" s="3">
        <v>6.72</v>
      </c>
      <c r="I16" s="3">
        <v>7.51</v>
      </c>
      <c r="J16" s="3"/>
      <c r="K16" s="3"/>
      <c r="L16" s="3"/>
      <c r="M16" s="3"/>
      <c r="N16" s="3"/>
      <c r="O16" s="3"/>
      <c r="P16" s="3"/>
      <c r="Q16" s="3"/>
      <c r="R16" s="3"/>
      <c r="S16" s="3"/>
      <c r="T16" s="3"/>
    </row>
    <row r="17" spans="1:20" x14ac:dyDescent="0.25">
      <c r="A17" t="s">
        <v>23</v>
      </c>
      <c r="B17" s="3">
        <v>5.09</v>
      </c>
      <c r="C17" s="3">
        <v>4.09</v>
      </c>
      <c r="D17" s="3">
        <v>3.56</v>
      </c>
      <c r="E17" s="3">
        <v>3.18</v>
      </c>
      <c r="F17" s="3">
        <v>4.4400000000000004</v>
      </c>
      <c r="G17" s="3">
        <v>3.41</v>
      </c>
      <c r="H17" s="3">
        <v>3.65</v>
      </c>
      <c r="I17" s="3">
        <v>3.92</v>
      </c>
      <c r="J17" s="3"/>
      <c r="K17" s="3"/>
      <c r="L17" s="3"/>
      <c r="M17" s="3"/>
      <c r="N17" s="3"/>
      <c r="O17" s="3"/>
      <c r="P17" s="3"/>
      <c r="Q17" s="3"/>
      <c r="R17" s="3"/>
      <c r="S17" s="3"/>
      <c r="T17" s="3"/>
    </row>
    <row r="19" spans="1:20" x14ac:dyDescent="0.25">
      <c r="A19" t="s">
        <v>25</v>
      </c>
    </row>
    <row r="20" spans="1:20" x14ac:dyDescent="0.25">
      <c r="A20" t="s">
        <v>5</v>
      </c>
      <c r="B20" s="3">
        <v>4.68</v>
      </c>
      <c r="C20" s="3">
        <v>7.55</v>
      </c>
      <c r="D20" s="3">
        <v>8.6300000000000008</v>
      </c>
      <c r="E20" s="3">
        <v>9.4</v>
      </c>
      <c r="F20" s="3">
        <v>7.67</v>
      </c>
      <c r="G20" s="3">
        <v>7.45</v>
      </c>
      <c r="H20" s="3">
        <v>6.08</v>
      </c>
      <c r="I20" s="3">
        <v>6.12</v>
      </c>
      <c r="J20" s="3"/>
      <c r="K20" s="3"/>
      <c r="L20" s="3"/>
      <c r="M20" s="3"/>
      <c r="N20" s="3"/>
      <c r="O20" s="3"/>
      <c r="P20" s="3"/>
      <c r="Q20" s="3"/>
      <c r="R20" s="3"/>
      <c r="S20" s="3"/>
      <c r="T20" s="3"/>
    </row>
    <row r="21" spans="1:20" x14ac:dyDescent="0.25">
      <c r="A21" t="s">
        <v>7</v>
      </c>
      <c r="B21" s="3">
        <v>4.71</v>
      </c>
      <c r="C21" s="3">
        <v>6.27</v>
      </c>
      <c r="D21" s="3">
        <v>5.55</v>
      </c>
      <c r="E21" s="3">
        <v>5.81</v>
      </c>
      <c r="F21" s="3">
        <v>5.89</v>
      </c>
      <c r="G21" s="3">
        <v>5.72</v>
      </c>
      <c r="H21" s="3">
        <v>5.01</v>
      </c>
      <c r="I21" s="3">
        <v>4.9000000000000004</v>
      </c>
      <c r="J21" s="3"/>
      <c r="K21" s="3"/>
      <c r="L21" s="3"/>
      <c r="M21" s="3"/>
      <c r="N21" s="3"/>
      <c r="O21" s="3"/>
      <c r="P21" s="3"/>
      <c r="Q21" s="3"/>
      <c r="R21" s="3"/>
      <c r="S21" s="3"/>
      <c r="T21" s="3"/>
    </row>
    <row r="22" spans="1:20" x14ac:dyDescent="0.25">
      <c r="A22" t="s">
        <v>10</v>
      </c>
      <c r="B22" s="3">
        <v>5.32</v>
      </c>
      <c r="C22" s="3">
        <v>5.87</v>
      </c>
      <c r="D22" s="3">
        <v>6.03</v>
      </c>
      <c r="E22" s="3">
        <v>5.72</v>
      </c>
      <c r="F22" s="3">
        <v>5.49</v>
      </c>
      <c r="G22" s="3">
        <v>5.3</v>
      </c>
      <c r="H22" s="3">
        <v>5.24</v>
      </c>
      <c r="I22" s="3">
        <v>6.27</v>
      </c>
      <c r="J22" s="3"/>
      <c r="K22" s="3"/>
      <c r="L22" s="3"/>
      <c r="M22" s="3"/>
      <c r="N22" s="3"/>
      <c r="O22" s="3"/>
      <c r="P22" s="3"/>
      <c r="Q22" s="3"/>
      <c r="R22" s="3"/>
      <c r="S22" s="3"/>
      <c r="T22" s="3"/>
    </row>
    <row r="23" spans="1:20" x14ac:dyDescent="0.25">
      <c r="A23" t="s">
        <v>11</v>
      </c>
      <c r="B23" s="3">
        <v>4.78</v>
      </c>
      <c r="C23" s="3">
        <v>7.49</v>
      </c>
      <c r="D23" s="3">
        <v>8.0399999999999991</v>
      </c>
      <c r="E23" s="3">
        <v>7.09</v>
      </c>
      <c r="F23" s="3">
        <v>7.1</v>
      </c>
      <c r="G23" s="3">
        <v>7.09</v>
      </c>
      <c r="H23" s="3">
        <v>7.05</v>
      </c>
      <c r="I23" s="3">
        <v>6.96</v>
      </c>
      <c r="J23" s="3"/>
      <c r="K23" s="3"/>
      <c r="L23" s="3"/>
      <c r="M23" s="3"/>
      <c r="N23" s="3"/>
      <c r="O23" s="3"/>
      <c r="P23" s="3"/>
      <c r="Q23" s="3"/>
      <c r="R23" s="3"/>
      <c r="S23" s="3"/>
      <c r="T23" s="3"/>
    </row>
    <row r="24" spans="1:20" x14ac:dyDescent="0.25">
      <c r="A24" t="s">
        <v>12</v>
      </c>
      <c r="B24" s="3">
        <v>4.8899999999999997</v>
      </c>
      <c r="C24" s="3">
        <v>4.4000000000000004</v>
      </c>
      <c r="D24" s="3">
        <v>3.43</v>
      </c>
      <c r="E24" s="3">
        <v>4.0599999999999996</v>
      </c>
      <c r="F24" s="3">
        <v>3.97</v>
      </c>
      <c r="G24" s="3">
        <v>4.0999999999999996</v>
      </c>
      <c r="H24" s="3">
        <v>4.79</v>
      </c>
      <c r="I24" s="3">
        <v>3.85</v>
      </c>
      <c r="J24" s="3"/>
      <c r="K24" s="3"/>
      <c r="L24" s="3"/>
      <c r="M24" s="3"/>
      <c r="N24" s="3"/>
      <c r="O24" s="3"/>
      <c r="P24" s="3"/>
      <c r="Q24" s="3"/>
      <c r="R24" s="3"/>
      <c r="S24" s="3"/>
      <c r="T24" s="3"/>
    </row>
    <row r="25" spans="1:20" x14ac:dyDescent="0.25">
      <c r="A25" t="s">
        <v>13</v>
      </c>
      <c r="B25" s="3">
        <v>4.96</v>
      </c>
      <c r="C25" s="3">
        <v>6.08</v>
      </c>
      <c r="D25" s="3">
        <v>5.15</v>
      </c>
      <c r="E25" s="3">
        <v>6.03</v>
      </c>
      <c r="F25" s="3">
        <v>5.68</v>
      </c>
      <c r="G25" s="3">
        <v>4.75</v>
      </c>
      <c r="H25" s="3">
        <v>4.0599999999999996</v>
      </c>
      <c r="I25" s="3">
        <v>4.05</v>
      </c>
      <c r="J25" s="3"/>
      <c r="K25" s="3"/>
      <c r="L25" s="3"/>
      <c r="M25" s="3"/>
      <c r="N25" s="3"/>
      <c r="O25" s="3"/>
      <c r="P25" s="3"/>
      <c r="Q25" s="3"/>
      <c r="R25" s="3"/>
      <c r="S25" s="3"/>
      <c r="T25" s="3"/>
    </row>
    <row r="26" spans="1:20" x14ac:dyDescent="0.25">
      <c r="A26" t="s">
        <v>14</v>
      </c>
      <c r="B26" s="3">
        <v>5.49</v>
      </c>
      <c r="C26" s="3">
        <v>7.64</v>
      </c>
      <c r="D26" s="3">
        <v>6.34</v>
      </c>
      <c r="E26" s="3">
        <v>7.35</v>
      </c>
      <c r="F26" s="3">
        <v>6.92</v>
      </c>
      <c r="G26" s="3">
        <v>7.43</v>
      </c>
      <c r="H26" s="3">
        <v>7.48</v>
      </c>
      <c r="I26" s="3">
        <v>6.62</v>
      </c>
      <c r="J26" s="3"/>
      <c r="K26" s="3"/>
      <c r="L26" s="3"/>
      <c r="M26" s="3"/>
      <c r="N26" s="3"/>
      <c r="O26" s="3"/>
      <c r="P26" s="3"/>
      <c r="Q26" s="3"/>
      <c r="R26" s="3"/>
      <c r="S26" s="3"/>
      <c r="T26" s="3"/>
    </row>
    <row r="27" spans="1:20" x14ac:dyDescent="0.25">
      <c r="A27" t="s">
        <v>15</v>
      </c>
      <c r="B27" s="3">
        <v>5.0999999999999996</v>
      </c>
      <c r="C27" s="3">
        <v>7.01</v>
      </c>
      <c r="D27" s="3">
        <v>6.69</v>
      </c>
      <c r="E27" s="3">
        <v>6.5</v>
      </c>
      <c r="F27" s="3">
        <v>5.76</v>
      </c>
      <c r="G27" s="3">
        <v>5.65</v>
      </c>
      <c r="H27" s="3">
        <v>5.35</v>
      </c>
      <c r="I27" s="3">
        <v>6.24</v>
      </c>
      <c r="J27" s="3"/>
      <c r="K27" s="3"/>
      <c r="L27" s="3"/>
      <c r="M27" s="3"/>
      <c r="N27" s="3"/>
      <c r="O27" s="3"/>
      <c r="P27" s="3"/>
      <c r="Q27" s="3"/>
      <c r="R27" s="3"/>
      <c r="S27" s="3"/>
      <c r="T27" s="3"/>
    </row>
    <row r="28" spans="1:20" x14ac:dyDescent="0.25">
      <c r="A28" t="s">
        <v>16</v>
      </c>
      <c r="B28" s="3">
        <v>4.25</v>
      </c>
      <c r="C28" s="3">
        <v>5.83</v>
      </c>
      <c r="D28" s="3">
        <v>6.86</v>
      </c>
      <c r="E28" s="3">
        <v>7.03</v>
      </c>
      <c r="F28" s="3">
        <v>6.78</v>
      </c>
      <c r="G28" s="3">
        <v>5.9</v>
      </c>
      <c r="H28" s="3">
        <v>5.91</v>
      </c>
      <c r="I28" s="3">
        <v>6.64</v>
      </c>
      <c r="J28" s="3"/>
      <c r="K28" s="3"/>
      <c r="L28" s="3"/>
      <c r="M28" s="3"/>
      <c r="N28" s="3"/>
      <c r="O28" s="3"/>
      <c r="P28" s="3"/>
      <c r="Q28" s="3"/>
      <c r="R28" s="3"/>
      <c r="S28" s="3"/>
      <c r="T28" s="3"/>
    </row>
    <row r="29" spans="1:20" x14ac:dyDescent="0.25">
      <c r="A29" t="s">
        <v>17</v>
      </c>
      <c r="B29" s="3">
        <v>6.16</v>
      </c>
      <c r="C29" s="3">
        <v>6.6</v>
      </c>
      <c r="D29" s="3">
        <v>7.6</v>
      </c>
      <c r="E29" s="3">
        <v>8.4499999999999993</v>
      </c>
      <c r="F29" s="3">
        <v>8.48</v>
      </c>
      <c r="G29" s="3">
        <v>7.45</v>
      </c>
      <c r="H29" s="3">
        <v>6.22</v>
      </c>
      <c r="I29" s="3">
        <v>6.76</v>
      </c>
      <c r="J29" s="3"/>
      <c r="K29" s="3"/>
      <c r="L29" s="3"/>
      <c r="M29" s="3"/>
      <c r="N29" s="3"/>
      <c r="O29" s="3"/>
      <c r="P29" s="3"/>
      <c r="Q29" s="3"/>
      <c r="R29" s="3"/>
      <c r="S29" s="3"/>
      <c r="T29" s="3"/>
    </row>
    <row r="30" spans="1:20" x14ac:dyDescent="0.25">
      <c r="A30" t="s">
        <v>18</v>
      </c>
      <c r="B30" s="3">
        <v>4.5999999999999996</v>
      </c>
      <c r="C30" s="3">
        <v>6.88</v>
      </c>
      <c r="D30" s="3">
        <v>6.73</v>
      </c>
      <c r="E30" s="3">
        <v>5.99</v>
      </c>
      <c r="F30" s="3">
        <v>4.6900000000000004</v>
      </c>
      <c r="G30" s="3">
        <v>4.57</v>
      </c>
      <c r="H30" s="3">
        <v>4.46</v>
      </c>
      <c r="I30" s="3">
        <v>5.05</v>
      </c>
      <c r="J30" s="3"/>
      <c r="K30" s="3"/>
      <c r="L30" s="3"/>
      <c r="M30" s="3"/>
      <c r="N30" s="3"/>
      <c r="O30" s="3"/>
      <c r="P30" s="3"/>
      <c r="Q30" s="3"/>
      <c r="R30" s="3"/>
      <c r="S30" s="3"/>
      <c r="T30" s="3"/>
    </row>
    <row r="31" spans="1:20" x14ac:dyDescent="0.25">
      <c r="A31" t="s">
        <v>19</v>
      </c>
      <c r="B31" s="3">
        <v>4.6100000000000003</v>
      </c>
      <c r="C31" s="3">
        <v>5.59</v>
      </c>
      <c r="D31" s="3">
        <v>6.46</v>
      </c>
      <c r="E31" s="3">
        <v>6.64</v>
      </c>
      <c r="F31" s="3">
        <v>6.4</v>
      </c>
      <c r="G31" s="3">
        <v>6.28</v>
      </c>
      <c r="H31" s="3">
        <v>6.14</v>
      </c>
      <c r="I31" s="3">
        <v>5.67</v>
      </c>
      <c r="J31" s="3"/>
      <c r="K31" s="3"/>
      <c r="L31" s="3"/>
      <c r="M31" s="3"/>
      <c r="N31" s="3"/>
      <c r="O31" s="3"/>
      <c r="P31" s="3"/>
      <c r="Q31" s="3"/>
      <c r="R31" s="3"/>
      <c r="S31" s="3"/>
      <c r="T31" s="3"/>
    </row>
    <row r="32" spans="1:20" x14ac:dyDescent="0.25">
      <c r="A32" t="s">
        <v>20</v>
      </c>
      <c r="B32" s="3">
        <v>5.12</v>
      </c>
      <c r="C32" s="3">
        <v>4.9800000000000004</v>
      </c>
      <c r="D32" s="3">
        <v>5.07</v>
      </c>
      <c r="E32" s="3">
        <v>5.24</v>
      </c>
      <c r="F32" s="3">
        <v>5.37</v>
      </c>
      <c r="G32" s="3">
        <v>5.27</v>
      </c>
      <c r="H32" s="3">
        <v>5.62</v>
      </c>
      <c r="I32" s="3">
        <v>5.57</v>
      </c>
      <c r="J32" s="3"/>
      <c r="K32" s="3"/>
      <c r="L32" s="3"/>
      <c r="M32" s="3"/>
      <c r="N32" s="3"/>
      <c r="O32" s="3"/>
      <c r="P32" s="3"/>
      <c r="Q32" s="3"/>
      <c r="R32" s="3"/>
      <c r="S32" s="3"/>
      <c r="T32" s="3"/>
    </row>
    <row r="33" spans="1:20" x14ac:dyDescent="0.25">
      <c r="A33" t="s">
        <v>21</v>
      </c>
      <c r="B33" s="3">
        <v>4.91</v>
      </c>
      <c r="C33" s="3">
        <v>4.34</v>
      </c>
      <c r="D33" s="3">
        <v>5.2</v>
      </c>
      <c r="E33" s="3">
        <v>6.15</v>
      </c>
      <c r="F33" s="3">
        <v>6.81</v>
      </c>
      <c r="G33" s="3">
        <v>7.54</v>
      </c>
      <c r="H33" s="3">
        <v>7.48</v>
      </c>
      <c r="I33" s="3">
        <v>6.89</v>
      </c>
      <c r="J33" s="3"/>
      <c r="K33" s="3"/>
      <c r="L33" s="3"/>
      <c r="M33" s="3"/>
      <c r="N33" s="3"/>
      <c r="O33" s="3"/>
      <c r="P33" s="3"/>
      <c r="Q33" s="3"/>
      <c r="R33" s="3"/>
      <c r="S33" s="3"/>
      <c r="T33" s="3"/>
    </row>
    <row r="34" spans="1:20" x14ac:dyDescent="0.25">
      <c r="A34" t="s">
        <v>22</v>
      </c>
      <c r="B34" s="3">
        <v>5.42</v>
      </c>
      <c r="C34" s="3">
        <v>5.93</v>
      </c>
      <c r="D34" s="3">
        <v>8.0299999999999994</v>
      </c>
      <c r="E34" s="3">
        <v>8.24</v>
      </c>
      <c r="F34" s="3">
        <v>7.29</v>
      </c>
      <c r="G34" s="3">
        <v>6.76</v>
      </c>
      <c r="H34" s="3">
        <v>5.78</v>
      </c>
      <c r="I34" s="3">
        <v>5.91</v>
      </c>
      <c r="J34" s="3"/>
      <c r="K34" s="3"/>
      <c r="L34" s="3"/>
      <c r="M34" s="3"/>
      <c r="N34" s="3"/>
      <c r="O34" s="3"/>
      <c r="P34" s="3"/>
      <c r="Q34" s="3"/>
      <c r="R34" s="3"/>
      <c r="S34" s="3"/>
      <c r="T34" s="3"/>
    </row>
    <row r="35" spans="1:20" x14ac:dyDescent="0.25">
      <c r="A35" t="s">
        <v>23</v>
      </c>
      <c r="B35" s="3">
        <v>4.6500000000000004</v>
      </c>
      <c r="C35" s="3">
        <v>5.58</v>
      </c>
      <c r="D35" s="3">
        <v>4.5599999999999996</v>
      </c>
      <c r="E35" s="3">
        <v>4.28</v>
      </c>
      <c r="F35" s="3">
        <v>4.2699999999999996</v>
      </c>
      <c r="G35" s="3">
        <v>4.1399999999999997</v>
      </c>
      <c r="H35" s="3">
        <v>3.66</v>
      </c>
      <c r="I35" s="3">
        <v>3.42</v>
      </c>
      <c r="J35" s="3"/>
      <c r="K35" s="3"/>
      <c r="L35" s="3"/>
      <c r="M35" s="3"/>
      <c r="N35" s="3"/>
      <c r="O35" s="3"/>
      <c r="P35" s="3"/>
      <c r="Q35" s="3"/>
      <c r="R35" s="3"/>
      <c r="S35" s="3"/>
      <c r="T35" s="3"/>
    </row>
  </sheetData>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A190D-9873-42BA-A8AB-85266823AE5B}">
  <dimension ref="A1:B35"/>
  <sheetViews>
    <sheetView workbookViewId="0">
      <selection activeCell="B2" sqref="B2"/>
    </sheetView>
  </sheetViews>
  <sheetFormatPr defaultRowHeight="15" x14ac:dyDescent="0.25"/>
  <sheetData>
    <row r="1" spans="1:2" x14ac:dyDescent="0.25">
      <c r="A1" t="s">
        <v>26</v>
      </c>
      <c r="B1" s="2" t="s">
        <v>204</v>
      </c>
    </row>
    <row r="2" spans="1:2" x14ac:dyDescent="0.25">
      <c r="A2" t="s">
        <v>5</v>
      </c>
      <c r="B2" s="2">
        <v>102.75</v>
      </c>
    </row>
    <row r="3" spans="1:2" x14ac:dyDescent="0.25">
      <c r="A3" t="s">
        <v>7</v>
      </c>
      <c r="B3" s="2"/>
    </row>
    <row r="4" spans="1:2" x14ac:dyDescent="0.25">
      <c r="A4" t="s">
        <v>10</v>
      </c>
      <c r="B4" s="2">
        <v>173.7525</v>
      </c>
    </row>
    <row r="5" spans="1:2" x14ac:dyDescent="0.25">
      <c r="A5" t="s">
        <v>11</v>
      </c>
      <c r="B5" s="2">
        <v>209.85749999999999</v>
      </c>
    </row>
    <row r="6" spans="1:2" x14ac:dyDescent="0.25">
      <c r="A6" t="s">
        <v>12</v>
      </c>
      <c r="B6" s="2">
        <v>128.9675</v>
      </c>
    </row>
    <row r="7" spans="1:2" x14ac:dyDescent="0.25">
      <c r="A7" t="s">
        <v>13</v>
      </c>
      <c r="B7" s="2">
        <v>243.125</v>
      </c>
    </row>
    <row r="8" spans="1:2" x14ac:dyDescent="0.25">
      <c r="A8" t="s">
        <v>14</v>
      </c>
      <c r="B8" s="2">
        <v>178.9375</v>
      </c>
    </row>
    <row r="9" spans="1:2" x14ac:dyDescent="0.25">
      <c r="A9" t="s">
        <v>15</v>
      </c>
      <c r="B9" s="2">
        <v>140.78</v>
      </c>
    </row>
    <row r="10" spans="1:2" x14ac:dyDescent="0.25">
      <c r="A10" t="s">
        <v>16</v>
      </c>
      <c r="B10" s="2">
        <v>281.01</v>
      </c>
    </row>
    <row r="11" spans="1:2" x14ac:dyDescent="0.25">
      <c r="A11" t="s">
        <v>17</v>
      </c>
      <c r="B11" s="2">
        <v>84.36</v>
      </c>
    </row>
    <row r="12" spans="1:2" x14ac:dyDescent="0.25">
      <c r="A12" t="s">
        <v>18</v>
      </c>
      <c r="B12" s="2"/>
    </row>
    <row r="13" spans="1:2" x14ac:dyDescent="0.25">
      <c r="A13" t="s">
        <v>19</v>
      </c>
      <c r="B13" s="2">
        <v>145.02250000000001</v>
      </c>
    </row>
    <row r="14" spans="1:2" x14ac:dyDescent="0.25">
      <c r="A14" t="s">
        <v>20</v>
      </c>
      <c r="B14" s="2">
        <v>224.535</v>
      </c>
    </row>
    <row r="15" spans="1:2" x14ac:dyDescent="0.25">
      <c r="A15" t="s">
        <v>21</v>
      </c>
      <c r="B15" s="2">
        <v>231.11250000000001</v>
      </c>
    </row>
    <row r="16" spans="1:2" x14ac:dyDescent="0.25">
      <c r="A16" t="s">
        <v>22</v>
      </c>
      <c r="B16" s="2">
        <v>104.14749999999999</v>
      </c>
    </row>
    <row r="17" spans="1:2" x14ac:dyDescent="0.25">
      <c r="A17" t="s">
        <v>23</v>
      </c>
      <c r="B17" s="2">
        <v>275.63749999999999</v>
      </c>
    </row>
    <row r="18" spans="1:2" x14ac:dyDescent="0.25">
      <c r="B18" s="2"/>
    </row>
    <row r="19" spans="1:2" x14ac:dyDescent="0.25">
      <c r="A19" t="s">
        <v>25</v>
      </c>
      <c r="B19" s="2"/>
    </row>
    <row r="20" spans="1:2" x14ac:dyDescent="0.25">
      <c r="A20" t="s">
        <v>5</v>
      </c>
      <c r="B20" s="2">
        <v>102.24250000000001</v>
      </c>
    </row>
    <row r="21" spans="1:2" x14ac:dyDescent="0.25">
      <c r="A21" t="s">
        <v>7</v>
      </c>
      <c r="B21" s="2">
        <v>439.39499999999998</v>
      </c>
    </row>
    <row r="22" spans="1:2" x14ac:dyDescent="0.25">
      <c r="A22" t="s">
        <v>10</v>
      </c>
      <c r="B22" s="2">
        <v>226.75749999999999</v>
      </c>
    </row>
    <row r="23" spans="1:2" x14ac:dyDescent="0.25">
      <c r="A23" t="s">
        <v>11</v>
      </c>
      <c r="B23" s="2">
        <v>260.77749999999997</v>
      </c>
    </row>
    <row r="24" spans="1:2" x14ac:dyDescent="0.25">
      <c r="A24" t="s">
        <v>12</v>
      </c>
      <c r="B24" s="2">
        <v>132.89250000000001</v>
      </c>
    </row>
    <row r="25" spans="1:2" x14ac:dyDescent="0.25">
      <c r="A25" t="s">
        <v>13</v>
      </c>
      <c r="B25" s="2">
        <v>193.785</v>
      </c>
    </row>
    <row r="26" spans="1:2" x14ac:dyDescent="0.25">
      <c r="A26" t="s">
        <v>14</v>
      </c>
      <c r="B26" s="2">
        <v>141.5925</v>
      </c>
    </row>
    <row r="27" spans="1:2" x14ac:dyDescent="0.25">
      <c r="A27" t="s">
        <v>15</v>
      </c>
      <c r="B27" s="2"/>
    </row>
    <row r="28" spans="1:2" x14ac:dyDescent="0.25">
      <c r="A28" t="s">
        <v>16</v>
      </c>
      <c r="B28" s="2">
        <v>183.4975</v>
      </c>
    </row>
    <row r="29" spans="1:2" x14ac:dyDescent="0.25">
      <c r="A29" t="s">
        <v>17</v>
      </c>
      <c r="B29" s="2">
        <v>117.13500000000001</v>
      </c>
    </row>
    <row r="30" spans="1:2" x14ac:dyDescent="0.25">
      <c r="A30" t="s">
        <v>18</v>
      </c>
      <c r="B30" s="2">
        <v>111.675</v>
      </c>
    </row>
    <row r="31" spans="1:2" x14ac:dyDescent="0.25">
      <c r="A31" t="s">
        <v>19</v>
      </c>
      <c r="B31" s="2">
        <v>146.8878</v>
      </c>
    </row>
    <row r="32" spans="1:2" x14ac:dyDescent="0.25">
      <c r="A32" t="s">
        <v>20</v>
      </c>
      <c r="B32" s="2">
        <v>221.74</v>
      </c>
    </row>
    <row r="33" spans="1:2" x14ac:dyDescent="0.25">
      <c r="A33" t="s">
        <v>21</v>
      </c>
      <c r="B33" s="2">
        <v>309.38499999999999</v>
      </c>
    </row>
    <row r="34" spans="1:2" x14ac:dyDescent="0.25">
      <c r="A34" t="s">
        <v>22</v>
      </c>
      <c r="B34" s="2">
        <v>105.285</v>
      </c>
    </row>
    <row r="35" spans="1:2" x14ac:dyDescent="0.25">
      <c r="A35" t="s">
        <v>23</v>
      </c>
      <c r="B35" s="2">
        <v>299.52749999999997</v>
      </c>
    </row>
  </sheetData>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566DD-D8F1-4D30-8CE4-00CAE6C0FF67}">
  <dimension ref="A1:AN36"/>
  <sheetViews>
    <sheetView topLeftCell="P1" workbookViewId="0">
      <selection activeCell="AK2" sqref="AK2"/>
    </sheetView>
  </sheetViews>
  <sheetFormatPr defaultRowHeight="15" x14ac:dyDescent="0.25"/>
  <sheetData>
    <row r="1" spans="1:40" x14ac:dyDescent="0.25">
      <c r="B1" t="s">
        <v>196</v>
      </c>
      <c r="G1" t="s">
        <v>197</v>
      </c>
      <c r="L1" t="s">
        <v>198</v>
      </c>
      <c r="Q1" t="s">
        <v>199</v>
      </c>
      <c r="V1" t="s">
        <v>200</v>
      </c>
      <c r="AA1" t="s">
        <v>201</v>
      </c>
      <c r="AF1" t="s">
        <v>202</v>
      </c>
      <c r="AK1" t="s">
        <v>203</v>
      </c>
    </row>
    <row r="2" spans="1:40" x14ac:dyDescent="0.25">
      <c r="A2" t="s">
        <v>26</v>
      </c>
      <c r="B2" t="s">
        <v>194</v>
      </c>
      <c r="C2" t="s">
        <v>195</v>
      </c>
      <c r="D2" t="s">
        <v>45</v>
      </c>
      <c r="E2" t="s">
        <v>46</v>
      </c>
      <c r="G2" t="s">
        <v>194</v>
      </c>
      <c r="H2" t="s">
        <v>195</v>
      </c>
      <c r="I2" t="s">
        <v>45</v>
      </c>
      <c r="J2" t="s">
        <v>46</v>
      </c>
      <c r="L2" t="s">
        <v>194</v>
      </c>
      <c r="M2" t="s">
        <v>195</v>
      </c>
      <c r="N2" t="s">
        <v>45</v>
      </c>
      <c r="O2" t="s">
        <v>46</v>
      </c>
      <c r="Q2" t="s">
        <v>194</v>
      </c>
      <c r="R2" t="s">
        <v>195</v>
      </c>
      <c r="S2" t="s">
        <v>45</v>
      </c>
      <c r="T2" t="s">
        <v>46</v>
      </c>
      <c r="V2" t="s">
        <v>194</v>
      </c>
      <c r="W2" t="s">
        <v>195</v>
      </c>
      <c r="X2" t="s">
        <v>45</v>
      </c>
      <c r="Y2" t="s">
        <v>46</v>
      </c>
      <c r="AA2" t="s">
        <v>194</v>
      </c>
      <c r="AB2" t="s">
        <v>195</v>
      </c>
      <c r="AC2" t="s">
        <v>45</v>
      </c>
      <c r="AD2" t="s">
        <v>46</v>
      </c>
      <c r="AF2" t="s">
        <v>194</v>
      </c>
      <c r="AG2" t="s">
        <v>195</v>
      </c>
      <c r="AH2" t="s">
        <v>45</v>
      </c>
      <c r="AI2" t="s">
        <v>46</v>
      </c>
      <c r="AK2" t="s">
        <v>194</v>
      </c>
      <c r="AL2" t="s">
        <v>195</v>
      </c>
      <c r="AM2" t="s">
        <v>45</v>
      </c>
      <c r="AN2" t="s">
        <v>46</v>
      </c>
    </row>
    <row r="3" spans="1:40" x14ac:dyDescent="0.25">
      <c r="A3" t="s">
        <v>5</v>
      </c>
      <c r="B3">
        <v>71</v>
      </c>
      <c r="C3">
        <v>19</v>
      </c>
      <c r="D3">
        <v>26</v>
      </c>
      <c r="E3" s="10">
        <v>27</v>
      </c>
      <c r="G3">
        <v>6</v>
      </c>
      <c r="H3">
        <v>75</v>
      </c>
      <c r="I3">
        <v>61</v>
      </c>
      <c r="J3" s="10">
        <v>69</v>
      </c>
      <c r="L3">
        <v>61</v>
      </c>
      <c r="M3">
        <v>6</v>
      </c>
      <c r="N3">
        <v>23</v>
      </c>
      <c r="O3" s="10">
        <v>7</v>
      </c>
      <c r="Q3">
        <v>88</v>
      </c>
      <c r="R3">
        <v>73</v>
      </c>
      <c r="S3">
        <v>80</v>
      </c>
      <c r="T3" s="10">
        <v>71</v>
      </c>
      <c r="V3">
        <v>62</v>
      </c>
      <c r="W3">
        <v>60</v>
      </c>
      <c r="X3">
        <v>46</v>
      </c>
      <c r="Y3" s="10">
        <v>38</v>
      </c>
      <c r="AB3">
        <v>6</v>
      </c>
      <c r="AC3">
        <v>4</v>
      </c>
      <c r="AD3" s="10">
        <v>8</v>
      </c>
      <c r="AF3">
        <v>63</v>
      </c>
      <c r="AG3">
        <v>5</v>
      </c>
      <c r="AH3">
        <v>11</v>
      </c>
      <c r="AI3" s="10">
        <v>11</v>
      </c>
      <c r="AK3">
        <v>39</v>
      </c>
      <c r="AL3">
        <v>4</v>
      </c>
      <c r="AM3">
        <v>8</v>
      </c>
      <c r="AN3">
        <v>9</v>
      </c>
    </row>
    <row r="4" spans="1:40" x14ac:dyDescent="0.25">
      <c r="A4" t="s">
        <v>7</v>
      </c>
      <c r="B4">
        <v>60</v>
      </c>
      <c r="C4">
        <v>22</v>
      </c>
      <c r="D4">
        <v>19</v>
      </c>
      <c r="E4" s="10">
        <v>22</v>
      </c>
      <c r="G4">
        <v>13</v>
      </c>
      <c r="H4">
        <v>66</v>
      </c>
      <c r="I4">
        <v>51</v>
      </c>
      <c r="J4" s="10">
        <v>49</v>
      </c>
      <c r="L4">
        <v>59</v>
      </c>
      <c r="M4">
        <v>30</v>
      </c>
      <c r="N4">
        <v>30</v>
      </c>
      <c r="O4" s="10">
        <v>11</v>
      </c>
      <c r="Q4">
        <v>87</v>
      </c>
      <c r="R4">
        <v>79</v>
      </c>
      <c r="S4">
        <v>86</v>
      </c>
      <c r="T4" s="10">
        <v>90</v>
      </c>
      <c r="V4">
        <v>31</v>
      </c>
      <c r="W4">
        <v>24</v>
      </c>
      <c r="X4">
        <v>23</v>
      </c>
      <c r="Y4" s="10">
        <v>10</v>
      </c>
      <c r="AB4">
        <v>44</v>
      </c>
      <c r="AC4">
        <v>19</v>
      </c>
      <c r="AD4" s="10">
        <v>11</v>
      </c>
      <c r="AF4">
        <v>65</v>
      </c>
      <c r="AG4">
        <v>67</v>
      </c>
      <c r="AH4">
        <v>29</v>
      </c>
      <c r="AI4" s="10">
        <v>11</v>
      </c>
      <c r="AK4">
        <v>26</v>
      </c>
      <c r="AL4">
        <v>16</v>
      </c>
      <c r="AM4">
        <v>5</v>
      </c>
      <c r="AN4">
        <v>2</v>
      </c>
    </row>
    <row r="5" spans="1:40" x14ac:dyDescent="0.25">
      <c r="A5" t="s">
        <v>10</v>
      </c>
      <c r="B5">
        <v>58</v>
      </c>
      <c r="C5">
        <v>16</v>
      </c>
      <c r="D5">
        <v>21</v>
      </c>
      <c r="E5" s="10">
        <v>44</v>
      </c>
      <c r="G5">
        <v>4</v>
      </c>
      <c r="H5">
        <v>28</v>
      </c>
      <c r="I5">
        <v>27</v>
      </c>
      <c r="J5" s="10">
        <v>4</v>
      </c>
      <c r="L5">
        <v>50</v>
      </c>
      <c r="M5">
        <v>5</v>
      </c>
      <c r="N5">
        <v>31</v>
      </c>
      <c r="O5" s="10">
        <v>55</v>
      </c>
      <c r="Q5">
        <v>98</v>
      </c>
      <c r="R5">
        <v>99</v>
      </c>
      <c r="S5">
        <v>98</v>
      </c>
      <c r="T5" s="10">
        <v>99</v>
      </c>
      <c r="V5">
        <v>50</v>
      </c>
      <c r="W5">
        <v>25</v>
      </c>
      <c r="X5">
        <v>39</v>
      </c>
      <c r="Y5" s="10">
        <v>31</v>
      </c>
      <c r="AA5">
        <v>4</v>
      </c>
      <c r="AB5">
        <v>8</v>
      </c>
      <c r="AC5">
        <v>28</v>
      </c>
      <c r="AD5" s="10">
        <v>9</v>
      </c>
      <c r="AF5">
        <v>63</v>
      </c>
      <c r="AG5">
        <v>31</v>
      </c>
      <c r="AH5">
        <v>37</v>
      </c>
      <c r="AI5" s="10">
        <v>25</v>
      </c>
      <c r="AK5">
        <v>39</v>
      </c>
      <c r="AL5">
        <v>23</v>
      </c>
      <c r="AM5">
        <v>42</v>
      </c>
      <c r="AN5">
        <v>28</v>
      </c>
    </row>
    <row r="6" spans="1:40" x14ac:dyDescent="0.25">
      <c r="A6" t="s">
        <v>11</v>
      </c>
      <c r="B6">
        <v>65</v>
      </c>
      <c r="C6">
        <v>5</v>
      </c>
      <c r="D6">
        <v>18</v>
      </c>
      <c r="E6" s="10">
        <v>23</v>
      </c>
      <c r="G6">
        <v>8</v>
      </c>
      <c r="H6">
        <v>81</v>
      </c>
      <c r="I6">
        <v>73</v>
      </c>
      <c r="J6" s="10">
        <v>62</v>
      </c>
      <c r="L6">
        <v>67</v>
      </c>
      <c r="M6">
        <v>2</v>
      </c>
      <c r="N6">
        <v>7</v>
      </c>
      <c r="O6" s="10">
        <v>39</v>
      </c>
      <c r="Q6">
        <v>99</v>
      </c>
      <c r="R6">
        <v>98</v>
      </c>
      <c r="S6">
        <v>96</v>
      </c>
      <c r="T6" s="10">
        <v>98</v>
      </c>
      <c r="V6">
        <v>35</v>
      </c>
      <c r="W6">
        <v>5</v>
      </c>
      <c r="X6">
        <v>23</v>
      </c>
      <c r="Y6" s="10">
        <v>25</v>
      </c>
      <c r="AA6">
        <v>39</v>
      </c>
      <c r="AB6">
        <v>6</v>
      </c>
      <c r="AC6">
        <v>18</v>
      </c>
      <c r="AD6" s="10">
        <v>23</v>
      </c>
      <c r="AF6">
        <v>50</v>
      </c>
      <c r="AG6">
        <v>5</v>
      </c>
      <c r="AH6">
        <v>18</v>
      </c>
      <c r="AI6" s="10">
        <v>28</v>
      </c>
      <c r="AK6">
        <v>43</v>
      </c>
      <c r="AL6">
        <v>8</v>
      </c>
      <c r="AM6">
        <v>21</v>
      </c>
      <c r="AN6">
        <v>27</v>
      </c>
    </row>
    <row r="7" spans="1:40" x14ac:dyDescent="0.25">
      <c r="A7" t="s">
        <v>12</v>
      </c>
      <c r="B7">
        <v>90</v>
      </c>
      <c r="C7">
        <v>25</v>
      </c>
      <c r="D7">
        <v>28</v>
      </c>
      <c r="E7" s="10">
        <v>57</v>
      </c>
      <c r="G7">
        <v>2</v>
      </c>
      <c r="H7">
        <v>70</v>
      </c>
      <c r="I7">
        <v>65</v>
      </c>
      <c r="J7" s="10">
        <v>19</v>
      </c>
      <c r="L7">
        <v>71</v>
      </c>
      <c r="M7">
        <v>59</v>
      </c>
      <c r="N7">
        <v>63</v>
      </c>
      <c r="O7" s="10">
        <v>62</v>
      </c>
      <c r="Q7">
        <v>99</v>
      </c>
      <c r="R7">
        <v>96</v>
      </c>
      <c r="S7">
        <v>95</v>
      </c>
      <c r="T7" s="10">
        <v>96</v>
      </c>
      <c r="V7">
        <v>50</v>
      </c>
      <c r="W7">
        <v>65</v>
      </c>
      <c r="X7">
        <v>60</v>
      </c>
      <c r="Y7" s="10">
        <v>58</v>
      </c>
      <c r="AA7">
        <v>3</v>
      </c>
      <c r="AB7">
        <v>0</v>
      </c>
      <c r="AC7">
        <v>11</v>
      </c>
      <c r="AD7" s="10">
        <v>3</v>
      </c>
      <c r="AF7">
        <v>99</v>
      </c>
      <c r="AG7">
        <v>52</v>
      </c>
      <c r="AH7">
        <v>72</v>
      </c>
      <c r="AI7" s="10">
        <v>59</v>
      </c>
      <c r="AK7">
        <v>68</v>
      </c>
      <c r="AL7">
        <v>59</v>
      </c>
      <c r="AM7">
        <v>56</v>
      </c>
      <c r="AN7">
        <v>53</v>
      </c>
    </row>
    <row r="8" spans="1:40" x14ac:dyDescent="0.25">
      <c r="A8" t="s">
        <v>13</v>
      </c>
      <c r="B8">
        <v>85</v>
      </c>
      <c r="C8">
        <v>17</v>
      </c>
      <c r="D8">
        <v>10</v>
      </c>
      <c r="E8" s="10">
        <v>16</v>
      </c>
      <c r="G8">
        <v>7</v>
      </c>
      <c r="H8">
        <v>65</v>
      </c>
      <c r="I8">
        <v>83</v>
      </c>
      <c r="J8" s="10">
        <v>78</v>
      </c>
      <c r="L8">
        <v>73</v>
      </c>
      <c r="M8">
        <v>23</v>
      </c>
      <c r="N8">
        <v>23</v>
      </c>
      <c r="O8" s="10">
        <v>18</v>
      </c>
      <c r="Q8">
        <v>96</v>
      </c>
      <c r="R8">
        <v>97</v>
      </c>
      <c r="S8">
        <v>97</v>
      </c>
      <c r="T8" s="10">
        <v>98</v>
      </c>
      <c r="V8">
        <v>77</v>
      </c>
      <c r="W8">
        <v>5</v>
      </c>
      <c r="X8">
        <v>23</v>
      </c>
      <c r="Y8" s="10">
        <v>12</v>
      </c>
      <c r="AA8">
        <v>7</v>
      </c>
      <c r="AB8">
        <v>4</v>
      </c>
      <c r="AC8">
        <v>3</v>
      </c>
      <c r="AD8" s="10">
        <v>3</v>
      </c>
      <c r="AF8">
        <v>67</v>
      </c>
      <c r="AG8">
        <v>4</v>
      </c>
      <c r="AH8">
        <v>3</v>
      </c>
      <c r="AI8" s="10">
        <v>3</v>
      </c>
      <c r="AK8">
        <v>31</v>
      </c>
      <c r="AL8">
        <v>5</v>
      </c>
      <c r="AM8">
        <v>3</v>
      </c>
      <c r="AN8">
        <v>9</v>
      </c>
    </row>
    <row r="9" spans="1:40" x14ac:dyDescent="0.25">
      <c r="A9" t="s">
        <v>14</v>
      </c>
      <c r="B9">
        <v>85</v>
      </c>
      <c r="C9">
        <v>3</v>
      </c>
      <c r="D9">
        <v>12</v>
      </c>
      <c r="E9" s="10">
        <v>21</v>
      </c>
      <c r="G9">
        <v>7</v>
      </c>
      <c r="H9">
        <v>92</v>
      </c>
      <c r="I9">
        <v>76</v>
      </c>
      <c r="J9" s="10">
        <v>76</v>
      </c>
      <c r="L9">
        <v>88</v>
      </c>
      <c r="M9">
        <v>17</v>
      </c>
      <c r="N9">
        <v>21</v>
      </c>
      <c r="O9" s="10">
        <v>25</v>
      </c>
      <c r="Q9">
        <v>100</v>
      </c>
      <c r="R9">
        <v>100</v>
      </c>
      <c r="S9">
        <v>100</v>
      </c>
      <c r="T9" s="10">
        <v>100</v>
      </c>
      <c r="V9">
        <v>5</v>
      </c>
      <c r="W9">
        <v>66</v>
      </c>
      <c r="X9">
        <v>41</v>
      </c>
      <c r="Y9" s="10">
        <v>28</v>
      </c>
      <c r="AA9">
        <v>3</v>
      </c>
      <c r="AB9">
        <v>12</v>
      </c>
      <c r="AC9">
        <v>16</v>
      </c>
      <c r="AD9" s="10">
        <v>16</v>
      </c>
      <c r="AF9">
        <v>97</v>
      </c>
      <c r="AG9">
        <v>15</v>
      </c>
      <c r="AH9">
        <v>25</v>
      </c>
      <c r="AI9" s="10">
        <v>26</v>
      </c>
      <c r="AK9">
        <v>88</v>
      </c>
      <c r="AL9">
        <v>40</v>
      </c>
      <c r="AM9">
        <v>30</v>
      </c>
      <c r="AN9">
        <v>26</v>
      </c>
    </row>
    <row r="10" spans="1:40" x14ac:dyDescent="0.25">
      <c r="A10" t="s">
        <v>15</v>
      </c>
      <c r="B10">
        <v>23</v>
      </c>
      <c r="C10">
        <v>0</v>
      </c>
      <c r="D10">
        <v>12</v>
      </c>
      <c r="E10" s="10">
        <v>10</v>
      </c>
      <c r="G10">
        <v>0</v>
      </c>
      <c r="H10">
        <v>78</v>
      </c>
      <c r="I10">
        <v>77</v>
      </c>
      <c r="J10" s="10">
        <v>86</v>
      </c>
      <c r="L10">
        <v>30</v>
      </c>
      <c r="M10">
        <v>7</v>
      </c>
      <c r="N10">
        <v>0</v>
      </c>
      <c r="O10" s="10">
        <v>4</v>
      </c>
      <c r="Q10">
        <v>88</v>
      </c>
      <c r="R10">
        <v>99</v>
      </c>
      <c r="S10">
        <v>100</v>
      </c>
      <c r="T10" s="10">
        <v>100</v>
      </c>
      <c r="V10">
        <v>18</v>
      </c>
      <c r="W10">
        <v>0</v>
      </c>
      <c r="X10">
        <v>0</v>
      </c>
      <c r="Y10" s="10">
        <v>1</v>
      </c>
      <c r="AA10">
        <v>0</v>
      </c>
      <c r="AB10">
        <v>1</v>
      </c>
      <c r="AC10">
        <v>0</v>
      </c>
      <c r="AD10" s="10">
        <v>1</v>
      </c>
      <c r="AF10">
        <v>24</v>
      </c>
      <c r="AG10">
        <v>0</v>
      </c>
      <c r="AH10">
        <v>0</v>
      </c>
      <c r="AI10" s="10">
        <v>1</v>
      </c>
      <c r="AK10">
        <v>13</v>
      </c>
      <c r="AL10">
        <v>0</v>
      </c>
      <c r="AM10">
        <v>0</v>
      </c>
      <c r="AN10">
        <v>0</v>
      </c>
    </row>
    <row r="11" spans="1:40" x14ac:dyDescent="0.25">
      <c r="A11" t="s">
        <v>16</v>
      </c>
      <c r="B11" s="2">
        <v>67</v>
      </c>
      <c r="C11" s="2">
        <v>9</v>
      </c>
      <c r="D11" s="2">
        <v>10</v>
      </c>
      <c r="E11" s="8">
        <v>31</v>
      </c>
      <c r="G11" s="2">
        <v>32</v>
      </c>
      <c r="H11" s="2">
        <v>83</v>
      </c>
      <c r="I11" s="2">
        <v>71</v>
      </c>
      <c r="J11" s="8">
        <v>75</v>
      </c>
      <c r="L11" s="2">
        <v>70</v>
      </c>
      <c r="M11" s="2">
        <v>11</v>
      </c>
      <c r="N11" s="2">
        <v>19</v>
      </c>
      <c r="O11" s="8">
        <v>18</v>
      </c>
      <c r="Q11" s="2">
        <v>87</v>
      </c>
      <c r="R11" s="2">
        <v>75</v>
      </c>
      <c r="S11" s="2">
        <v>84</v>
      </c>
      <c r="T11" s="8">
        <v>84</v>
      </c>
      <c r="V11" s="2">
        <v>65</v>
      </c>
      <c r="W11" s="2">
        <v>37</v>
      </c>
      <c r="X11" s="2">
        <v>15</v>
      </c>
      <c r="Y11" s="8">
        <v>19</v>
      </c>
      <c r="AA11" s="2">
        <v>56</v>
      </c>
      <c r="AB11" s="2">
        <v>27</v>
      </c>
      <c r="AC11" s="2">
        <v>23</v>
      </c>
      <c r="AD11" s="8">
        <v>20</v>
      </c>
      <c r="AF11" s="2">
        <v>63</v>
      </c>
      <c r="AG11" s="2">
        <v>23</v>
      </c>
      <c r="AH11" s="2">
        <v>19</v>
      </c>
      <c r="AI11" s="8">
        <v>21</v>
      </c>
      <c r="AK11" s="2">
        <v>64</v>
      </c>
      <c r="AL11" s="2">
        <v>20</v>
      </c>
      <c r="AM11" s="2">
        <v>16</v>
      </c>
      <c r="AN11" s="2">
        <v>15</v>
      </c>
    </row>
    <row r="12" spans="1:40" x14ac:dyDescent="0.25">
      <c r="A12" t="s">
        <v>17</v>
      </c>
      <c r="B12" s="2">
        <v>100</v>
      </c>
      <c r="C12" s="2">
        <v>2</v>
      </c>
      <c r="D12" s="2">
        <v>24</v>
      </c>
      <c r="E12" s="8">
        <v>77</v>
      </c>
      <c r="G12" s="2">
        <v>1</v>
      </c>
      <c r="H12" s="2">
        <v>99</v>
      </c>
      <c r="I12" s="2">
        <v>68</v>
      </c>
      <c r="J12" s="8">
        <v>34</v>
      </c>
      <c r="L12" s="2">
        <v>73</v>
      </c>
      <c r="M12" s="2">
        <v>13</v>
      </c>
      <c r="N12" s="2">
        <v>36</v>
      </c>
      <c r="O12" s="8">
        <v>66</v>
      </c>
      <c r="Q12" s="2">
        <v>99</v>
      </c>
      <c r="R12" s="2">
        <v>77</v>
      </c>
      <c r="S12" s="2">
        <v>86</v>
      </c>
      <c r="T12" s="8">
        <v>99</v>
      </c>
      <c r="V12" s="2">
        <v>79</v>
      </c>
      <c r="W12" s="2">
        <v>6</v>
      </c>
      <c r="X12" s="2">
        <v>65</v>
      </c>
      <c r="Y12" s="8">
        <v>52</v>
      </c>
      <c r="AA12" s="2">
        <v>14</v>
      </c>
      <c r="AB12" s="2">
        <v>18</v>
      </c>
      <c r="AC12" s="2">
        <v>38</v>
      </c>
      <c r="AD12" s="8">
        <v>75</v>
      </c>
      <c r="AF12" s="2">
        <v>34</v>
      </c>
      <c r="AG12" s="2">
        <v>24</v>
      </c>
      <c r="AH12" s="2">
        <v>20</v>
      </c>
      <c r="AI12" s="8">
        <v>39</v>
      </c>
      <c r="AK12" s="2">
        <v>6</v>
      </c>
      <c r="AL12" s="2">
        <v>3</v>
      </c>
      <c r="AM12" s="2">
        <v>9</v>
      </c>
      <c r="AN12" s="2">
        <v>15</v>
      </c>
    </row>
    <row r="13" spans="1:40" x14ac:dyDescent="0.25">
      <c r="A13" t="s">
        <v>18</v>
      </c>
      <c r="B13" s="2">
        <v>9</v>
      </c>
      <c r="C13" s="2">
        <v>0</v>
      </c>
      <c r="D13" s="2">
        <v>4</v>
      </c>
      <c r="E13" s="8">
        <v>24</v>
      </c>
      <c r="G13" s="2">
        <v>18</v>
      </c>
      <c r="H13" s="2">
        <v>98</v>
      </c>
      <c r="I13" s="2">
        <v>82</v>
      </c>
      <c r="J13" s="8">
        <v>48</v>
      </c>
      <c r="L13" s="2">
        <v>52</v>
      </c>
      <c r="M13" s="2">
        <v>2</v>
      </c>
      <c r="N13" s="2">
        <v>17</v>
      </c>
      <c r="O13" s="8">
        <v>73</v>
      </c>
      <c r="Q13" s="2">
        <v>78</v>
      </c>
      <c r="R13" s="2">
        <v>63</v>
      </c>
      <c r="S13" s="2">
        <v>51</v>
      </c>
      <c r="T13" s="8">
        <v>80</v>
      </c>
      <c r="V13" s="2">
        <v>8</v>
      </c>
      <c r="W13" s="2">
        <v>1</v>
      </c>
      <c r="X13" s="2">
        <v>2</v>
      </c>
      <c r="Y13" s="8">
        <v>2</v>
      </c>
      <c r="AA13" s="2">
        <v>10</v>
      </c>
      <c r="AB13" s="2">
        <v>1</v>
      </c>
      <c r="AC13" s="2">
        <v>1</v>
      </c>
      <c r="AD13" s="8">
        <v>0</v>
      </c>
      <c r="AF13" s="2">
        <v>11</v>
      </c>
      <c r="AG13" s="2">
        <v>1</v>
      </c>
      <c r="AH13" s="2">
        <v>1</v>
      </c>
      <c r="AI13" s="8">
        <v>0</v>
      </c>
      <c r="AK13" s="2">
        <v>2</v>
      </c>
      <c r="AL13" s="2">
        <v>0</v>
      </c>
      <c r="AM13" s="2">
        <v>0</v>
      </c>
      <c r="AN13" s="2">
        <v>0</v>
      </c>
    </row>
    <row r="14" spans="1:40" x14ac:dyDescent="0.25">
      <c r="A14" t="s">
        <v>19</v>
      </c>
      <c r="B14" s="2">
        <v>74</v>
      </c>
      <c r="C14" s="2">
        <v>1</v>
      </c>
      <c r="D14" s="2">
        <v>3</v>
      </c>
      <c r="E14" s="8">
        <v>17</v>
      </c>
      <c r="G14" s="2">
        <v>20</v>
      </c>
      <c r="H14" s="2">
        <v>95</v>
      </c>
      <c r="I14" s="2">
        <v>70</v>
      </c>
      <c r="J14" s="8">
        <v>69</v>
      </c>
      <c r="L14" s="2">
        <v>96</v>
      </c>
      <c r="M14" s="2">
        <v>20</v>
      </c>
      <c r="N14" s="2">
        <v>14</v>
      </c>
      <c r="O14" s="8">
        <v>24</v>
      </c>
      <c r="Q14" s="2">
        <v>98</v>
      </c>
      <c r="R14" s="2">
        <v>84</v>
      </c>
      <c r="S14" s="2">
        <v>94</v>
      </c>
      <c r="T14" s="8">
        <v>93</v>
      </c>
      <c r="V14" s="2">
        <v>4</v>
      </c>
      <c r="W14" s="2">
        <v>3</v>
      </c>
      <c r="X14" s="2">
        <v>6</v>
      </c>
      <c r="Y14" s="8">
        <v>7</v>
      </c>
      <c r="AA14" s="2">
        <v>52</v>
      </c>
      <c r="AB14" s="2">
        <v>5</v>
      </c>
      <c r="AC14" s="2">
        <v>2</v>
      </c>
      <c r="AD14" s="8">
        <v>4</v>
      </c>
      <c r="AF14" s="2">
        <v>86</v>
      </c>
      <c r="AG14" s="2">
        <v>4</v>
      </c>
      <c r="AH14" s="2">
        <v>3</v>
      </c>
      <c r="AI14" s="8">
        <v>4</v>
      </c>
      <c r="AK14" s="2">
        <v>24</v>
      </c>
      <c r="AL14" s="2">
        <v>5</v>
      </c>
      <c r="AM14" s="2">
        <v>2</v>
      </c>
      <c r="AN14" s="2">
        <v>6</v>
      </c>
    </row>
    <row r="15" spans="1:40" x14ac:dyDescent="0.25">
      <c r="A15" t="s">
        <v>20</v>
      </c>
      <c r="B15" s="2">
        <v>69</v>
      </c>
      <c r="C15" s="2">
        <v>4</v>
      </c>
      <c r="D15" s="2">
        <v>11</v>
      </c>
      <c r="E15" s="8">
        <v>16</v>
      </c>
      <c r="G15" s="2">
        <v>4</v>
      </c>
      <c r="H15" s="2">
        <v>71</v>
      </c>
      <c r="I15" s="2">
        <v>76</v>
      </c>
      <c r="J15" s="8">
        <v>82</v>
      </c>
      <c r="L15" s="2">
        <v>74</v>
      </c>
      <c r="M15" s="2">
        <v>62</v>
      </c>
      <c r="N15" s="2">
        <v>25</v>
      </c>
      <c r="O15" s="8">
        <v>66</v>
      </c>
      <c r="Q15" s="2">
        <v>99</v>
      </c>
      <c r="R15" s="2">
        <v>94</v>
      </c>
      <c r="S15" s="2">
        <v>96</v>
      </c>
      <c r="T15" s="8">
        <v>98</v>
      </c>
      <c r="V15" s="2">
        <v>29</v>
      </c>
      <c r="W15" s="2">
        <v>73</v>
      </c>
      <c r="X15" s="2">
        <v>74</v>
      </c>
      <c r="Y15" s="8">
        <v>71</v>
      </c>
      <c r="AA15" s="2">
        <v>69</v>
      </c>
      <c r="AB15" s="2">
        <v>7</v>
      </c>
      <c r="AC15" s="2">
        <v>4</v>
      </c>
      <c r="AD15" s="8">
        <v>42</v>
      </c>
      <c r="AF15" s="2">
        <v>77</v>
      </c>
      <c r="AG15" s="2">
        <v>25</v>
      </c>
      <c r="AH15" s="2">
        <v>29</v>
      </c>
      <c r="AI15" s="8">
        <v>41</v>
      </c>
      <c r="AK15" s="2">
        <v>36</v>
      </c>
      <c r="AL15" s="2">
        <v>8</v>
      </c>
      <c r="AM15" s="2">
        <v>38</v>
      </c>
      <c r="AN15" s="2">
        <v>43</v>
      </c>
    </row>
    <row r="16" spans="1:40" x14ac:dyDescent="0.25">
      <c r="A16" t="s">
        <v>21</v>
      </c>
      <c r="B16" s="2">
        <v>83</v>
      </c>
      <c r="C16" s="2">
        <v>0</v>
      </c>
      <c r="D16" s="2">
        <v>0</v>
      </c>
      <c r="E16" s="8">
        <v>0</v>
      </c>
      <c r="G16" s="2">
        <v>0</v>
      </c>
      <c r="H16" s="2">
        <v>100</v>
      </c>
      <c r="I16" s="2">
        <v>100</v>
      </c>
      <c r="J16" s="8">
        <v>100</v>
      </c>
      <c r="L16" s="2">
        <v>95</v>
      </c>
      <c r="M16" s="2">
        <v>8</v>
      </c>
      <c r="N16" s="2">
        <v>9</v>
      </c>
      <c r="O16" s="8">
        <v>13</v>
      </c>
      <c r="Q16" s="2">
        <v>100</v>
      </c>
      <c r="R16" s="2">
        <v>84</v>
      </c>
      <c r="S16" s="2">
        <v>73</v>
      </c>
      <c r="T16" s="8">
        <v>82</v>
      </c>
      <c r="V16" s="2">
        <v>82</v>
      </c>
      <c r="W16" s="2">
        <v>86</v>
      </c>
      <c r="X16" s="2">
        <v>89</v>
      </c>
      <c r="Y16" s="8">
        <v>82</v>
      </c>
      <c r="AA16" s="2">
        <v>0</v>
      </c>
      <c r="AB16" s="2">
        <v>0</v>
      </c>
      <c r="AC16" s="2">
        <v>0</v>
      </c>
      <c r="AD16" s="8">
        <v>0</v>
      </c>
      <c r="AF16" s="2">
        <v>0</v>
      </c>
      <c r="AG16" s="2">
        <v>0</v>
      </c>
      <c r="AH16" s="2">
        <v>0</v>
      </c>
      <c r="AI16" s="8">
        <v>0</v>
      </c>
      <c r="AK16" s="2">
        <v>0</v>
      </c>
      <c r="AL16" s="2">
        <v>0</v>
      </c>
      <c r="AM16" s="2">
        <v>0</v>
      </c>
      <c r="AN16" s="2">
        <v>0</v>
      </c>
    </row>
    <row r="17" spans="1:40" x14ac:dyDescent="0.25">
      <c r="A17" t="s">
        <v>22</v>
      </c>
      <c r="B17" s="2">
        <v>14</v>
      </c>
      <c r="C17" s="2">
        <v>8</v>
      </c>
      <c r="D17" s="2">
        <v>2</v>
      </c>
      <c r="E17" s="8">
        <v>4</v>
      </c>
      <c r="G17" s="2">
        <v>5</v>
      </c>
      <c r="H17" s="2">
        <v>70</v>
      </c>
      <c r="I17" s="2">
        <v>67</v>
      </c>
      <c r="J17" s="8">
        <v>45</v>
      </c>
      <c r="L17" s="2">
        <v>47</v>
      </c>
      <c r="M17" s="2">
        <v>7</v>
      </c>
      <c r="N17" s="2">
        <v>13</v>
      </c>
      <c r="O17" s="8">
        <v>20</v>
      </c>
      <c r="Q17" s="2">
        <v>100</v>
      </c>
      <c r="R17" s="2">
        <v>100</v>
      </c>
      <c r="S17" s="2">
        <v>100</v>
      </c>
      <c r="T17" s="8">
        <v>100</v>
      </c>
      <c r="V17" s="2">
        <v>6</v>
      </c>
      <c r="W17" s="2">
        <v>2</v>
      </c>
      <c r="X17" s="2">
        <v>0</v>
      </c>
      <c r="Y17" s="8">
        <v>5</v>
      </c>
      <c r="AA17" s="2">
        <v>2</v>
      </c>
      <c r="AB17" s="2">
        <v>3</v>
      </c>
      <c r="AC17" s="2">
        <v>0</v>
      </c>
      <c r="AD17" s="8">
        <v>1</v>
      </c>
      <c r="AF17" s="2">
        <v>24</v>
      </c>
      <c r="AG17" s="2">
        <v>2</v>
      </c>
      <c r="AH17" s="2">
        <v>7</v>
      </c>
      <c r="AI17" s="8">
        <v>6</v>
      </c>
      <c r="AK17" s="2">
        <v>0</v>
      </c>
      <c r="AL17" s="2">
        <v>0</v>
      </c>
      <c r="AM17" s="2">
        <v>0</v>
      </c>
      <c r="AN17" s="2">
        <v>0</v>
      </c>
    </row>
    <row r="18" spans="1:40" x14ac:dyDescent="0.25">
      <c r="A18" t="s">
        <v>23</v>
      </c>
      <c r="B18" s="2">
        <v>80</v>
      </c>
      <c r="C18" s="2">
        <v>1</v>
      </c>
      <c r="D18" s="2">
        <v>10</v>
      </c>
      <c r="E18" s="8">
        <v>21</v>
      </c>
      <c r="G18" s="2">
        <v>8</v>
      </c>
      <c r="H18" s="2">
        <v>89</v>
      </c>
      <c r="I18" s="2">
        <v>82</v>
      </c>
      <c r="J18" s="8">
        <v>75</v>
      </c>
      <c r="L18" s="2">
        <v>94</v>
      </c>
      <c r="M18" s="2">
        <v>8</v>
      </c>
      <c r="N18" s="2">
        <v>20</v>
      </c>
      <c r="O18" s="8">
        <v>30</v>
      </c>
      <c r="Q18" s="2">
        <v>66</v>
      </c>
      <c r="R18" s="2">
        <v>81</v>
      </c>
      <c r="S18" s="2">
        <v>75</v>
      </c>
      <c r="T18" s="8">
        <v>83</v>
      </c>
      <c r="V18" s="2">
        <v>70</v>
      </c>
      <c r="W18" s="2">
        <v>2</v>
      </c>
      <c r="X18" s="2">
        <v>5</v>
      </c>
      <c r="Y18" s="8">
        <v>18</v>
      </c>
      <c r="AA18" s="2">
        <v>14</v>
      </c>
      <c r="AB18" s="2">
        <v>2</v>
      </c>
      <c r="AC18" s="2">
        <v>2</v>
      </c>
      <c r="AD18" s="8">
        <v>4</v>
      </c>
      <c r="AF18" s="2">
        <v>46</v>
      </c>
      <c r="AG18" s="2">
        <v>2</v>
      </c>
      <c r="AH18" s="2">
        <v>2</v>
      </c>
      <c r="AI18" s="8">
        <v>2</v>
      </c>
      <c r="AK18" s="2">
        <v>28</v>
      </c>
      <c r="AL18" s="2">
        <v>1</v>
      </c>
      <c r="AM18" s="2">
        <v>3</v>
      </c>
      <c r="AN18" s="2">
        <v>2</v>
      </c>
    </row>
    <row r="19" spans="1:40" x14ac:dyDescent="0.25">
      <c r="E19" s="10"/>
      <c r="J19" s="10"/>
      <c r="O19" s="10"/>
      <c r="T19" s="10"/>
      <c r="Y19" s="10"/>
      <c r="AD19" s="10"/>
      <c r="AI19" s="10"/>
      <c r="AN19" s="10"/>
    </row>
    <row r="20" spans="1:40" x14ac:dyDescent="0.25">
      <c r="A20" t="s">
        <v>25</v>
      </c>
      <c r="E20" s="10"/>
      <c r="J20" s="10"/>
      <c r="O20" s="10"/>
      <c r="T20" s="10"/>
      <c r="Y20" s="10"/>
      <c r="AD20" s="10"/>
      <c r="AI20" s="10"/>
      <c r="AN20" s="10"/>
    </row>
    <row r="21" spans="1:40" x14ac:dyDescent="0.25">
      <c r="A21" t="s">
        <v>5</v>
      </c>
      <c r="B21">
        <v>74</v>
      </c>
      <c r="C21">
        <v>13</v>
      </c>
      <c r="D21">
        <v>16</v>
      </c>
      <c r="E21" s="10">
        <v>25</v>
      </c>
      <c r="G21">
        <v>4</v>
      </c>
      <c r="H21">
        <v>80</v>
      </c>
      <c r="I21">
        <v>63</v>
      </c>
      <c r="J21" s="10">
        <v>63</v>
      </c>
      <c r="M21">
        <v>11</v>
      </c>
      <c r="N21">
        <v>10</v>
      </c>
      <c r="O21" s="10">
        <v>7</v>
      </c>
      <c r="Q21">
        <v>66</v>
      </c>
      <c r="R21">
        <v>67</v>
      </c>
      <c r="S21">
        <v>53</v>
      </c>
      <c r="T21" s="10">
        <v>63</v>
      </c>
      <c r="W21">
        <v>56</v>
      </c>
      <c r="X21">
        <v>48</v>
      </c>
      <c r="Y21" s="10">
        <v>45</v>
      </c>
      <c r="AB21">
        <v>11</v>
      </c>
      <c r="AC21">
        <v>29</v>
      </c>
      <c r="AD21" s="10">
        <v>27</v>
      </c>
      <c r="AG21">
        <v>5</v>
      </c>
      <c r="AH21">
        <v>11</v>
      </c>
      <c r="AI21" s="10">
        <v>7</v>
      </c>
      <c r="AL21">
        <v>12</v>
      </c>
      <c r="AM21">
        <v>7</v>
      </c>
      <c r="AN21">
        <v>11</v>
      </c>
    </row>
    <row r="22" spans="1:40" x14ac:dyDescent="0.25">
      <c r="A22" t="s">
        <v>7</v>
      </c>
      <c r="B22">
        <v>58</v>
      </c>
      <c r="C22">
        <v>28</v>
      </c>
      <c r="D22">
        <v>24</v>
      </c>
      <c r="E22" s="10">
        <v>52</v>
      </c>
      <c r="G22">
        <v>26</v>
      </c>
      <c r="H22">
        <v>69</v>
      </c>
      <c r="I22">
        <v>63</v>
      </c>
      <c r="J22" s="10">
        <v>41</v>
      </c>
      <c r="L22">
        <v>7</v>
      </c>
      <c r="M22">
        <v>36</v>
      </c>
      <c r="N22">
        <v>26</v>
      </c>
      <c r="O22" s="10">
        <v>35</v>
      </c>
      <c r="Q22">
        <v>40</v>
      </c>
      <c r="R22">
        <v>62</v>
      </c>
      <c r="S22">
        <v>69</v>
      </c>
      <c r="T22" s="10">
        <v>72</v>
      </c>
      <c r="W22">
        <v>51</v>
      </c>
      <c r="X22">
        <v>20</v>
      </c>
      <c r="Y22" s="10">
        <v>34</v>
      </c>
      <c r="AB22">
        <v>49</v>
      </c>
      <c r="AC22">
        <v>29</v>
      </c>
      <c r="AD22" s="10">
        <v>35</v>
      </c>
      <c r="AG22">
        <v>68</v>
      </c>
      <c r="AH22">
        <v>33</v>
      </c>
      <c r="AI22" s="10">
        <v>57</v>
      </c>
      <c r="AL22">
        <v>23</v>
      </c>
      <c r="AM22">
        <v>8</v>
      </c>
      <c r="AN22">
        <v>16</v>
      </c>
    </row>
    <row r="23" spans="1:40" x14ac:dyDescent="0.25">
      <c r="A23" t="s">
        <v>10</v>
      </c>
      <c r="B23">
        <v>47</v>
      </c>
      <c r="C23">
        <v>13</v>
      </c>
      <c r="D23">
        <v>15</v>
      </c>
      <c r="E23" s="10">
        <v>21</v>
      </c>
      <c r="G23">
        <v>39</v>
      </c>
      <c r="H23">
        <v>77</v>
      </c>
      <c r="I23">
        <v>12</v>
      </c>
      <c r="J23" s="10">
        <v>24</v>
      </c>
      <c r="L23">
        <v>60</v>
      </c>
      <c r="M23">
        <v>15</v>
      </c>
      <c r="N23">
        <v>18</v>
      </c>
      <c r="O23" s="10">
        <v>25</v>
      </c>
      <c r="Q23">
        <v>78</v>
      </c>
      <c r="R23">
        <v>71</v>
      </c>
      <c r="S23">
        <v>58</v>
      </c>
      <c r="T23" s="10">
        <v>75</v>
      </c>
      <c r="V23">
        <v>42</v>
      </c>
      <c r="W23">
        <v>22</v>
      </c>
      <c r="X23">
        <v>39</v>
      </c>
      <c r="Y23" s="10">
        <v>32</v>
      </c>
      <c r="AA23">
        <v>44</v>
      </c>
      <c r="AB23">
        <v>36</v>
      </c>
      <c r="AC23">
        <v>35</v>
      </c>
      <c r="AD23" s="10">
        <v>43</v>
      </c>
      <c r="AF23">
        <v>43</v>
      </c>
      <c r="AG23">
        <v>61</v>
      </c>
      <c r="AH23">
        <v>44</v>
      </c>
      <c r="AI23" s="10">
        <v>33</v>
      </c>
      <c r="AK23">
        <v>47</v>
      </c>
      <c r="AL23">
        <v>42</v>
      </c>
      <c r="AM23">
        <v>32</v>
      </c>
      <c r="AN23">
        <v>31</v>
      </c>
    </row>
    <row r="24" spans="1:40" x14ac:dyDescent="0.25">
      <c r="A24" t="s">
        <v>11</v>
      </c>
      <c r="B24">
        <v>70</v>
      </c>
      <c r="C24">
        <v>13</v>
      </c>
      <c r="D24">
        <v>30</v>
      </c>
      <c r="E24" s="10">
        <v>38</v>
      </c>
      <c r="G24">
        <v>15</v>
      </c>
      <c r="H24">
        <v>82</v>
      </c>
      <c r="I24">
        <v>23</v>
      </c>
      <c r="J24" s="10">
        <v>55</v>
      </c>
      <c r="L24">
        <v>64</v>
      </c>
      <c r="M24">
        <v>2</v>
      </c>
      <c r="N24">
        <v>20</v>
      </c>
      <c r="O24" s="10">
        <v>48</v>
      </c>
      <c r="Q24">
        <v>59</v>
      </c>
      <c r="R24">
        <v>78</v>
      </c>
      <c r="S24">
        <v>71</v>
      </c>
      <c r="T24" s="10">
        <v>60</v>
      </c>
      <c r="V24">
        <v>53</v>
      </c>
      <c r="W24">
        <v>53</v>
      </c>
      <c r="X24">
        <v>44</v>
      </c>
      <c r="Y24" s="10">
        <v>45</v>
      </c>
      <c r="AA24">
        <v>67</v>
      </c>
      <c r="AB24">
        <v>41</v>
      </c>
      <c r="AC24">
        <v>37</v>
      </c>
      <c r="AD24" s="10">
        <v>43</v>
      </c>
      <c r="AF24">
        <v>72</v>
      </c>
      <c r="AG24">
        <v>43</v>
      </c>
      <c r="AH24">
        <v>42</v>
      </c>
      <c r="AI24" s="10">
        <v>43</v>
      </c>
      <c r="AK24">
        <v>70</v>
      </c>
      <c r="AL24">
        <v>21</v>
      </c>
      <c r="AM24">
        <v>24</v>
      </c>
      <c r="AN24">
        <v>34</v>
      </c>
    </row>
    <row r="25" spans="1:40" x14ac:dyDescent="0.25">
      <c r="A25" t="s">
        <v>12</v>
      </c>
      <c r="B25">
        <v>71</v>
      </c>
      <c r="C25">
        <v>8</v>
      </c>
      <c r="D25">
        <v>79</v>
      </c>
      <c r="E25" s="10">
        <v>78</v>
      </c>
      <c r="G25">
        <v>6</v>
      </c>
      <c r="H25">
        <v>71</v>
      </c>
      <c r="I25">
        <v>23</v>
      </c>
      <c r="J25" s="10">
        <v>6</v>
      </c>
      <c r="L25">
        <v>72</v>
      </c>
      <c r="M25">
        <v>65</v>
      </c>
      <c r="N25">
        <v>74</v>
      </c>
      <c r="O25" s="10">
        <v>75</v>
      </c>
      <c r="Q25">
        <v>59</v>
      </c>
      <c r="R25">
        <v>70</v>
      </c>
      <c r="S25">
        <v>73</v>
      </c>
      <c r="T25" s="10">
        <v>82</v>
      </c>
      <c r="V25">
        <v>78</v>
      </c>
      <c r="W25">
        <v>81</v>
      </c>
      <c r="X25">
        <v>69</v>
      </c>
      <c r="Y25" s="10">
        <v>54</v>
      </c>
      <c r="AA25">
        <v>10</v>
      </c>
      <c r="AB25">
        <v>28</v>
      </c>
      <c r="AC25">
        <v>10</v>
      </c>
      <c r="AD25" s="10">
        <v>4</v>
      </c>
      <c r="AF25">
        <v>78</v>
      </c>
      <c r="AG25">
        <v>53</v>
      </c>
      <c r="AH25">
        <v>83</v>
      </c>
      <c r="AI25" s="10">
        <v>87</v>
      </c>
      <c r="AK25">
        <v>22</v>
      </c>
      <c r="AL25">
        <v>23</v>
      </c>
      <c r="AM25">
        <v>9</v>
      </c>
      <c r="AN25">
        <v>11</v>
      </c>
    </row>
    <row r="26" spans="1:40" x14ac:dyDescent="0.25">
      <c r="A26" t="s">
        <v>13</v>
      </c>
      <c r="B26">
        <v>38</v>
      </c>
      <c r="C26">
        <v>11</v>
      </c>
      <c r="D26">
        <v>8</v>
      </c>
      <c r="E26" s="10">
        <v>58</v>
      </c>
      <c r="G26">
        <v>62</v>
      </c>
      <c r="H26">
        <v>98</v>
      </c>
      <c r="I26">
        <v>94</v>
      </c>
      <c r="J26" s="10">
        <v>38</v>
      </c>
      <c r="L26">
        <v>51</v>
      </c>
      <c r="M26">
        <v>6</v>
      </c>
      <c r="N26">
        <v>34</v>
      </c>
      <c r="O26" s="10">
        <v>56</v>
      </c>
      <c r="Q26">
        <v>58</v>
      </c>
      <c r="R26">
        <v>76</v>
      </c>
      <c r="S26">
        <v>71</v>
      </c>
      <c r="T26" s="10">
        <v>71</v>
      </c>
      <c r="V26">
        <v>60</v>
      </c>
      <c r="W26">
        <v>54</v>
      </c>
      <c r="X26">
        <v>35</v>
      </c>
      <c r="Y26" s="10">
        <v>49</v>
      </c>
      <c r="AA26">
        <v>42</v>
      </c>
      <c r="AB26">
        <v>5</v>
      </c>
      <c r="AC26">
        <v>9</v>
      </c>
      <c r="AD26" s="10">
        <v>6</v>
      </c>
      <c r="AF26">
        <v>72</v>
      </c>
      <c r="AG26">
        <v>17</v>
      </c>
      <c r="AH26">
        <v>32</v>
      </c>
      <c r="AI26" s="10">
        <v>37</v>
      </c>
      <c r="AK26">
        <v>34</v>
      </c>
      <c r="AL26">
        <v>17</v>
      </c>
      <c r="AM26">
        <v>14</v>
      </c>
      <c r="AN26">
        <v>35</v>
      </c>
    </row>
    <row r="27" spans="1:40" x14ac:dyDescent="0.25">
      <c r="A27" t="s">
        <v>14</v>
      </c>
      <c r="B27">
        <v>75</v>
      </c>
      <c r="C27">
        <v>2</v>
      </c>
      <c r="D27">
        <v>5</v>
      </c>
      <c r="E27" s="10">
        <v>14</v>
      </c>
      <c r="G27">
        <v>32</v>
      </c>
      <c r="H27">
        <v>99</v>
      </c>
      <c r="I27">
        <v>91</v>
      </c>
      <c r="J27" s="10">
        <v>90</v>
      </c>
      <c r="L27">
        <v>81</v>
      </c>
      <c r="M27">
        <v>9</v>
      </c>
      <c r="N27">
        <v>15</v>
      </c>
      <c r="O27" s="10">
        <v>33</v>
      </c>
      <c r="Q27">
        <v>75</v>
      </c>
      <c r="R27">
        <v>72</v>
      </c>
      <c r="S27">
        <v>84</v>
      </c>
      <c r="T27" s="10">
        <v>97</v>
      </c>
      <c r="V27">
        <v>2</v>
      </c>
      <c r="W27">
        <v>66</v>
      </c>
      <c r="X27">
        <v>70</v>
      </c>
      <c r="Y27" s="10">
        <v>53</v>
      </c>
      <c r="AA27">
        <v>98</v>
      </c>
      <c r="AB27">
        <v>6</v>
      </c>
      <c r="AC27">
        <v>12</v>
      </c>
      <c r="AD27" s="10">
        <v>13</v>
      </c>
      <c r="AF27">
        <v>98</v>
      </c>
      <c r="AG27">
        <v>4</v>
      </c>
      <c r="AH27">
        <v>8</v>
      </c>
      <c r="AI27" s="10">
        <v>23</v>
      </c>
      <c r="AK27">
        <v>72</v>
      </c>
      <c r="AL27">
        <v>30</v>
      </c>
      <c r="AM27">
        <v>35</v>
      </c>
      <c r="AN27">
        <v>38</v>
      </c>
    </row>
    <row r="28" spans="1:40" x14ac:dyDescent="0.25">
      <c r="A28" t="s">
        <v>15</v>
      </c>
      <c r="B28">
        <v>76</v>
      </c>
      <c r="C28">
        <v>6</v>
      </c>
      <c r="D28">
        <v>30</v>
      </c>
      <c r="E28" s="10">
        <v>8</v>
      </c>
      <c r="G28">
        <v>5</v>
      </c>
      <c r="H28">
        <v>71</v>
      </c>
      <c r="I28">
        <v>82</v>
      </c>
      <c r="J28" s="10">
        <v>77</v>
      </c>
      <c r="L28">
        <v>64</v>
      </c>
      <c r="M28">
        <v>7</v>
      </c>
      <c r="N28">
        <v>3</v>
      </c>
      <c r="O28" s="10">
        <v>10</v>
      </c>
      <c r="Q28">
        <v>82</v>
      </c>
      <c r="R28">
        <v>33</v>
      </c>
      <c r="S28">
        <v>47</v>
      </c>
      <c r="T28" s="10">
        <v>49</v>
      </c>
      <c r="V28">
        <v>65</v>
      </c>
      <c r="W28">
        <v>59</v>
      </c>
      <c r="X28">
        <v>25</v>
      </c>
      <c r="Y28" s="10">
        <v>24</v>
      </c>
      <c r="AA28">
        <v>34</v>
      </c>
      <c r="AB28">
        <v>18</v>
      </c>
      <c r="AC28">
        <v>6</v>
      </c>
      <c r="AD28" s="10">
        <v>9</v>
      </c>
      <c r="AF28">
        <v>71</v>
      </c>
      <c r="AG28">
        <v>10</v>
      </c>
      <c r="AH28">
        <v>24</v>
      </c>
      <c r="AI28" s="10">
        <v>24</v>
      </c>
      <c r="AK28">
        <v>64</v>
      </c>
      <c r="AL28">
        <v>8</v>
      </c>
      <c r="AM28">
        <v>7</v>
      </c>
      <c r="AN28">
        <v>9</v>
      </c>
    </row>
    <row r="29" spans="1:40" x14ac:dyDescent="0.25">
      <c r="A29" t="s">
        <v>16</v>
      </c>
      <c r="B29" s="2">
        <v>34</v>
      </c>
      <c r="C29" s="2">
        <v>2</v>
      </c>
      <c r="D29" s="2">
        <v>22</v>
      </c>
      <c r="E29" s="8">
        <v>18</v>
      </c>
      <c r="G29" s="2">
        <v>28</v>
      </c>
      <c r="H29" s="2">
        <v>82</v>
      </c>
      <c r="I29" s="2">
        <v>79</v>
      </c>
      <c r="J29" s="8">
        <v>74</v>
      </c>
      <c r="L29" s="2">
        <v>76</v>
      </c>
      <c r="M29" s="2">
        <v>9</v>
      </c>
      <c r="N29" s="2">
        <v>12</v>
      </c>
      <c r="O29" s="8">
        <v>17</v>
      </c>
      <c r="Q29" s="2">
        <v>33</v>
      </c>
      <c r="R29" s="2">
        <v>21</v>
      </c>
      <c r="S29" s="2">
        <v>22</v>
      </c>
      <c r="T29" s="8">
        <v>20</v>
      </c>
      <c r="V29" s="2">
        <v>8</v>
      </c>
      <c r="W29" s="2">
        <v>10</v>
      </c>
      <c r="X29" s="2">
        <v>20</v>
      </c>
      <c r="Y29" s="8">
        <v>13</v>
      </c>
      <c r="AA29" s="2">
        <v>51</v>
      </c>
      <c r="AB29" s="2">
        <v>17</v>
      </c>
      <c r="AC29" s="2">
        <v>16</v>
      </c>
      <c r="AD29" s="8">
        <v>18</v>
      </c>
      <c r="AF29" s="2">
        <v>57</v>
      </c>
      <c r="AG29" s="2">
        <v>17</v>
      </c>
      <c r="AH29" s="2">
        <v>17</v>
      </c>
      <c r="AI29" s="8">
        <v>18</v>
      </c>
      <c r="AK29" s="2">
        <v>51</v>
      </c>
      <c r="AL29" s="2">
        <v>10</v>
      </c>
      <c r="AM29" s="2">
        <v>15</v>
      </c>
      <c r="AN29" s="2">
        <v>13</v>
      </c>
    </row>
    <row r="30" spans="1:40" x14ac:dyDescent="0.25">
      <c r="A30" t="s">
        <v>17</v>
      </c>
      <c r="B30">
        <v>82</v>
      </c>
      <c r="C30">
        <v>1</v>
      </c>
      <c r="D30">
        <v>1</v>
      </c>
      <c r="E30" s="10">
        <v>1</v>
      </c>
      <c r="G30">
        <v>5</v>
      </c>
      <c r="H30">
        <v>82</v>
      </c>
      <c r="I30">
        <v>50</v>
      </c>
      <c r="J30" s="10">
        <v>10</v>
      </c>
      <c r="L30">
        <v>100</v>
      </c>
      <c r="M30">
        <v>75</v>
      </c>
      <c r="N30">
        <v>35</v>
      </c>
      <c r="O30" s="10">
        <v>49</v>
      </c>
      <c r="Q30">
        <v>40</v>
      </c>
      <c r="R30">
        <v>31</v>
      </c>
      <c r="S30">
        <v>29</v>
      </c>
      <c r="T30" s="10">
        <v>3</v>
      </c>
      <c r="V30">
        <v>34</v>
      </c>
      <c r="W30">
        <v>55</v>
      </c>
      <c r="X30">
        <v>54</v>
      </c>
      <c r="Y30" s="10">
        <v>61</v>
      </c>
      <c r="AA30">
        <v>11</v>
      </c>
      <c r="AB30">
        <v>23</v>
      </c>
      <c r="AC30">
        <v>20</v>
      </c>
      <c r="AD30" s="10">
        <v>1</v>
      </c>
      <c r="AF30">
        <v>82</v>
      </c>
      <c r="AG30">
        <v>6</v>
      </c>
      <c r="AH30">
        <v>12</v>
      </c>
      <c r="AI30" s="10">
        <v>16</v>
      </c>
      <c r="AK30">
        <v>43</v>
      </c>
      <c r="AL30">
        <v>9</v>
      </c>
      <c r="AM30">
        <v>7</v>
      </c>
      <c r="AN30">
        <v>10</v>
      </c>
    </row>
    <row r="31" spans="1:40" x14ac:dyDescent="0.25">
      <c r="A31" t="s">
        <v>18</v>
      </c>
      <c r="B31">
        <v>51</v>
      </c>
      <c r="C31">
        <v>0</v>
      </c>
      <c r="D31">
        <v>1</v>
      </c>
      <c r="E31" s="10">
        <v>9</v>
      </c>
      <c r="G31">
        <v>35</v>
      </c>
      <c r="H31">
        <v>98</v>
      </c>
      <c r="I31">
        <v>93</v>
      </c>
      <c r="J31" s="10">
        <v>88</v>
      </c>
      <c r="L31">
        <v>50</v>
      </c>
      <c r="M31">
        <v>2</v>
      </c>
      <c r="N31">
        <v>1</v>
      </c>
      <c r="O31" s="10">
        <v>21</v>
      </c>
      <c r="Q31">
        <v>54</v>
      </c>
      <c r="R31">
        <v>49</v>
      </c>
      <c r="S31">
        <v>49</v>
      </c>
      <c r="T31" s="10">
        <v>57</v>
      </c>
      <c r="V31">
        <v>48</v>
      </c>
      <c r="W31">
        <v>19</v>
      </c>
      <c r="X31">
        <v>59</v>
      </c>
      <c r="Y31" s="10">
        <v>59</v>
      </c>
      <c r="AA31">
        <v>53</v>
      </c>
      <c r="AB31">
        <v>1</v>
      </c>
      <c r="AC31">
        <v>8</v>
      </c>
      <c r="AD31" s="10">
        <v>8</v>
      </c>
      <c r="AF31">
        <v>53</v>
      </c>
      <c r="AG31">
        <v>2</v>
      </c>
      <c r="AH31">
        <v>9</v>
      </c>
      <c r="AI31" s="10">
        <v>9</v>
      </c>
      <c r="AK31">
        <v>50</v>
      </c>
      <c r="AL31">
        <v>1</v>
      </c>
      <c r="AM31">
        <v>2</v>
      </c>
      <c r="AN31">
        <v>5</v>
      </c>
    </row>
    <row r="32" spans="1:40" x14ac:dyDescent="0.25">
      <c r="A32" t="s">
        <v>19</v>
      </c>
      <c r="B32">
        <v>69</v>
      </c>
      <c r="C32">
        <v>3</v>
      </c>
      <c r="D32">
        <v>10</v>
      </c>
      <c r="E32" s="10">
        <v>7</v>
      </c>
      <c r="G32">
        <v>29</v>
      </c>
      <c r="H32">
        <v>89</v>
      </c>
      <c r="I32">
        <v>85</v>
      </c>
      <c r="J32" s="10">
        <v>73</v>
      </c>
      <c r="L32">
        <v>68</v>
      </c>
      <c r="M32">
        <v>8</v>
      </c>
      <c r="N32">
        <v>15</v>
      </c>
      <c r="O32" s="10">
        <v>10</v>
      </c>
      <c r="Q32">
        <v>72</v>
      </c>
      <c r="R32">
        <v>82</v>
      </c>
      <c r="S32">
        <v>85</v>
      </c>
      <c r="T32" s="10">
        <v>83</v>
      </c>
      <c r="V32">
        <v>59</v>
      </c>
      <c r="W32">
        <v>15</v>
      </c>
      <c r="X32">
        <v>35</v>
      </c>
      <c r="Y32" s="10">
        <v>38</v>
      </c>
      <c r="AA32">
        <v>51</v>
      </c>
      <c r="AB32">
        <v>6</v>
      </c>
      <c r="AC32">
        <v>16</v>
      </c>
      <c r="AD32" s="10">
        <v>14</v>
      </c>
      <c r="AF32">
        <v>67</v>
      </c>
      <c r="AG32">
        <v>8</v>
      </c>
      <c r="AH32">
        <v>9</v>
      </c>
      <c r="AI32" s="10">
        <v>10</v>
      </c>
      <c r="AK32">
        <v>34</v>
      </c>
      <c r="AL32">
        <v>2</v>
      </c>
      <c r="AM32">
        <v>2</v>
      </c>
      <c r="AN32">
        <v>7</v>
      </c>
    </row>
    <row r="33" spans="1:40" x14ac:dyDescent="0.25">
      <c r="A33" t="s">
        <v>20</v>
      </c>
      <c r="B33">
        <v>63</v>
      </c>
      <c r="C33">
        <v>2</v>
      </c>
      <c r="D33">
        <v>6</v>
      </c>
      <c r="E33" s="10">
        <v>33</v>
      </c>
      <c r="G33">
        <v>4</v>
      </c>
      <c r="H33">
        <v>80</v>
      </c>
      <c r="I33">
        <v>75</v>
      </c>
      <c r="J33" s="10">
        <v>72</v>
      </c>
      <c r="L33">
        <v>50</v>
      </c>
      <c r="M33">
        <v>36</v>
      </c>
      <c r="N33">
        <v>4</v>
      </c>
      <c r="O33" s="10">
        <v>25</v>
      </c>
      <c r="Q33">
        <v>72</v>
      </c>
      <c r="R33">
        <v>87</v>
      </c>
      <c r="S33">
        <v>97</v>
      </c>
      <c r="T33" s="10">
        <v>88</v>
      </c>
      <c r="V33">
        <v>31</v>
      </c>
      <c r="W33">
        <v>74</v>
      </c>
      <c r="X33">
        <v>70</v>
      </c>
      <c r="Y33" s="10">
        <v>64</v>
      </c>
      <c r="AA33">
        <v>65</v>
      </c>
      <c r="AB33">
        <v>24</v>
      </c>
      <c r="AC33">
        <v>7</v>
      </c>
      <c r="AD33" s="10">
        <v>18</v>
      </c>
      <c r="AF33">
        <v>69</v>
      </c>
      <c r="AG33">
        <v>44</v>
      </c>
      <c r="AH33">
        <v>45</v>
      </c>
      <c r="AI33" s="10">
        <v>48</v>
      </c>
      <c r="AK33">
        <v>50</v>
      </c>
      <c r="AL33">
        <v>49</v>
      </c>
      <c r="AM33">
        <v>47</v>
      </c>
      <c r="AN33">
        <v>50</v>
      </c>
    </row>
    <row r="34" spans="1:40" x14ac:dyDescent="0.25">
      <c r="A34" t="s">
        <v>21</v>
      </c>
      <c r="B34">
        <v>100</v>
      </c>
      <c r="C34">
        <v>0</v>
      </c>
      <c r="D34">
        <v>0</v>
      </c>
      <c r="E34" s="10">
        <v>0</v>
      </c>
      <c r="G34">
        <v>0</v>
      </c>
      <c r="H34">
        <v>100</v>
      </c>
      <c r="I34">
        <v>100</v>
      </c>
      <c r="J34" s="10">
        <v>100</v>
      </c>
      <c r="L34">
        <v>78</v>
      </c>
      <c r="M34">
        <v>0</v>
      </c>
      <c r="N34">
        <v>13</v>
      </c>
      <c r="O34" s="10">
        <v>15</v>
      </c>
      <c r="Q34">
        <v>93</v>
      </c>
      <c r="R34">
        <v>14</v>
      </c>
      <c r="S34">
        <v>27</v>
      </c>
      <c r="T34" s="10">
        <v>17</v>
      </c>
      <c r="V34">
        <v>12</v>
      </c>
      <c r="W34">
        <v>0</v>
      </c>
      <c r="X34">
        <v>0</v>
      </c>
      <c r="Y34" s="10">
        <v>0</v>
      </c>
      <c r="AA34">
        <v>0</v>
      </c>
      <c r="AB34">
        <v>0</v>
      </c>
      <c r="AC34">
        <v>0</v>
      </c>
      <c r="AD34" s="10">
        <v>0</v>
      </c>
      <c r="AF34">
        <v>66</v>
      </c>
      <c r="AG34">
        <v>0</v>
      </c>
      <c r="AH34">
        <v>0</v>
      </c>
      <c r="AI34" s="10">
        <v>0</v>
      </c>
      <c r="AK34">
        <v>74</v>
      </c>
      <c r="AL34">
        <v>0</v>
      </c>
      <c r="AM34">
        <v>0</v>
      </c>
      <c r="AN34">
        <v>0</v>
      </c>
    </row>
    <row r="35" spans="1:40" x14ac:dyDescent="0.25">
      <c r="A35" t="s">
        <v>22</v>
      </c>
      <c r="B35">
        <v>82</v>
      </c>
      <c r="C35">
        <v>5</v>
      </c>
      <c r="D35">
        <v>4</v>
      </c>
      <c r="E35" s="10">
        <v>4</v>
      </c>
      <c r="G35">
        <v>18</v>
      </c>
      <c r="H35">
        <v>75</v>
      </c>
      <c r="I35">
        <v>81</v>
      </c>
      <c r="J35" s="10">
        <v>72</v>
      </c>
      <c r="L35">
        <v>80</v>
      </c>
      <c r="M35">
        <v>47</v>
      </c>
      <c r="N35">
        <v>12</v>
      </c>
      <c r="O35" s="10">
        <v>15</v>
      </c>
      <c r="Q35">
        <v>66</v>
      </c>
      <c r="R35">
        <v>78</v>
      </c>
      <c r="S35">
        <v>72</v>
      </c>
      <c r="T35" s="10">
        <v>78</v>
      </c>
      <c r="V35">
        <v>54</v>
      </c>
      <c r="W35">
        <v>13</v>
      </c>
      <c r="X35">
        <v>4</v>
      </c>
      <c r="Y35" s="10">
        <v>7</v>
      </c>
      <c r="AA35">
        <v>57</v>
      </c>
      <c r="AB35">
        <v>8</v>
      </c>
      <c r="AC35">
        <v>2</v>
      </c>
      <c r="AD35" s="10">
        <v>2</v>
      </c>
      <c r="AF35">
        <v>100</v>
      </c>
      <c r="AG35">
        <v>6</v>
      </c>
      <c r="AH35">
        <v>2</v>
      </c>
      <c r="AI35" s="10">
        <v>5</v>
      </c>
      <c r="AK35">
        <v>6</v>
      </c>
      <c r="AL35">
        <v>0</v>
      </c>
      <c r="AM35">
        <v>0</v>
      </c>
      <c r="AN35">
        <v>0</v>
      </c>
    </row>
    <row r="36" spans="1:40" x14ac:dyDescent="0.25">
      <c r="A36" t="s">
        <v>23</v>
      </c>
      <c r="B36">
        <v>62</v>
      </c>
      <c r="C36">
        <v>1</v>
      </c>
      <c r="D36">
        <v>5</v>
      </c>
      <c r="E36" s="10">
        <v>24</v>
      </c>
      <c r="G36">
        <v>22</v>
      </c>
      <c r="H36">
        <v>88</v>
      </c>
      <c r="I36">
        <v>72</v>
      </c>
      <c r="J36" s="10">
        <v>65</v>
      </c>
      <c r="L36">
        <v>71</v>
      </c>
      <c r="M36">
        <v>11</v>
      </c>
      <c r="N36">
        <v>20</v>
      </c>
      <c r="O36" s="10">
        <v>30</v>
      </c>
      <c r="Q36">
        <v>17</v>
      </c>
      <c r="R36">
        <v>65</v>
      </c>
      <c r="S36">
        <v>74</v>
      </c>
      <c r="T36" s="10">
        <v>75</v>
      </c>
      <c r="V36">
        <v>6</v>
      </c>
      <c r="W36">
        <v>16</v>
      </c>
      <c r="X36">
        <v>23</v>
      </c>
      <c r="Y36" s="10">
        <v>21</v>
      </c>
      <c r="AA36">
        <v>5</v>
      </c>
      <c r="AB36">
        <v>1</v>
      </c>
      <c r="AC36">
        <v>3</v>
      </c>
      <c r="AD36" s="10">
        <v>1</v>
      </c>
      <c r="AF36">
        <v>6</v>
      </c>
      <c r="AG36">
        <v>2</v>
      </c>
      <c r="AH36">
        <v>2</v>
      </c>
      <c r="AI36" s="10">
        <v>1</v>
      </c>
      <c r="AK36">
        <v>7</v>
      </c>
      <c r="AL36">
        <v>3</v>
      </c>
      <c r="AM36">
        <v>3</v>
      </c>
      <c r="AN36">
        <v>2</v>
      </c>
    </row>
  </sheetData>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A060F-E784-45DE-91E2-D6A1A88042E2}">
  <dimension ref="A1:AF44"/>
  <sheetViews>
    <sheetView tabSelected="1" zoomScale="70" zoomScaleNormal="70" workbookViewId="0">
      <selection activeCell="I18" sqref="I18"/>
    </sheetView>
  </sheetViews>
  <sheetFormatPr defaultColWidth="29.7109375" defaultRowHeight="15" x14ac:dyDescent="0.25"/>
  <cols>
    <col min="1" max="1" width="14.5703125" customWidth="1"/>
    <col min="2" max="2" width="14.28515625" bestFit="1" customWidth="1"/>
    <col min="3" max="3" width="14.28515625" style="2" customWidth="1"/>
    <col min="4" max="4" width="14.5703125" style="2" bestFit="1" customWidth="1"/>
    <col min="5" max="5" width="14.5703125" style="2" customWidth="1"/>
    <col min="6" max="6" width="28.42578125" customWidth="1"/>
    <col min="7" max="7" width="26.28515625" customWidth="1"/>
    <col min="8" max="8" width="16.28515625" bestFit="1" customWidth="1"/>
    <col min="9" max="9" width="17.42578125" bestFit="1" customWidth="1"/>
    <col min="11" max="11" width="23" bestFit="1" customWidth="1"/>
    <col min="12" max="12" width="17.28515625" bestFit="1" customWidth="1"/>
    <col min="13" max="13" width="22.42578125" bestFit="1" customWidth="1"/>
    <col min="14" max="14" width="22.42578125" style="2" customWidth="1"/>
    <col min="15" max="15" width="21.7109375" style="2" bestFit="1" customWidth="1"/>
    <col min="16" max="17" width="21.7109375" style="2" customWidth="1"/>
  </cols>
  <sheetData>
    <row r="1" spans="1:32" ht="15.75" thickBot="1" x14ac:dyDescent="0.3">
      <c r="A1" s="32" t="s">
        <v>206</v>
      </c>
    </row>
    <row r="2" spans="1:32" x14ac:dyDescent="0.25">
      <c r="A2" s="33"/>
      <c r="B2" s="34" t="s">
        <v>44</v>
      </c>
      <c r="C2" s="42"/>
      <c r="D2" s="43" t="s">
        <v>207</v>
      </c>
      <c r="E2" s="43"/>
      <c r="F2" s="35" t="s">
        <v>208</v>
      </c>
      <c r="G2" s="34" t="s">
        <v>209</v>
      </c>
      <c r="H2" s="34" t="s">
        <v>210</v>
      </c>
      <c r="I2" s="45" t="s">
        <v>211</v>
      </c>
    </row>
    <row r="3" spans="1:32" x14ac:dyDescent="0.25">
      <c r="A3" s="36" t="s">
        <v>212</v>
      </c>
      <c r="B3" s="10">
        <v>32.5</v>
      </c>
      <c r="C3" s="8"/>
      <c r="D3" s="2">
        <v>1.5</v>
      </c>
      <c r="F3">
        <v>31</v>
      </c>
      <c r="G3" s="10">
        <v>5.0999999999999996</v>
      </c>
      <c r="H3" s="10">
        <v>0.7</v>
      </c>
      <c r="I3" s="37">
        <v>8.9999999999999993E-3</v>
      </c>
    </row>
    <row r="4" spans="1:32" ht="15.75" thickBot="1" x14ac:dyDescent="0.3">
      <c r="A4" s="38" t="s">
        <v>213</v>
      </c>
      <c r="B4" s="39">
        <v>5.6</v>
      </c>
      <c r="C4" s="44"/>
      <c r="D4" s="44">
        <v>5.6</v>
      </c>
      <c r="E4" s="44"/>
      <c r="F4" s="39">
        <v>0</v>
      </c>
      <c r="G4" s="39">
        <v>1.2</v>
      </c>
      <c r="H4" s="39">
        <v>0.7</v>
      </c>
      <c r="I4" s="46">
        <v>0.62</v>
      </c>
    </row>
    <row r="5" spans="1:32" x14ac:dyDescent="0.25">
      <c r="A5" s="8" t="s">
        <v>43</v>
      </c>
      <c r="B5" s="1" t="s">
        <v>214</v>
      </c>
      <c r="C5" s="1" t="s">
        <v>215</v>
      </c>
      <c r="D5" s="1" t="s">
        <v>216</v>
      </c>
      <c r="E5" s="1" t="s">
        <v>217</v>
      </c>
      <c r="F5" s="1" t="s">
        <v>218</v>
      </c>
      <c r="G5" s="1" t="s">
        <v>219</v>
      </c>
      <c r="H5" s="1"/>
      <c r="J5" s="1"/>
      <c r="K5" s="1"/>
      <c r="L5" s="1"/>
      <c r="M5" s="1"/>
      <c r="N5" s="40"/>
      <c r="O5" s="40"/>
      <c r="P5" s="40"/>
      <c r="Y5" s="40"/>
      <c r="Z5" s="1"/>
      <c r="AA5" s="1"/>
      <c r="AB5" s="1"/>
      <c r="AC5" s="1"/>
      <c r="AD5" s="1"/>
      <c r="AE5" s="1"/>
      <c r="AF5" s="1"/>
    </row>
    <row r="6" spans="1:32" x14ac:dyDescent="0.25">
      <c r="A6" t="s">
        <v>188</v>
      </c>
      <c r="B6" s="9">
        <v>9816.595444999999</v>
      </c>
      <c r="C6" s="9">
        <v>200.26560178306087</v>
      </c>
      <c r="D6" s="9">
        <v>33.114784546805339</v>
      </c>
      <c r="E6" s="9">
        <v>7.3588410104011865</v>
      </c>
      <c r="F6" s="5">
        <v>3.3062221396731051</v>
      </c>
      <c r="G6" s="9">
        <v>3970.4019041604747</v>
      </c>
      <c r="H6" s="9"/>
      <c r="K6" s="9"/>
      <c r="L6" s="9"/>
      <c r="M6" s="9"/>
      <c r="N6" s="6"/>
      <c r="O6" s="6"/>
      <c r="P6" s="6"/>
      <c r="Y6" s="6"/>
      <c r="Z6" s="9"/>
      <c r="AA6" s="9"/>
      <c r="AB6" s="9"/>
      <c r="AC6" s="3"/>
      <c r="AD6" s="9"/>
      <c r="AF6" s="9"/>
    </row>
    <row r="7" spans="1:32" x14ac:dyDescent="0.25">
      <c r="A7" t="s">
        <v>136</v>
      </c>
      <c r="B7" s="9">
        <v>10307.419515</v>
      </c>
      <c r="C7" s="9">
        <v>155.2522533800701</v>
      </c>
      <c r="D7" s="9">
        <v>25.671632448673009</v>
      </c>
      <c r="E7" s="9">
        <v>5.7048072108162238</v>
      </c>
      <c r="F7" s="5">
        <v>2.5630883825738602</v>
      </c>
      <c r="G7" s="9">
        <v>3077.9816251877814</v>
      </c>
      <c r="H7" s="9"/>
      <c r="K7" s="9"/>
      <c r="L7" s="9"/>
      <c r="M7" s="9"/>
      <c r="N7" s="6"/>
      <c r="O7" s="6"/>
      <c r="P7" s="6"/>
      <c r="Y7" s="6"/>
      <c r="Z7" s="9"/>
      <c r="AA7" s="9"/>
      <c r="AB7" s="9"/>
      <c r="AC7" s="3"/>
      <c r="AD7" s="9"/>
      <c r="AF7" s="9"/>
    </row>
    <row r="8" spans="1:32" x14ac:dyDescent="0.25">
      <c r="A8" t="s">
        <v>159</v>
      </c>
      <c r="B8" s="9">
        <v>10493.248019999999</v>
      </c>
      <c r="C8" s="9">
        <v>60.179638554216865</v>
      </c>
      <c r="D8" s="9">
        <v>9.9509638554216835</v>
      </c>
      <c r="E8" s="9">
        <v>2.2113253012048188</v>
      </c>
      <c r="F8" s="5">
        <v>0.99351686746987944</v>
      </c>
      <c r="G8" s="9">
        <v>1193.1023070361446</v>
      </c>
      <c r="H8" s="9"/>
      <c r="K8" s="9"/>
      <c r="L8" s="9"/>
      <c r="M8" s="9"/>
      <c r="N8" s="6"/>
      <c r="O8" s="6"/>
      <c r="P8" s="6"/>
      <c r="Y8" s="6"/>
      <c r="Z8" s="9"/>
      <c r="AA8" s="9"/>
      <c r="AB8" s="9"/>
      <c r="AC8" s="3"/>
      <c r="AD8" s="9"/>
      <c r="AF8" s="9"/>
    </row>
    <row r="9" spans="1:32" x14ac:dyDescent="0.25">
      <c r="A9" t="s">
        <v>161</v>
      </c>
      <c r="B9" s="9">
        <v>10554.053034999999</v>
      </c>
      <c r="C9" s="9">
        <v>80.353759398496237</v>
      </c>
      <c r="D9" s="9">
        <v>13.286842105263155</v>
      </c>
      <c r="E9" s="9">
        <v>2.9526315789473681</v>
      </c>
      <c r="F9" s="5">
        <v>1.3265751879699246</v>
      </c>
      <c r="G9" s="9">
        <v>1593.0679881203005</v>
      </c>
      <c r="H9" s="9"/>
      <c r="K9" s="9"/>
      <c r="L9" s="9"/>
      <c r="M9" s="9"/>
      <c r="N9" s="6"/>
      <c r="O9" s="6"/>
      <c r="P9" s="6"/>
      <c r="Y9" s="6"/>
      <c r="Z9" s="9"/>
      <c r="AA9" s="9"/>
      <c r="AB9" s="9"/>
      <c r="AC9" s="3"/>
      <c r="AD9" s="9"/>
      <c r="AF9" s="9"/>
    </row>
    <row r="10" spans="1:32" x14ac:dyDescent="0.25">
      <c r="A10" t="s">
        <v>164</v>
      </c>
      <c r="B10" s="9">
        <v>10139.498009999999</v>
      </c>
      <c r="C10" s="9">
        <v>56.820605187319885</v>
      </c>
      <c r="D10" s="9">
        <v>9.3955331412103735</v>
      </c>
      <c r="E10" s="9">
        <v>2.0878962536023051</v>
      </c>
      <c r="F10" s="5">
        <v>0.9380619596541786</v>
      </c>
      <c r="G10" s="9">
        <v>1126.5071835734871</v>
      </c>
      <c r="H10" s="9"/>
      <c r="K10" s="9"/>
      <c r="L10" s="9"/>
      <c r="M10" s="9"/>
      <c r="N10" s="6"/>
      <c r="O10" s="6"/>
      <c r="P10" s="6"/>
      <c r="Y10" s="6"/>
      <c r="Z10" s="9"/>
      <c r="AA10" s="9"/>
      <c r="AB10" s="9"/>
      <c r="AC10" s="3"/>
      <c r="AD10" s="9"/>
      <c r="AF10" s="9"/>
    </row>
    <row r="11" spans="1:32" x14ac:dyDescent="0.25">
      <c r="A11" t="s">
        <v>165</v>
      </c>
      <c r="B11" s="9">
        <v>10209.209369999999</v>
      </c>
      <c r="C11" s="9">
        <v>69.133243508084291</v>
      </c>
      <c r="D11" s="9">
        <v>11.464306712395885</v>
      </c>
      <c r="E11" s="9">
        <v>2.5995345418912299</v>
      </c>
      <c r="F11" s="5">
        <v>1.2045308672219501</v>
      </c>
      <c r="G11" s="9">
        <v>1373.3676552376292</v>
      </c>
      <c r="H11" s="9"/>
      <c r="K11" s="9"/>
      <c r="L11" s="9"/>
      <c r="M11" s="9"/>
      <c r="N11" s="6"/>
      <c r="O11" s="6"/>
      <c r="P11" s="6"/>
      <c r="Y11" s="6"/>
      <c r="Z11" s="9"/>
      <c r="AA11" s="9"/>
      <c r="AB11" s="9"/>
      <c r="AC11" s="3"/>
      <c r="AD11" s="9"/>
      <c r="AF11" s="9"/>
    </row>
    <row r="12" spans="1:32" x14ac:dyDescent="0.25">
      <c r="A12" t="s">
        <v>168</v>
      </c>
      <c r="B12" s="9">
        <v>11002.181404999999</v>
      </c>
      <c r="C12" s="9">
        <v>82.029606821411647</v>
      </c>
      <c r="D12" s="9">
        <v>13.563950734249168</v>
      </c>
      <c r="E12" s="9">
        <v>3.0142112742775931</v>
      </c>
      <c r="F12" s="5">
        <v>1.3542420653718616</v>
      </c>
      <c r="G12" s="9">
        <v>1626.2928042633823</v>
      </c>
      <c r="H12" s="9"/>
      <c r="K12" s="9"/>
      <c r="L12" s="9"/>
      <c r="M12" s="9"/>
      <c r="N12" s="6"/>
      <c r="O12" s="6"/>
      <c r="P12" s="6"/>
      <c r="Y12" s="6"/>
      <c r="Z12" s="9"/>
      <c r="AA12" s="9"/>
      <c r="AB12" s="9"/>
      <c r="AC12" s="3"/>
      <c r="AD12" s="9"/>
      <c r="AF12" s="9"/>
    </row>
    <row r="13" spans="1:32" x14ac:dyDescent="0.25">
      <c r="A13" t="s">
        <v>220</v>
      </c>
      <c r="B13" s="9">
        <v>10339.286129999999</v>
      </c>
      <c r="C13" s="9">
        <v>88.220372366487013</v>
      </c>
      <c r="D13" s="9">
        <v>14.588466438020578</v>
      </c>
      <c r="E13" s="9">
        <v>3.2432190102890734</v>
      </c>
      <c r="F13" s="5">
        <v>1.4580749632533074</v>
      </c>
      <c r="G13" s="9">
        <v>1749.0999089544341</v>
      </c>
      <c r="H13" s="9"/>
      <c r="K13" s="9"/>
      <c r="L13" s="9"/>
      <c r="M13" s="9"/>
      <c r="N13" s="6"/>
      <c r="O13" s="6"/>
      <c r="P13" s="6"/>
      <c r="Y13" s="6"/>
      <c r="Z13" s="9"/>
      <c r="AA13" s="9"/>
      <c r="AB13" s="9"/>
      <c r="AC13" s="3"/>
      <c r="AD13" s="9"/>
      <c r="AF13" s="9"/>
    </row>
    <row r="14" spans="1:32" x14ac:dyDescent="0.25">
      <c r="A14" t="s">
        <v>172</v>
      </c>
      <c r="B14" s="9">
        <v>10431.186535000001</v>
      </c>
      <c r="C14" s="9">
        <v>52.371293145357313</v>
      </c>
      <c r="D14" s="9">
        <v>8.6598201263976655</v>
      </c>
      <c r="E14" s="9">
        <v>1.9244044725328147</v>
      </c>
      <c r="F14" s="5">
        <v>0.86460743801652862</v>
      </c>
      <c r="G14" s="9">
        <v>1038.2965430724357</v>
      </c>
      <c r="H14" s="9"/>
      <c r="K14" s="9"/>
      <c r="L14" s="9"/>
      <c r="M14" s="9"/>
      <c r="N14" s="6"/>
      <c r="O14" s="6"/>
      <c r="P14" s="6"/>
      <c r="Y14" s="6"/>
      <c r="Z14" s="9"/>
      <c r="AA14" s="9"/>
      <c r="AB14" s="9"/>
      <c r="AC14" s="3"/>
      <c r="AD14" s="9"/>
      <c r="AF14" s="9"/>
    </row>
    <row r="15" spans="1:32" x14ac:dyDescent="0.25">
      <c r="A15" t="s">
        <v>173</v>
      </c>
      <c r="B15" s="9">
        <v>10471.509235</v>
      </c>
      <c r="C15" s="9">
        <v>106.79545454545455</v>
      </c>
      <c r="D15" s="9">
        <v>17.659090909090907</v>
      </c>
      <c r="E15" s="9">
        <v>3.9242424242424239</v>
      </c>
      <c r="F15" s="5">
        <v>1.7631060606060605</v>
      </c>
      <c r="G15" s="9">
        <v>2117.2925969696971</v>
      </c>
      <c r="H15" s="9"/>
      <c r="J15" s="9"/>
      <c r="K15" s="9"/>
      <c r="L15" s="9"/>
      <c r="M15" s="9"/>
      <c r="N15" s="6"/>
      <c r="O15" s="6"/>
      <c r="P15" s="6"/>
      <c r="Y15" s="6"/>
      <c r="Z15" s="9"/>
      <c r="AA15" s="9"/>
      <c r="AB15" s="9"/>
      <c r="AC15" s="3"/>
      <c r="AD15" s="9"/>
      <c r="AF15" s="9"/>
    </row>
    <row r="16" spans="1:32" x14ac:dyDescent="0.25">
      <c r="A16" t="s">
        <v>175</v>
      </c>
      <c r="B16" s="9">
        <v>10484.708269999999</v>
      </c>
      <c r="C16" s="9">
        <v>208.19263901549681</v>
      </c>
      <c r="D16" s="9">
        <v>34.524407474931628</v>
      </c>
      <c r="E16" s="9">
        <v>7.8284184138559709</v>
      </c>
      <c r="F16" s="5">
        <v>3.6274077028258884</v>
      </c>
      <c r="G16" s="9">
        <v>4135.8545031814037</v>
      </c>
      <c r="H16" s="9"/>
      <c r="K16" s="9"/>
      <c r="L16" s="9"/>
      <c r="M16" s="9"/>
      <c r="N16" s="6"/>
      <c r="O16" s="6"/>
      <c r="P16" s="6"/>
      <c r="Y16" s="6"/>
      <c r="Z16" s="9"/>
      <c r="AA16" s="9"/>
      <c r="AB16" s="9"/>
      <c r="AC16" s="3"/>
      <c r="AD16" s="9"/>
      <c r="AF16" s="9"/>
    </row>
    <row r="17" spans="1:32" x14ac:dyDescent="0.25">
      <c r="A17" t="s">
        <v>177</v>
      </c>
      <c r="B17" s="9">
        <v>9891.3113949999988</v>
      </c>
      <c r="C17" s="9">
        <v>84.044117647058854</v>
      </c>
      <c r="D17" s="9">
        <v>13.897058823529413</v>
      </c>
      <c r="E17" s="9">
        <v>3.0882352941176476</v>
      </c>
      <c r="F17" s="5">
        <v>1.3875</v>
      </c>
      <c r="G17" s="9">
        <v>1666.2318529411773</v>
      </c>
      <c r="H17" s="9"/>
      <c r="K17" s="9"/>
      <c r="L17" s="9"/>
      <c r="M17" s="9"/>
      <c r="N17" s="6"/>
      <c r="O17" s="6"/>
      <c r="P17" s="6"/>
      <c r="Y17" s="6"/>
      <c r="Z17" s="9"/>
      <c r="AA17" s="9"/>
      <c r="AB17" s="9"/>
      <c r="AC17" s="3"/>
      <c r="AD17" s="9"/>
      <c r="AF17" s="9"/>
    </row>
    <row r="18" spans="1:32" x14ac:dyDescent="0.25">
      <c r="A18" t="s">
        <v>180</v>
      </c>
      <c r="B18" s="9">
        <v>10245.867614999999</v>
      </c>
      <c r="C18" s="9">
        <v>95.264661100196449</v>
      </c>
      <c r="D18" s="9">
        <v>15.751511787819251</v>
      </c>
      <c r="E18" s="9">
        <v>3.4988929273084475</v>
      </c>
      <c r="F18" s="5">
        <v>1.5709852750491158</v>
      </c>
      <c r="G18" s="9">
        <v>1888.6102092129663</v>
      </c>
      <c r="H18" s="9"/>
      <c r="K18" s="9"/>
      <c r="L18" s="9"/>
      <c r="M18" s="9"/>
      <c r="N18" s="6"/>
      <c r="O18" s="6"/>
      <c r="P18" s="6"/>
      <c r="Y18" s="6"/>
      <c r="Z18" s="9"/>
      <c r="AA18" s="9"/>
      <c r="AB18" s="9"/>
      <c r="AC18" s="3"/>
      <c r="AD18" s="9"/>
      <c r="AF18" s="9"/>
    </row>
    <row r="19" spans="1:32" x14ac:dyDescent="0.25">
      <c r="A19" t="s">
        <v>182</v>
      </c>
      <c r="B19" s="9">
        <v>10502.391665000001</v>
      </c>
      <c r="C19" s="9">
        <v>104.03966873212582</v>
      </c>
      <c r="D19" s="9">
        <v>17.202413250714962</v>
      </c>
      <c r="E19" s="9">
        <v>3.8211825548141078</v>
      </c>
      <c r="F19" s="5">
        <v>1.7156916920877026</v>
      </c>
      <c r="G19" s="9">
        <v>2062.5736580741655</v>
      </c>
      <c r="H19" s="9"/>
      <c r="K19" s="9"/>
      <c r="L19" s="9"/>
      <c r="M19" s="9"/>
      <c r="N19" s="6"/>
      <c r="O19" s="6"/>
      <c r="P19" s="6"/>
      <c r="Y19" s="6"/>
      <c r="Z19" s="9"/>
      <c r="AA19" s="9"/>
      <c r="AB19" s="9"/>
      <c r="AC19" s="3"/>
      <c r="AD19" s="9"/>
      <c r="AF19" s="9"/>
    </row>
    <row r="20" spans="1:32" x14ac:dyDescent="0.25">
      <c r="A20" t="s">
        <v>184</v>
      </c>
      <c r="B20" s="9">
        <v>10336.249909999999</v>
      </c>
      <c r="C20" s="9">
        <v>90.96713523994184</v>
      </c>
      <c r="D20" s="9">
        <v>15.040938439166263</v>
      </c>
      <c r="E20" s="9">
        <v>3.3410528356761988</v>
      </c>
      <c r="F20" s="5">
        <v>1.5001158700920982</v>
      </c>
      <c r="G20" s="9">
        <v>1803.4122867063502</v>
      </c>
      <c r="H20" s="9"/>
      <c r="K20" s="9"/>
      <c r="L20" s="9"/>
      <c r="M20" s="9"/>
      <c r="N20" s="6"/>
      <c r="O20" s="6"/>
      <c r="P20" s="6"/>
      <c r="Y20" s="6"/>
      <c r="Z20" s="9"/>
      <c r="AA20" s="9"/>
      <c r="AB20" s="9"/>
      <c r="AC20" s="3"/>
      <c r="AD20" s="9"/>
      <c r="AF20" s="9"/>
    </row>
    <row r="21" spans="1:32" x14ac:dyDescent="0.25">
      <c r="A21" t="s">
        <v>186</v>
      </c>
      <c r="B21" s="9">
        <v>9487.2675399999989</v>
      </c>
      <c r="C21" s="9">
        <v>101.02456924058711</v>
      </c>
      <c r="D21" s="9">
        <v>16.704850031908105</v>
      </c>
      <c r="E21" s="9">
        <v>3.7121888959795788</v>
      </c>
      <c r="F21" s="5">
        <v>1.6678334396936825</v>
      </c>
      <c r="G21" s="9">
        <v>2002.8808667517551</v>
      </c>
      <c r="H21" s="9"/>
      <c r="K21" s="9"/>
      <c r="L21" s="9"/>
      <c r="M21" s="9"/>
      <c r="N21" s="6"/>
      <c r="O21" s="6"/>
      <c r="P21" s="6"/>
      <c r="Y21" s="6"/>
      <c r="Z21" s="9"/>
      <c r="AA21" s="9"/>
      <c r="AB21" s="9"/>
      <c r="AC21" s="3"/>
      <c r="AD21" s="9"/>
      <c r="AF21" s="9"/>
    </row>
    <row r="22" spans="1:32" x14ac:dyDescent="0.25">
      <c r="B22" s="9"/>
      <c r="C22" s="9"/>
      <c r="D22" s="9"/>
      <c r="E22" s="9"/>
      <c r="F22" s="5"/>
      <c r="G22" s="9"/>
      <c r="H22" s="9"/>
      <c r="K22" s="9"/>
      <c r="L22" s="9"/>
      <c r="M22" s="9"/>
      <c r="N22" s="6"/>
      <c r="O22" s="6"/>
      <c r="P22" s="6"/>
      <c r="Y22" s="6"/>
      <c r="Z22" s="9"/>
      <c r="AA22" s="9"/>
      <c r="AB22" s="9"/>
      <c r="AC22" s="3"/>
      <c r="AD22" s="9"/>
      <c r="AF22" s="9"/>
    </row>
    <row r="23" spans="1:32" x14ac:dyDescent="0.25">
      <c r="A23" t="s">
        <v>42</v>
      </c>
      <c r="B23" s="9"/>
      <c r="C23" s="9"/>
      <c r="D23" s="9"/>
      <c r="E23" s="9"/>
      <c r="F23" s="5"/>
      <c r="G23" s="9"/>
      <c r="H23" s="9"/>
      <c r="K23" s="9"/>
      <c r="L23" s="9"/>
      <c r="M23" s="9"/>
      <c r="N23" s="6"/>
      <c r="O23" s="6"/>
      <c r="P23" s="6"/>
      <c r="Y23" s="6"/>
      <c r="Z23" s="9"/>
      <c r="AA23" s="9"/>
      <c r="AB23" s="9"/>
      <c r="AC23" s="3"/>
      <c r="AD23" s="9"/>
      <c r="AF23" s="9"/>
    </row>
    <row r="24" spans="1:32" x14ac:dyDescent="0.25">
      <c r="A24" t="s">
        <v>157</v>
      </c>
      <c r="B24" s="9">
        <v>10381.00829</v>
      </c>
      <c r="C24" s="9">
        <v>145.59195728155342</v>
      </c>
      <c r="D24" s="9">
        <v>24.072867961165048</v>
      </c>
      <c r="E24" s="9">
        <v>5.3473237864077667</v>
      </c>
      <c r="F24" s="5">
        <v>2.4009234757281552</v>
      </c>
      <c r="G24" s="9">
        <v>2886.3428321743695</v>
      </c>
      <c r="H24" s="9"/>
      <c r="K24" s="9"/>
      <c r="L24" s="9"/>
      <c r="M24" s="9"/>
      <c r="N24" s="6"/>
      <c r="O24" s="6"/>
      <c r="P24" s="6"/>
      <c r="Y24" s="6"/>
      <c r="Z24" s="9"/>
      <c r="AA24" s="9"/>
      <c r="AB24" s="9"/>
      <c r="AC24" s="3"/>
      <c r="AD24" s="9"/>
      <c r="AF24" s="9"/>
    </row>
    <row r="25" spans="1:32" x14ac:dyDescent="0.25">
      <c r="A25" t="s">
        <v>160</v>
      </c>
      <c r="B25" s="9">
        <v>10794.862059999999</v>
      </c>
      <c r="C25" s="9">
        <v>90.926350431230134</v>
      </c>
      <c r="D25" s="9">
        <v>15.035065819337266</v>
      </c>
      <c r="E25" s="9">
        <v>3.3411257376305032</v>
      </c>
      <c r="F25" s="5">
        <v>1.5011200635497048</v>
      </c>
      <c r="G25" s="9">
        <v>1802.6768035860191</v>
      </c>
      <c r="H25" s="9"/>
      <c r="K25" s="9"/>
      <c r="L25" s="9"/>
      <c r="M25" s="9"/>
      <c r="N25" s="6"/>
      <c r="O25" s="6"/>
      <c r="P25" s="6"/>
      <c r="Y25" s="6"/>
      <c r="Z25" s="9"/>
      <c r="AA25" s="9"/>
      <c r="AB25" s="9"/>
      <c r="AC25" s="3"/>
      <c r="AD25" s="9"/>
      <c r="AF25" s="9"/>
    </row>
    <row r="26" spans="1:32" x14ac:dyDescent="0.25">
      <c r="A26" t="s">
        <v>162</v>
      </c>
      <c r="B26" s="9">
        <v>10446.912205000001</v>
      </c>
      <c r="C26" s="9">
        <v>38.134221213569035</v>
      </c>
      <c r="D26" s="9">
        <v>6.3052933588150974</v>
      </c>
      <c r="E26" s="9">
        <v>1.4005986622073578</v>
      </c>
      <c r="F26" s="5">
        <v>0.62886173435260406</v>
      </c>
      <c r="G26" s="9">
        <v>756.00625323784038</v>
      </c>
      <c r="H26" s="9"/>
      <c r="K26" s="9"/>
      <c r="L26" s="9"/>
      <c r="M26" s="9"/>
      <c r="N26" s="6"/>
      <c r="O26" s="6"/>
      <c r="P26" s="6"/>
      <c r="Y26" s="6"/>
      <c r="Z26" s="9"/>
      <c r="AA26" s="9"/>
      <c r="AB26" s="9"/>
      <c r="AC26" s="3"/>
      <c r="AD26" s="9"/>
      <c r="AF26" s="9"/>
    </row>
    <row r="27" spans="1:32" x14ac:dyDescent="0.25">
      <c r="A27" t="s">
        <v>163</v>
      </c>
      <c r="B27" s="9">
        <v>10012.991394999999</v>
      </c>
      <c r="C27" s="9">
        <v>63.531373517786555</v>
      </c>
      <c r="D27" s="9">
        <v>10.505187747035572</v>
      </c>
      <c r="E27" s="9">
        <v>2.3344861660079048</v>
      </c>
      <c r="F27" s="5">
        <v>1.04885128458498</v>
      </c>
      <c r="G27" s="9">
        <v>1259.5527346837946</v>
      </c>
      <c r="H27" s="9"/>
      <c r="K27" s="9"/>
      <c r="L27" s="9"/>
      <c r="M27" s="9"/>
      <c r="N27" s="6"/>
      <c r="O27" s="6"/>
      <c r="P27" s="6"/>
      <c r="Y27" s="6"/>
      <c r="Z27" s="9"/>
      <c r="AA27" s="9"/>
      <c r="AB27" s="9"/>
      <c r="AC27" s="3"/>
      <c r="AD27" s="9"/>
      <c r="AF27" s="9"/>
    </row>
    <row r="28" spans="1:32" x14ac:dyDescent="0.25">
      <c r="A28" t="s">
        <v>166</v>
      </c>
      <c r="B28" s="9">
        <v>10455.2253</v>
      </c>
      <c r="C28" s="9">
        <v>74.312154696132595</v>
      </c>
      <c r="D28" s="9">
        <v>12.323867403314917</v>
      </c>
      <c r="E28" s="9">
        <v>2.7956169429097608</v>
      </c>
      <c r="F28" s="5">
        <v>1.2962014732965013</v>
      </c>
      <c r="G28" s="9">
        <v>1476.3120175174954</v>
      </c>
      <c r="H28" s="9"/>
      <c r="K28" s="9"/>
      <c r="L28" s="9"/>
      <c r="M28" s="9"/>
      <c r="N28" s="6"/>
      <c r="O28" s="6"/>
      <c r="P28" s="6"/>
      <c r="Y28" s="6"/>
      <c r="Z28" s="9"/>
      <c r="AA28" s="9"/>
      <c r="AB28" s="9"/>
      <c r="AC28" s="3"/>
      <c r="AD28" s="9"/>
      <c r="AF28" s="9"/>
    </row>
    <row r="29" spans="1:32" x14ac:dyDescent="0.25">
      <c r="A29" t="s">
        <v>167</v>
      </c>
      <c r="B29" s="9">
        <v>10486.310045</v>
      </c>
      <c r="C29" s="9">
        <v>90.712967401725777</v>
      </c>
      <c r="D29" s="9">
        <v>15.004156279961645</v>
      </c>
      <c r="E29" s="9">
        <v>3.3411744966442947</v>
      </c>
      <c r="F29" s="5">
        <v>1.5060188398849472</v>
      </c>
      <c r="G29" s="9">
        <v>1798.8133374707572</v>
      </c>
      <c r="H29" s="9"/>
      <c r="K29" s="9"/>
      <c r="L29" s="9"/>
      <c r="M29" s="9"/>
      <c r="N29" s="6"/>
      <c r="O29" s="6"/>
      <c r="P29" s="6"/>
      <c r="Y29" s="6"/>
      <c r="Z29" s="9"/>
      <c r="AA29" s="9"/>
      <c r="AB29" s="9"/>
      <c r="AC29" s="3"/>
      <c r="AD29" s="9"/>
      <c r="AF29" s="9"/>
    </row>
    <row r="30" spans="1:32" x14ac:dyDescent="0.25">
      <c r="A30" t="s">
        <v>170</v>
      </c>
      <c r="B30" s="9">
        <v>10441.84829</v>
      </c>
      <c r="C30" s="9">
        <v>97.643910101498292</v>
      </c>
      <c r="D30" s="9">
        <v>16.145843402609955</v>
      </c>
      <c r="E30" s="9">
        <v>3.5879652005799896</v>
      </c>
      <c r="F30" s="5">
        <v>1.6120215079748672</v>
      </c>
      <c r="G30" s="9">
        <v>1935.856997631706</v>
      </c>
      <c r="H30" s="9"/>
      <c r="K30" s="9"/>
      <c r="L30" s="9"/>
      <c r="M30" s="9"/>
      <c r="N30" s="6"/>
      <c r="O30" s="6"/>
      <c r="P30" s="6"/>
      <c r="Y30" s="6"/>
      <c r="Z30" s="9"/>
      <c r="AA30" s="9"/>
      <c r="AB30" s="9"/>
      <c r="AC30" s="3"/>
      <c r="AD30" s="9"/>
      <c r="AF30" s="9"/>
    </row>
    <row r="31" spans="1:32" x14ac:dyDescent="0.25">
      <c r="A31" t="s">
        <v>171</v>
      </c>
      <c r="B31" s="9">
        <v>10282.051259999998</v>
      </c>
      <c r="C31" s="9">
        <v>49.033204071740194</v>
      </c>
      <c r="D31" s="9">
        <v>8.1078526417838113</v>
      </c>
      <c r="E31" s="9">
        <v>1.8017450315075134</v>
      </c>
      <c r="F31" s="5">
        <v>0.80949830344159002</v>
      </c>
      <c r="G31" s="9">
        <v>972.11665448376164</v>
      </c>
      <c r="H31" s="9"/>
      <c r="K31" s="9"/>
      <c r="L31" s="9"/>
      <c r="M31" s="9"/>
      <c r="N31" s="6"/>
      <c r="O31" s="6"/>
      <c r="P31" s="6"/>
      <c r="Y31" s="6"/>
      <c r="Z31" s="9"/>
      <c r="AA31" s="9"/>
      <c r="AB31" s="9"/>
      <c r="AC31" s="3"/>
      <c r="AD31" s="9"/>
      <c r="AF31" s="9"/>
    </row>
    <row r="32" spans="1:32" x14ac:dyDescent="0.25">
      <c r="A32" t="s">
        <v>174</v>
      </c>
      <c r="B32" s="9">
        <v>10628.210719999999</v>
      </c>
      <c r="C32" s="9">
        <v>104.63512553292279</v>
      </c>
      <c r="D32" s="9">
        <v>17.301871151113215</v>
      </c>
      <c r="E32" s="9">
        <v>3.8448602558029368</v>
      </c>
      <c r="F32" s="5">
        <v>1.7274407863571763</v>
      </c>
      <c r="G32" s="9">
        <v>2074.462603458077</v>
      </c>
      <c r="H32" s="9"/>
      <c r="K32" s="9"/>
      <c r="L32" s="9"/>
      <c r="M32" s="9"/>
      <c r="N32" s="6"/>
      <c r="O32" s="6"/>
      <c r="P32" s="6"/>
      <c r="Y32" s="6"/>
      <c r="Z32" s="9"/>
      <c r="AA32" s="9"/>
      <c r="AB32" s="9"/>
      <c r="AC32" s="3"/>
      <c r="AD32" s="9"/>
      <c r="AF32" s="9"/>
    </row>
    <row r="33" spans="1:32" x14ac:dyDescent="0.25">
      <c r="A33" t="s">
        <v>176</v>
      </c>
      <c r="B33" s="9">
        <v>10511.86692</v>
      </c>
      <c r="C33" s="9">
        <v>185.06466894977171</v>
      </c>
      <c r="D33" s="9">
        <v>30.687261643835619</v>
      </c>
      <c r="E33" s="9">
        <v>6.9554205479452058</v>
      </c>
      <c r="F33" s="5">
        <v>3.2208715844748865</v>
      </c>
      <c r="G33" s="9">
        <v>3676.2498348893155</v>
      </c>
      <c r="H33" s="9"/>
      <c r="K33" s="9"/>
      <c r="L33" s="9"/>
      <c r="M33" s="9"/>
      <c r="N33" s="6"/>
      <c r="O33" s="6"/>
      <c r="P33" s="6"/>
      <c r="Y33" s="6"/>
      <c r="Z33" s="9"/>
      <c r="AA33" s="9"/>
      <c r="AB33" s="9"/>
      <c r="AC33" s="3"/>
      <c r="AD33" s="9"/>
      <c r="AF33" s="9"/>
    </row>
    <row r="34" spans="1:32" x14ac:dyDescent="0.25">
      <c r="A34" t="s">
        <v>177</v>
      </c>
      <c r="B34" s="9">
        <v>10350.991394999999</v>
      </c>
      <c r="C34" s="9">
        <v>67.373071359691409</v>
      </c>
      <c r="D34" s="9">
        <v>11.140429122468658</v>
      </c>
      <c r="E34" s="9">
        <v>2.4756509161041462</v>
      </c>
      <c r="F34" s="5">
        <v>1.1122745901639344</v>
      </c>
      <c r="G34" s="9">
        <v>1335.7170099807133</v>
      </c>
      <c r="H34" s="9"/>
      <c r="K34" s="9"/>
      <c r="L34" s="9"/>
      <c r="M34" s="9"/>
      <c r="N34" s="6"/>
      <c r="O34" s="6"/>
      <c r="P34" s="6"/>
      <c r="Y34" s="6"/>
      <c r="Z34" s="9"/>
      <c r="AA34" s="9"/>
      <c r="AB34" s="9"/>
      <c r="AC34" s="3"/>
      <c r="AD34" s="9"/>
      <c r="AF34" s="9"/>
    </row>
    <row r="35" spans="1:32" x14ac:dyDescent="0.25">
      <c r="A35" t="s">
        <v>179</v>
      </c>
      <c r="B35" s="9">
        <v>10389.464375</v>
      </c>
      <c r="C35" s="9">
        <v>115.52488959764476</v>
      </c>
      <c r="D35" s="9">
        <v>19.101434249263985</v>
      </c>
      <c r="E35" s="9">
        <v>4.2430132482826295</v>
      </c>
      <c r="F35" s="5">
        <v>1.9050915456329733</v>
      </c>
      <c r="G35" s="9">
        <v>2290.2667515169778</v>
      </c>
      <c r="H35" s="9"/>
      <c r="K35" s="9"/>
      <c r="L35" s="9"/>
      <c r="M35" s="9"/>
      <c r="N35" s="6"/>
      <c r="O35" s="6"/>
      <c r="P35" s="6"/>
      <c r="Y35" s="6"/>
      <c r="Z35" s="9"/>
      <c r="AA35" s="9"/>
      <c r="AB35" s="9"/>
      <c r="AC35" s="3"/>
      <c r="AD35" s="9"/>
      <c r="AF35" s="9"/>
    </row>
    <row r="36" spans="1:32" x14ac:dyDescent="0.25">
      <c r="A36" t="s">
        <v>181</v>
      </c>
      <c r="B36" s="9">
        <v>10317.25072</v>
      </c>
      <c r="C36" s="9">
        <v>92.574697336561755</v>
      </c>
      <c r="D36" s="9">
        <v>15.307627118644067</v>
      </c>
      <c r="E36" s="9">
        <v>3.4016949152542373</v>
      </c>
      <c r="F36" s="5">
        <v>1.5283329297820822</v>
      </c>
      <c r="G36" s="9">
        <v>1835.3564032445524</v>
      </c>
      <c r="H36" s="9"/>
      <c r="K36" s="9"/>
      <c r="L36" s="9"/>
      <c r="M36" s="9"/>
      <c r="N36" s="6"/>
      <c r="O36" s="6"/>
      <c r="P36" s="6"/>
      <c r="Y36" s="6"/>
      <c r="Z36" s="9"/>
      <c r="AA36" s="9"/>
      <c r="AB36" s="9"/>
      <c r="AC36" s="3"/>
      <c r="AD36" s="9"/>
      <c r="AF36" s="9"/>
    </row>
    <row r="37" spans="1:32" x14ac:dyDescent="0.25">
      <c r="A37" t="s">
        <v>183</v>
      </c>
      <c r="B37" s="9">
        <v>10401.28829</v>
      </c>
      <c r="C37" s="9">
        <v>112.32222491517207</v>
      </c>
      <c r="D37" s="9">
        <v>18.571890450799806</v>
      </c>
      <c r="E37" s="9">
        <v>4.1253853611245752</v>
      </c>
      <c r="F37" s="5">
        <v>1.8522772176442077</v>
      </c>
      <c r="G37" s="9">
        <v>2226.7743174270477</v>
      </c>
      <c r="H37" s="9"/>
      <c r="K37" s="9"/>
      <c r="L37" s="9"/>
      <c r="M37" s="9"/>
      <c r="N37" s="6"/>
      <c r="O37" s="6"/>
      <c r="P37" s="6"/>
      <c r="Y37" s="6"/>
      <c r="Z37" s="9"/>
      <c r="AA37" s="9"/>
      <c r="AB37" s="9"/>
      <c r="AC37" s="3"/>
      <c r="AD37" s="9"/>
      <c r="AF37" s="9"/>
    </row>
    <row r="38" spans="1:32" x14ac:dyDescent="0.25">
      <c r="A38" t="s">
        <v>185</v>
      </c>
      <c r="B38" s="9">
        <v>10152.271125000001</v>
      </c>
      <c r="C38" s="9">
        <v>109.51651982378856</v>
      </c>
      <c r="D38" s="9">
        <v>18.109030837004408</v>
      </c>
      <c r="E38" s="9">
        <v>4.0242290748898677</v>
      </c>
      <c r="F38" s="5">
        <v>1.8080286343612333</v>
      </c>
      <c r="G38" s="9">
        <v>2171.2395687224671</v>
      </c>
      <c r="H38" s="9"/>
      <c r="K38" s="9"/>
      <c r="L38" s="9"/>
      <c r="M38" s="9"/>
      <c r="N38" s="6"/>
      <c r="O38" s="6"/>
      <c r="P38" s="6"/>
      <c r="Y38" s="6"/>
      <c r="Z38" s="9"/>
      <c r="AA38" s="9"/>
      <c r="AB38" s="9"/>
      <c r="AC38" s="3"/>
      <c r="AD38" s="9"/>
      <c r="AF38" s="9"/>
    </row>
    <row r="39" spans="1:32" x14ac:dyDescent="0.25">
      <c r="A39" t="s">
        <v>221</v>
      </c>
      <c r="B39" s="9">
        <v>10232.110315</v>
      </c>
      <c r="C39" s="9">
        <v>138.55390243902437</v>
      </c>
      <c r="D39" s="9">
        <v>22.910487804878045</v>
      </c>
      <c r="E39" s="9">
        <v>5.0912195121951216</v>
      </c>
      <c r="F39" s="5">
        <v>2.2874121951219513</v>
      </c>
      <c r="G39" s="9">
        <v>2746.9254488780484</v>
      </c>
      <c r="H39" s="9"/>
      <c r="K39" s="9"/>
      <c r="L39" s="9"/>
      <c r="M39" s="9"/>
      <c r="N39" s="6"/>
      <c r="O39" s="6"/>
      <c r="P39" s="6"/>
      <c r="Y39" s="6"/>
      <c r="Z39" s="9"/>
      <c r="AA39" s="9"/>
      <c r="AB39" s="9"/>
      <c r="AC39" s="3"/>
      <c r="AD39" s="9"/>
      <c r="AF39" s="9"/>
    </row>
    <row r="40" spans="1:32" x14ac:dyDescent="0.25">
      <c r="R40" s="9"/>
    </row>
    <row r="41" spans="1:32" x14ac:dyDescent="0.25">
      <c r="P41" s="6"/>
      <c r="Q41" s="6"/>
      <c r="R41" s="9"/>
      <c r="V41" s="9"/>
      <c r="W41" s="9"/>
      <c r="X41" s="9"/>
    </row>
    <row r="42" spans="1:32" x14ac:dyDescent="0.25">
      <c r="Q42" s="6"/>
      <c r="R42" s="9"/>
      <c r="V42" s="9"/>
      <c r="W42" s="9"/>
      <c r="X42" s="9"/>
    </row>
    <row r="43" spans="1:32" x14ac:dyDescent="0.25">
      <c r="K43" s="9"/>
      <c r="L43" s="9"/>
      <c r="M43" s="9"/>
      <c r="N43" s="6"/>
      <c r="O43" s="6"/>
      <c r="P43" s="41"/>
      <c r="Q43" s="6"/>
      <c r="R43" s="9"/>
      <c r="S43" s="9"/>
      <c r="T43" s="9"/>
      <c r="U43" s="3"/>
      <c r="V43" s="9"/>
    </row>
    <row r="44" spans="1:32" x14ac:dyDescent="0.25">
      <c r="Q44" s="6"/>
    </row>
  </sheetData>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F48AB-EF68-46F3-BB49-3F264A6B3F17}">
  <dimension ref="A1:AB641"/>
  <sheetViews>
    <sheetView workbookViewId="0">
      <selection activeCell="K28" sqref="K28"/>
    </sheetView>
  </sheetViews>
  <sheetFormatPr defaultRowHeight="15" x14ac:dyDescent="0.25"/>
  <sheetData>
    <row r="1" spans="1:28" x14ac:dyDescent="0.25">
      <c r="A1" t="s">
        <v>109</v>
      </c>
      <c r="B1" t="s">
        <v>110</v>
      </c>
      <c r="C1" t="s">
        <v>111</v>
      </c>
      <c r="D1" t="s">
        <v>112</v>
      </c>
      <c r="E1" t="s">
        <v>113</v>
      </c>
      <c r="F1" t="s">
        <v>114</v>
      </c>
      <c r="G1" t="s">
        <v>115</v>
      </c>
      <c r="H1" t="s">
        <v>116</v>
      </c>
      <c r="I1" t="s">
        <v>117</v>
      </c>
      <c r="J1" t="s">
        <v>118</v>
      </c>
      <c r="K1" t="s">
        <v>119</v>
      </c>
      <c r="L1" t="s">
        <v>120</v>
      </c>
      <c r="M1" t="s">
        <v>121</v>
      </c>
      <c r="N1" t="s">
        <v>122</v>
      </c>
      <c r="O1" t="s">
        <v>123</v>
      </c>
      <c r="P1" t="s">
        <v>123</v>
      </c>
      <c r="Q1" t="s">
        <v>124</v>
      </c>
      <c r="R1" t="s">
        <v>125</v>
      </c>
      <c r="S1" t="s">
        <v>126</v>
      </c>
      <c r="T1" t="s">
        <v>127</v>
      </c>
      <c r="U1" t="s">
        <v>128</v>
      </c>
      <c r="V1" t="s">
        <v>129</v>
      </c>
      <c r="W1" t="s">
        <v>130</v>
      </c>
      <c r="X1" t="s">
        <v>131</v>
      </c>
      <c r="Y1" t="s">
        <v>132</v>
      </c>
      <c r="Z1" t="s">
        <v>133</v>
      </c>
      <c r="AA1" t="s">
        <v>134</v>
      </c>
      <c r="AB1" t="s">
        <v>135</v>
      </c>
    </row>
    <row r="2" spans="1:28" x14ac:dyDescent="0.25">
      <c r="A2" t="s">
        <v>136</v>
      </c>
      <c r="B2">
        <v>1</v>
      </c>
      <c r="C2" t="s">
        <v>137</v>
      </c>
      <c r="D2">
        <v>1</v>
      </c>
      <c r="E2">
        <v>74</v>
      </c>
      <c r="F2">
        <v>4</v>
      </c>
      <c r="G2">
        <v>66</v>
      </c>
      <c r="H2">
        <v>1</v>
      </c>
      <c r="I2" t="s">
        <v>138</v>
      </c>
      <c r="J2" t="s">
        <v>139</v>
      </c>
      <c r="K2" t="s">
        <v>119</v>
      </c>
      <c r="L2">
        <v>0</v>
      </c>
      <c r="M2">
        <v>0</v>
      </c>
      <c r="N2">
        <v>0</v>
      </c>
      <c r="O2">
        <v>27.44</v>
      </c>
      <c r="P2">
        <v>27.44</v>
      </c>
      <c r="Q2">
        <v>54.88</v>
      </c>
      <c r="R2">
        <v>0.54879999999999995</v>
      </c>
      <c r="S2">
        <v>2.1</v>
      </c>
      <c r="T2">
        <v>24.8</v>
      </c>
      <c r="U2">
        <v>5.0999999999999996</v>
      </c>
      <c r="V2">
        <v>5.8</v>
      </c>
      <c r="W2">
        <v>8.6</v>
      </c>
      <c r="X2">
        <v>0.52</v>
      </c>
      <c r="Y2">
        <v>67</v>
      </c>
      <c r="Z2">
        <v>62</v>
      </c>
      <c r="AA2">
        <v>57</v>
      </c>
      <c r="AB2">
        <v>42</v>
      </c>
    </row>
    <row r="3" spans="1:28" x14ac:dyDescent="0.25">
      <c r="A3" t="s">
        <v>136</v>
      </c>
      <c r="B3">
        <v>1</v>
      </c>
      <c r="C3" t="s">
        <v>137</v>
      </c>
      <c r="D3">
        <v>1</v>
      </c>
      <c r="E3">
        <v>74</v>
      </c>
      <c r="F3">
        <v>4</v>
      </c>
      <c r="G3">
        <v>66</v>
      </c>
      <c r="H3">
        <v>2</v>
      </c>
      <c r="I3" t="s">
        <v>140</v>
      </c>
      <c r="J3" t="s">
        <v>141</v>
      </c>
      <c r="K3" t="s">
        <v>142</v>
      </c>
      <c r="L3">
        <v>0</v>
      </c>
      <c r="M3">
        <v>1</v>
      </c>
      <c r="N3">
        <v>1</v>
      </c>
      <c r="O3">
        <v>39.9</v>
      </c>
      <c r="P3">
        <v>39.9</v>
      </c>
      <c r="Q3">
        <v>79.8</v>
      </c>
      <c r="R3">
        <v>0.79800000000000004</v>
      </c>
      <c r="S3">
        <v>0.8</v>
      </c>
      <c r="T3">
        <v>20</v>
      </c>
      <c r="U3">
        <v>18.600000000000001</v>
      </c>
      <c r="V3">
        <v>0</v>
      </c>
      <c r="W3">
        <v>0</v>
      </c>
      <c r="X3">
        <v>0.2</v>
      </c>
      <c r="Y3">
        <v>44</v>
      </c>
      <c r="Z3">
        <v>30</v>
      </c>
      <c r="AA3">
        <v>31</v>
      </c>
      <c r="AB3">
        <v>56</v>
      </c>
    </row>
    <row r="4" spans="1:28" x14ac:dyDescent="0.25">
      <c r="A4" t="s">
        <v>136</v>
      </c>
      <c r="B4">
        <v>1</v>
      </c>
      <c r="C4" t="s">
        <v>137</v>
      </c>
      <c r="D4">
        <v>1</v>
      </c>
      <c r="E4">
        <v>74</v>
      </c>
      <c r="F4">
        <v>4</v>
      </c>
      <c r="G4">
        <v>66</v>
      </c>
      <c r="H4">
        <v>4</v>
      </c>
      <c r="I4" t="s">
        <v>143</v>
      </c>
      <c r="J4" t="s">
        <v>139</v>
      </c>
      <c r="K4" t="s">
        <v>142</v>
      </c>
      <c r="L4">
        <v>0</v>
      </c>
      <c r="M4">
        <v>1</v>
      </c>
      <c r="N4">
        <v>0</v>
      </c>
      <c r="O4">
        <v>1.8</v>
      </c>
      <c r="P4">
        <v>1.8</v>
      </c>
      <c r="Q4">
        <v>3.6</v>
      </c>
      <c r="R4">
        <v>3.5999999999999997E-2</v>
      </c>
      <c r="S4">
        <v>5.36</v>
      </c>
      <c r="T4">
        <v>52.6</v>
      </c>
      <c r="U4">
        <v>1.2</v>
      </c>
      <c r="V4">
        <v>5.6</v>
      </c>
      <c r="W4">
        <v>33</v>
      </c>
      <c r="X4">
        <v>2.4</v>
      </c>
      <c r="Y4">
        <v>66</v>
      </c>
      <c r="Z4">
        <v>76</v>
      </c>
      <c r="AA4">
        <v>79</v>
      </c>
      <c r="AB4">
        <v>70</v>
      </c>
    </row>
    <row r="5" spans="1:28" x14ac:dyDescent="0.25">
      <c r="A5" t="s">
        <v>136</v>
      </c>
      <c r="B5">
        <v>1</v>
      </c>
      <c r="C5" t="s">
        <v>137</v>
      </c>
      <c r="D5">
        <v>1</v>
      </c>
      <c r="E5">
        <v>74</v>
      </c>
      <c r="F5">
        <v>4</v>
      </c>
      <c r="G5">
        <v>66</v>
      </c>
      <c r="H5">
        <v>5</v>
      </c>
      <c r="I5" t="s">
        <v>144</v>
      </c>
      <c r="J5" t="s">
        <v>141</v>
      </c>
      <c r="K5" t="s">
        <v>119</v>
      </c>
      <c r="L5">
        <v>0</v>
      </c>
      <c r="M5">
        <v>0</v>
      </c>
      <c r="N5">
        <v>1</v>
      </c>
      <c r="O5">
        <v>33.5</v>
      </c>
      <c r="P5">
        <v>33.5</v>
      </c>
      <c r="Q5">
        <v>67</v>
      </c>
      <c r="R5">
        <v>0.67</v>
      </c>
      <c r="S5">
        <v>1.66</v>
      </c>
      <c r="T5">
        <v>17</v>
      </c>
      <c r="U5">
        <v>6.9</v>
      </c>
      <c r="V5">
        <v>3.2</v>
      </c>
      <c r="W5">
        <v>8.8000000000000007</v>
      </c>
      <c r="X5">
        <v>0.6</v>
      </c>
      <c r="Y5">
        <v>55</v>
      </c>
      <c r="Z5">
        <v>55</v>
      </c>
      <c r="AA5">
        <v>58</v>
      </c>
      <c r="AB5">
        <v>30</v>
      </c>
    </row>
    <row r="6" spans="1:28" x14ac:dyDescent="0.25">
      <c r="A6" t="s">
        <v>136</v>
      </c>
      <c r="B6">
        <v>1</v>
      </c>
      <c r="C6" t="s">
        <v>137</v>
      </c>
      <c r="D6">
        <v>1</v>
      </c>
      <c r="E6">
        <v>74</v>
      </c>
      <c r="F6">
        <v>4</v>
      </c>
      <c r="G6">
        <v>66</v>
      </c>
      <c r="H6">
        <v>6</v>
      </c>
      <c r="I6" t="s">
        <v>145</v>
      </c>
      <c r="J6" t="s">
        <v>139</v>
      </c>
      <c r="K6" t="s">
        <v>119</v>
      </c>
      <c r="L6">
        <v>0</v>
      </c>
      <c r="M6">
        <v>0</v>
      </c>
      <c r="N6">
        <v>0</v>
      </c>
      <c r="O6">
        <v>4.7</v>
      </c>
      <c r="P6">
        <v>4.7</v>
      </c>
      <c r="Q6">
        <v>9.4</v>
      </c>
      <c r="R6">
        <v>9.4E-2</v>
      </c>
      <c r="S6">
        <v>3.4</v>
      </c>
      <c r="T6">
        <v>62.6</v>
      </c>
      <c r="U6">
        <v>41</v>
      </c>
      <c r="V6">
        <v>5.4</v>
      </c>
      <c r="W6">
        <v>27.2</v>
      </c>
      <c r="X6">
        <v>0.2</v>
      </c>
      <c r="Y6">
        <v>73</v>
      </c>
      <c r="Z6">
        <v>60</v>
      </c>
      <c r="AA6">
        <v>67</v>
      </c>
      <c r="AB6">
        <v>57</v>
      </c>
    </row>
    <row r="7" spans="1:28" x14ac:dyDescent="0.25">
      <c r="A7" t="s">
        <v>136</v>
      </c>
      <c r="B7">
        <v>1</v>
      </c>
      <c r="C7" t="s">
        <v>137</v>
      </c>
      <c r="D7">
        <v>1</v>
      </c>
      <c r="E7">
        <v>74</v>
      </c>
      <c r="F7">
        <v>4</v>
      </c>
      <c r="G7">
        <v>66</v>
      </c>
      <c r="H7">
        <v>7</v>
      </c>
      <c r="I7" t="s">
        <v>146</v>
      </c>
      <c r="J7" t="s">
        <v>141</v>
      </c>
      <c r="K7" t="s">
        <v>142</v>
      </c>
      <c r="L7">
        <v>0</v>
      </c>
      <c r="M7">
        <v>1</v>
      </c>
      <c r="N7">
        <v>1</v>
      </c>
      <c r="O7">
        <v>31.75</v>
      </c>
      <c r="P7">
        <v>31.75</v>
      </c>
      <c r="Q7">
        <v>63.5</v>
      </c>
      <c r="R7">
        <v>0.63500000000000001</v>
      </c>
      <c r="S7">
        <v>1.8</v>
      </c>
      <c r="T7">
        <v>25.6</v>
      </c>
      <c r="U7">
        <v>23.1</v>
      </c>
      <c r="V7">
        <v>3</v>
      </c>
      <c r="W7">
        <v>7.2</v>
      </c>
      <c r="X7">
        <v>0.1</v>
      </c>
      <c r="Y7">
        <v>89</v>
      </c>
      <c r="Z7">
        <v>96</v>
      </c>
      <c r="AA7">
        <v>81</v>
      </c>
      <c r="AB7">
        <v>70</v>
      </c>
    </row>
    <row r="8" spans="1:28" x14ac:dyDescent="0.25">
      <c r="A8" t="s">
        <v>136</v>
      </c>
      <c r="B8">
        <v>1</v>
      </c>
      <c r="C8" t="s">
        <v>137</v>
      </c>
      <c r="D8">
        <v>1</v>
      </c>
      <c r="E8">
        <v>74</v>
      </c>
      <c r="F8">
        <v>4</v>
      </c>
      <c r="G8">
        <v>66</v>
      </c>
      <c r="H8">
        <v>9</v>
      </c>
      <c r="I8" t="s">
        <v>147</v>
      </c>
      <c r="J8" t="s">
        <v>139</v>
      </c>
      <c r="K8" t="s">
        <v>142</v>
      </c>
      <c r="L8">
        <v>0</v>
      </c>
      <c r="M8">
        <v>1</v>
      </c>
      <c r="N8">
        <v>0</v>
      </c>
      <c r="O8">
        <v>21.2</v>
      </c>
      <c r="P8">
        <v>21.2</v>
      </c>
      <c r="Q8">
        <v>42.4</v>
      </c>
      <c r="R8">
        <v>0.42399999999999999</v>
      </c>
      <c r="S8">
        <v>2.58</v>
      </c>
      <c r="T8">
        <v>32.200000000000003</v>
      </c>
      <c r="U8">
        <v>3.5</v>
      </c>
      <c r="V8">
        <v>12.4</v>
      </c>
      <c r="W8">
        <v>8</v>
      </c>
      <c r="X8">
        <v>1.4</v>
      </c>
      <c r="Y8">
        <v>95</v>
      </c>
      <c r="Z8">
        <v>84</v>
      </c>
      <c r="AA8">
        <v>91</v>
      </c>
      <c r="AB8">
        <v>94</v>
      </c>
    </row>
    <row r="9" spans="1:28" x14ac:dyDescent="0.25">
      <c r="A9" t="s">
        <v>136</v>
      </c>
      <c r="B9">
        <v>1</v>
      </c>
      <c r="C9" t="s">
        <v>137</v>
      </c>
      <c r="D9">
        <v>1</v>
      </c>
      <c r="E9">
        <v>74</v>
      </c>
      <c r="F9">
        <v>4</v>
      </c>
      <c r="G9">
        <v>66</v>
      </c>
      <c r="H9">
        <v>10</v>
      </c>
      <c r="I9" t="s">
        <v>148</v>
      </c>
      <c r="J9" t="s">
        <v>141</v>
      </c>
      <c r="K9" t="s">
        <v>119</v>
      </c>
      <c r="L9">
        <v>0</v>
      </c>
      <c r="M9">
        <v>0</v>
      </c>
      <c r="N9">
        <v>1</v>
      </c>
      <c r="O9">
        <v>43.7</v>
      </c>
      <c r="P9">
        <v>43.7</v>
      </c>
      <c r="Q9">
        <v>87.4</v>
      </c>
      <c r="R9">
        <v>0.874</v>
      </c>
      <c r="S9">
        <v>0.56000000000000005</v>
      </c>
      <c r="T9">
        <v>4.8</v>
      </c>
      <c r="U9">
        <v>4.5999999999999996</v>
      </c>
      <c r="V9">
        <v>1.8</v>
      </c>
      <c r="W9">
        <v>2.8</v>
      </c>
      <c r="X9">
        <v>0.2</v>
      </c>
      <c r="Y9">
        <v>68</v>
      </c>
      <c r="Z9">
        <v>58</v>
      </c>
      <c r="AA9">
        <v>67</v>
      </c>
      <c r="AB9">
        <v>84</v>
      </c>
    </row>
    <row r="10" spans="1:28" x14ac:dyDescent="0.25">
      <c r="A10" t="s">
        <v>136</v>
      </c>
      <c r="B10">
        <v>1</v>
      </c>
      <c r="C10" t="s">
        <v>137</v>
      </c>
      <c r="D10">
        <v>1</v>
      </c>
      <c r="E10">
        <v>74</v>
      </c>
      <c r="F10">
        <v>4</v>
      </c>
      <c r="G10">
        <v>66</v>
      </c>
      <c r="H10">
        <v>11</v>
      </c>
      <c r="I10" t="s">
        <v>149</v>
      </c>
      <c r="J10" t="s">
        <v>139</v>
      </c>
      <c r="K10" t="s">
        <v>142</v>
      </c>
      <c r="L10">
        <v>0</v>
      </c>
      <c r="M10">
        <v>1</v>
      </c>
      <c r="N10">
        <v>0</v>
      </c>
      <c r="O10">
        <v>20.3</v>
      </c>
      <c r="P10">
        <v>20.3</v>
      </c>
      <c r="Q10">
        <v>40.6</v>
      </c>
      <c r="R10">
        <v>0.40600000000000003</v>
      </c>
      <c r="S10">
        <v>3.04</v>
      </c>
      <c r="T10">
        <v>28.2</v>
      </c>
      <c r="U10">
        <v>10</v>
      </c>
      <c r="V10">
        <v>12.6</v>
      </c>
      <c r="W10">
        <v>15.4</v>
      </c>
      <c r="X10">
        <v>1.4</v>
      </c>
      <c r="Y10">
        <v>65</v>
      </c>
      <c r="Z10">
        <v>58</v>
      </c>
      <c r="AA10">
        <v>53</v>
      </c>
      <c r="AB10">
        <v>57</v>
      </c>
    </row>
    <row r="11" spans="1:28" x14ac:dyDescent="0.25">
      <c r="A11" t="s">
        <v>136</v>
      </c>
      <c r="B11">
        <v>1</v>
      </c>
      <c r="C11" t="s">
        <v>137</v>
      </c>
      <c r="D11">
        <v>1</v>
      </c>
      <c r="E11">
        <v>74</v>
      </c>
      <c r="F11">
        <v>4</v>
      </c>
      <c r="G11">
        <v>66</v>
      </c>
      <c r="H11">
        <v>12</v>
      </c>
      <c r="I11" t="s">
        <v>150</v>
      </c>
      <c r="J11" t="s">
        <v>141</v>
      </c>
      <c r="K11" t="s">
        <v>119</v>
      </c>
      <c r="L11">
        <v>0</v>
      </c>
      <c r="M11">
        <v>0</v>
      </c>
      <c r="N11">
        <v>1</v>
      </c>
      <c r="O11">
        <v>36.4</v>
      </c>
      <c r="P11">
        <v>36.4</v>
      </c>
      <c r="Q11">
        <v>72.8</v>
      </c>
      <c r="R11">
        <v>0.72799999999999998</v>
      </c>
      <c r="S11">
        <v>1.02</v>
      </c>
      <c r="T11">
        <v>24</v>
      </c>
      <c r="U11">
        <v>20.9</v>
      </c>
      <c r="V11">
        <v>1.2</v>
      </c>
      <c r="W11">
        <v>0.4</v>
      </c>
      <c r="X11">
        <v>0.4</v>
      </c>
      <c r="Y11">
        <v>46</v>
      </c>
      <c r="Z11">
        <v>22</v>
      </c>
      <c r="AA11">
        <v>20</v>
      </c>
      <c r="AB11">
        <v>37</v>
      </c>
    </row>
    <row r="12" spans="1:28" x14ac:dyDescent="0.25">
      <c r="A12" t="s">
        <v>136</v>
      </c>
      <c r="B12">
        <v>1</v>
      </c>
      <c r="C12" t="s">
        <v>137</v>
      </c>
      <c r="D12">
        <v>1</v>
      </c>
      <c r="E12">
        <v>74</v>
      </c>
      <c r="F12">
        <v>4</v>
      </c>
      <c r="G12">
        <v>66</v>
      </c>
      <c r="H12">
        <v>14</v>
      </c>
      <c r="I12" t="s">
        <v>151</v>
      </c>
      <c r="J12" t="s">
        <v>139</v>
      </c>
      <c r="K12" t="s">
        <v>119</v>
      </c>
      <c r="L12">
        <v>0</v>
      </c>
      <c r="M12">
        <v>0</v>
      </c>
      <c r="N12">
        <v>0</v>
      </c>
      <c r="O12">
        <v>1.96</v>
      </c>
      <c r="P12">
        <v>1.96</v>
      </c>
      <c r="Q12">
        <v>3.92</v>
      </c>
      <c r="R12">
        <v>3.9199999999999999E-2</v>
      </c>
      <c r="S12">
        <v>6.08</v>
      </c>
      <c r="T12">
        <v>9.4</v>
      </c>
      <c r="U12">
        <v>5.3</v>
      </c>
      <c r="V12">
        <v>28.8</v>
      </c>
      <c r="W12">
        <v>48.8</v>
      </c>
      <c r="X12">
        <v>1.08</v>
      </c>
      <c r="Y12">
        <v>58</v>
      </c>
      <c r="Z12">
        <v>35</v>
      </c>
      <c r="AA12">
        <v>72</v>
      </c>
      <c r="AB12">
        <v>67</v>
      </c>
    </row>
    <row r="13" spans="1:28" x14ac:dyDescent="0.25">
      <c r="A13" t="s">
        <v>136</v>
      </c>
      <c r="B13">
        <v>1</v>
      </c>
      <c r="C13" t="s">
        <v>137</v>
      </c>
      <c r="D13">
        <v>1</v>
      </c>
      <c r="E13">
        <v>74</v>
      </c>
      <c r="F13">
        <v>4</v>
      </c>
      <c r="G13">
        <v>66</v>
      </c>
      <c r="H13">
        <v>15</v>
      </c>
      <c r="I13" t="s">
        <v>152</v>
      </c>
      <c r="J13" t="s">
        <v>139</v>
      </c>
      <c r="K13" t="s">
        <v>142</v>
      </c>
      <c r="L13">
        <v>0</v>
      </c>
      <c r="M13">
        <v>1</v>
      </c>
      <c r="N13">
        <v>0</v>
      </c>
      <c r="O13">
        <v>31.7</v>
      </c>
      <c r="P13">
        <v>31.7</v>
      </c>
      <c r="Q13">
        <v>63.4</v>
      </c>
      <c r="R13">
        <v>0.63400000000000001</v>
      </c>
      <c r="S13">
        <v>1.56</v>
      </c>
      <c r="T13">
        <v>28.6</v>
      </c>
      <c r="U13">
        <v>0.5</v>
      </c>
      <c r="V13">
        <v>2</v>
      </c>
      <c r="W13">
        <v>3.2</v>
      </c>
      <c r="X13">
        <v>0.4</v>
      </c>
      <c r="Y13">
        <v>79</v>
      </c>
      <c r="Z13">
        <v>69</v>
      </c>
      <c r="AA13">
        <v>75</v>
      </c>
      <c r="AB13">
        <v>68</v>
      </c>
    </row>
    <row r="14" spans="1:28" x14ac:dyDescent="0.25">
      <c r="A14" t="s">
        <v>136</v>
      </c>
      <c r="B14">
        <v>1</v>
      </c>
      <c r="C14" t="s">
        <v>137</v>
      </c>
      <c r="D14">
        <v>1</v>
      </c>
      <c r="E14">
        <v>74</v>
      </c>
      <c r="F14">
        <v>4</v>
      </c>
      <c r="G14">
        <v>66</v>
      </c>
      <c r="H14">
        <v>16</v>
      </c>
      <c r="I14" t="s">
        <v>153</v>
      </c>
      <c r="J14" t="s">
        <v>139</v>
      </c>
      <c r="K14" t="s">
        <v>142</v>
      </c>
      <c r="L14">
        <v>0</v>
      </c>
      <c r="M14">
        <v>1</v>
      </c>
      <c r="N14">
        <v>0</v>
      </c>
      <c r="O14">
        <v>1</v>
      </c>
      <c r="P14">
        <v>1</v>
      </c>
      <c r="Q14">
        <v>2</v>
      </c>
      <c r="R14">
        <v>0.02</v>
      </c>
      <c r="S14">
        <v>5.22</v>
      </c>
      <c r="T14">
        <v>62.6</v>
      </c>
      <c r="U14">
        <v>48.8</v>
      </c>
      <c r="V14">
        <v>5.4</v>
      </c>
      <c r="W14">
        <v>27.2</v>
      </c>
      <c r="X14">
        <v>0.2</v>
      </c>
      <c r="Y14">
        <v>68</v>
      </c>
      <c r="Z14">
        <v>74</v>
      </c>
      <c r="AA14">
        <v>80</v>
      </c>
      <c r="AB14">
        <v>78</v>
      </c>
    </row>
    <row r="15" spans="1:28" x14ac:dyDescent="0.25">
      <c r="A15" t="s">
        <v>136</v>
      </c>
      <c r="B15">
        <v>1</v>
      </c>
      <c r="C15" t="s">
        <v>137</v>
      </c>
      <c r="D15">
        <v>1</v>
      </c>
      <c r="E15">
        <v>74</v>
      </c>
      <c r="F15">
        <v>4</v>
      </c>
      <c r="G15">
        <v>66</v>
      </c>
      <c r="H15">
        <v>17</v>
      </c>
      <c r="I15" t="s">
        <v>154</v>
      </c>
      <c r="J15" t="s">
        <v>141</v>
      </c>
      <c r="K15" t="s">
        <v>119</v>
      </c>
      <c r="L15">
        <v>0</v>
      </c>
      <c r="M15">
        <v>0</v>
      </c>
      <c r="N15">
        <v>1</v>
      </c>
      <c r="O15">
        <v>40.299999999999997</v>
      </c>
      <c r="P15">
        <v>40.299999999999997</v>
      </c>
      <c r="Q15">
        <v>80.599999999999994</v>
      </c>
      <c r="R15">
        <v>0.80600000000000005</v>
      </c>
      <c r="S15">
        <v>4.2</v>
      </c>
      <c r="T15">
        <v>66.2</v>
      </c>
      <c r="U15">
        <v>5.0999999999999996</v>
      </c>
      <c r="V15">
        <v>12.2</v>
      </c>
      <c r="W15">
        <v>7.8</v>
      </c>
      <c r="X15">
        <v>0</v>
      </c>
      <c r="Y15">
        <v>76</v>
      </c>
      <c r="Z15">
        <v>93</v>
      </c>
      <c r="AA15">
        <v>92</v>
      </c>
      <c r="AB15">
        <v>92</v>
      </c>
    </row>
    <row r="16" spans="1:28" x14ac:dyDescent="0.25">
      <c r="A16" t="s">
        <v>136</v>
      </c>
      <c r="B16">
        <v>1</v>
      </c>
      <c r="C16" t="s">
        <v>137</v>
      </c>
      <c r="D16">
        <v>1</v>
      </c>
      <c r="E16">
        <v>74</v>
      </c>
      <c r="F16">
        <v>4</v>
      </c>
      <c r="G16">
        <v>66</v>
      </c>
      <c r="H16">
        <v>19</v>
      </c>
      <c r="I16" t="s">
        <v>155</v>
      </c>
      <c r="J16" t="s">
        <v>139</v>
      </c>
      <c r="K16" t="s">
        <v>119</v>
      </c>
      <c r="L16">
        <v>0</v>
      </c>
      <c r="M16">
        <v>0</v>
      </c>
      <c r="N16">
        <v>0</v>
      </c>
      <c r="O16">
        <v>27.3</v>
      </c>
      <c r="P16">
        <v>27.3</v>
      </c>
      <c r="Q16">
        <v>54.6</v>
      </c>
      <c r="R16">
        <v>0.54600000000000004</v>
      </c>
      <c r="S16">
        <v>4.1399999999999997</v>
      </c>
      <c r="T16">
        <v>23.8</v>
      </c>
      <c r="U16">
        <v>1</v>
      </c>
      <c r="V16">
        <v>5.2</v>
      </c>
      <c r="W16">
        <v>9.4</v>
      </c>
      <c r="X16">
        <v>0.8</v>
      </c>
      <c r="Y16">
        <v>50</v>
      </c>
      <c r="Z16">
        <v>34</v>
      </c>
      <c r="AA16">
        <v>43</v>
      </c>
      <c r="AB16">
        <v>15</v>
      </c>
    </row>
    <row r="17" spans="1:28" x14ac:dyDescent="0.25">
      <c r="A17" t="s">
        <v>136</v>
      </c>
      <c r="B17">
        <v>1</v>
      </c>
      <c r="C17" t="s">
        <v>137</v>
      </c>
      <c r="D17">
        <v>1</v>
      </c>
      <c r="E17">
        <v>74</v>
      </c>
      <c r="F17">
        <v>4</v>
      </c>
      <c r="G17">
        <v>66</v>
      </c>
      <c r="H17">
        <v>20</v>
      </c>
      <c r="I17" t="s">
        <v>156</v>
      </c>
      <c r="J17" t="s">
        <v>141</v>
      </c>
      <c r="K17" t="s">
        <v>142</v>
      </c>
      <c r="L17">
        <v>0</v>
      </c>
      <c r="M17">
        <v>1</v>
      </c>
      <c r="N17">
        <v>1</v>
      </c>
      <c r="O17">
        <v>35.9</v>
      </c>
      <c r="P17">
        <v>35.9</v>
      </c>
      <c r="Q17">
        <v>71.8</v>
      </c>
      <c r="R17">
        <v>0.71799999999999997</v>
      </c>
      <c r="S17">
        <v>1.28</v>
      </c>
      <c r="T17">
        <v>16</v>
      </c>
      <c r="U17">
        <v>3.6</v>
      </c>
      <c r="V17">
        <v>3</v>
      </c>
      <c r="W17">
        <v>4.8</v>
      </c>
      <c r="X17">
        <v>0.4</v>
      </c>
      <c r="Y17">
        <v>75</v>
      </c>
      <c r="Z17">
        <v>77</v>
      </c>
      <c r="AA17">
        <v>84</v>
      </c>
      <c r="AB17">
        <v>97</v>
      </c>
    </row>
    <row r="18" spans="1:28" x14ac:dyDescent="0.25">
      <c r="A18" t="s">
        <v>157</v>
      </c>
      <c r="B18">
        <v>1</v>
      </c>
      <c r="C18" t="s">
        <v>158</v>
      </c>
      <c r="D18">
        <v>0</v>
      </c>
      <c r="E18">
        <v>71</v>
      </c>
      <c r="F18">
        <v>6</v>
      </c>
      <c r="G18">
        <v>96</v>
      </c>
      <c r="H18">
        <v>1</v>
      </c>
      <c r="I18" t="s">
        <v>138</v>
      </c>
      <c r="J18" t="s">
        <v>139</v>
      </c>
      <c r="K18" t="s">
        <v>119</v>
      </c>
      <c r="L18">
        <v>0</v>
      </c>
      <c r="M18">
        <v>0</v>
      </c>
      <c r="N18">
        <v>0</v>
      </c>
      <c r="O18">
        <v>27.44</v>
      </c>
      <c r="P18">
        <v>27.44</v>
      </c>
      <c r="Q18">
        <v>54.88</v>
      </c>
      <c r="R18">
        <v>0.54879999999999995</v>
      </c>
      <c r="S18">
        <v>2.1</v>
      </c>
      <c r="T18">
        <v>24.8</v>
      </c>
      <c r="U18">
        <v>5.0999999999999996</v>
      </c>
      <c r="V18">
        <v>5.8</v>
      </c>
      <c r="W18">
        <v>8.6</v>
      </c>
      <c r="X18">
        <v>0.52</v>
      </c>
      <c r="Y18">
        <v>62</v>
      </c>
      <c r="Z18">
        <v>50</v>
      </c>
      <c r="AA18">
        <v>62</v>
      </c>
      <c r="AB18">
        <v>53</v>
      </c>
    </row>
    <row r="19" spans="1:28" x14ac:dyDescent="0.25">
      <c r="A19" t="s">
        <v>157</v>
      </c>
      <c r="B19">
        <v>1</v>
      </c>
      <c r="C19" t="s">
        <v>158</v>
      </c>
      <c r="D19">
        <v>0</v>
      </c>
      <c r="E19">
        <v>71</v>
      </c>
      <c r="F19">
        <v>6</v>
      </c>
      <c r="G19">
        <v>96</v>
      </c>
      <c r="H19">
        <v>2</v>
      </c>
      <c r="I19" t="s">
        <v>140</v>
      </c>
      <c r="J19" t="s">
        <v>141</v>
      </c>
      <c r="K19" t="s">
        <v>142</v>
      </c>
      <c r="L19">
        <v>0</v>
      </c>
      <c r="M19">
        <v>1</v>
      </c>
      <c r="N19">
        <v>1</v>
      </c>
      <c r="O19">
        <v>39.9</v>
      </c>
      <c r="P19">
        <v>39.9</v>
      </c>
      <c r="Q19">
        <v>79.8</v>
      </c>
      <c r="R19">
        <v>0.79800000000000004</v>
      </c>
      <c r="S19">
        <v>0.8</v>
      </c>
      <c r="T19">
        <v>20</v>
      </c>
      <c r="U19">
        <v>18.600000000000001</v>
      </c>
      <c r="V19">
        <v>0</v>
      </c>
      <c r="W19">
        <v>0</v>
      </c>
      <c r="X19">
        <v>0.2</v>
      </c>
      <c r="Y19">
        <v>55</v>
      </c>
      <c r="Z19">
        <v>46</v>
      </c>
      <c r="AA19">
        <v>35</v>
      </c>
      <c r="AB19">
        <v>23</v>
      </c>
    </row>
    <row r="20" spans="1:28" x14ac:dyDescent="0.25">
      <c r="A20" t="s">
        <v>157</v>
      </c>
      <c r="B20">
        <v>1</v>
      </c>
      <c r="C20" t="s">
        <v>158</v>
      </c>
      <c r="D20">
        <v>0</v>
      </c>
      <c r="E20">
        <v>71</v>
      </c>
      <c r="F20">
        <v>6</v>
      </c>
      <c r="G20">
        <v>96</v>
      </c>
      <c r="H20">
        <v>4</v>
      </c>
      <c r="I20" t="s">
        <v>143</v>
      </c>
      <c r="J20" t="s">
        <v>139</v>
      </c>
      <c r="K20" t="s">
        <v>142</v>
      </c>
      <c r="L20">
        <v>0</v>
      </c>
      <c r="M20">
        <v>1</v>
      </c>
      <c r="N20">
        <v>0</v>
      </c>
      <c r="O20">
        <v>1.8</v>
      </c>
      <c r="P20">
        <v>1.8</v>
      </c>
      <c r="Q20">
        <v>3.6</v>
      </c>
      <c r="R20">
        <v>3.5999999999999997E-2</v>
      </c>
      <c r="S20">
        <v>5.36</v>
      </c>
      <c r="T20">
        <v>52.6</v>
      </c>
      <c r="U20">
        <v>1.2</v>
      </c>
      <c r="V20">
        <v>5.6</v>
      </c>
      <c r="W20">
        <v>33</v>
      </c>
      <c r="X20">
        <v>2.4</v>
      </c>
      <c r="Y20">
        <v>81</v>
      </c>
      <c r="Z20">
        <v>38</v>
      </c>
      <c r="AA20">
        <v>59</v>
      </c>
      <c r="AB20">
        <v>70</v>
      </c>
    </row>
    <row r="21" spans="1:28" x14ac:dyDescent="0.25">
      <c r="A21" t="s">
        <v>157</v>
      </c>
      <c r="B21">
        <v>1</v>
      </c>
      <c r="C21" t="s">
        <v>158</v>
      </c>
      <c r="D21">
        <v>0</v>
      </c>
      <c r="E21">
        <v>71</v>
      </c>
      <c r="F21">
        <v>6</v>
      </c>
      <c r="G21">
        <v>96</v>
      </c>
      <c r="H21">
        <v>5</v>
      </c>
      <c r="I21" t="s">
        <v>144</v>
      </c>
      <c r="J21" t="s">
        <v>141</v>
      </c>
      <c r="K21" t="s">
        <v>119</v>
      </c>
      <c r="L21">
        <v>0</v>
      </c>
      <c r="M21">
        <v>0</v>
      </c>
      <c r="N21">
        <v>1</v>
      </c>
      <c r="O21">
        <v>33.5</v>
      </c>
      <c r="P21">
        <v>33.5</v>
      </c>
      <c r="Q21">
        <v>67</v>
      </c>
      <c r="R21">
        <v>0.67</v>
      </c>
      <c r="S21">
        <v>1.66</v>
      </c>
      <c r="T21">
        <v>17</v>
      </c>
      <c r="U21">
        <v>6.9</v>
      </c>
      <c r="V21">
        <v>3.2</v>
      </c>
      <c r="W21">
        <v>8.8000000000000007</v>
      </c>
      <c r="X21">
        <v>0.6</v>
      </c>
      <c r="Y21">
        <v>44</v>
      </c>
      <c r="Z21">
        <v>61</v>
      </c>
      <c r="AA21">
        <v>44</v>
      </c>
      <c r="AB21">
        <v>37</v>
      </c>
    </row>
    <row r="22" spans="1:28" x14ac:dyDescent="0.25">
      <c r="A22" t="s">
        <v>157</v>
      </c>
      <c r="B22">
        <v>1</v>
      </c>
      <c r="C22" t="s">
        <v>158</v>
      </c>
      <c r="D22">
        <v>0</v>
      </c>
      <c r="E22">
        <v>71</v>
      </c>
      <c r="F22">
        <v>6</v>
      </c>
      <c r="G22">
        <v>96</v>
      </c>
      <c r="H22">
        <v>6</v>
      </c>
      <c r="I22" t="s">
        <v>145</v>
      </c>
      <c r="J22" t="s">
        <v>139</v>
      </c>
      <c r="K22" t="s">
        <v>119</v>
      </c>
      <c r="L22">
        <v>0</v>
      </c>
      <c r="M22">
        <v>0</v>
      </c>
      <c r="N22">
        <v>0</v>
      </c>
      <c r="O22">
        <v>4.7</v>
      </c>
      <c r="P22">
        <v>4.7</v>
      </c>
      <c r="Q22">
        <v>9.4</v>
      </c>
      <c r="R22">
        <v>9.4E-2</v>
      </c>
      <c r="S22">
        <v>3.4</v>
      </c>
      <c r="T22">
        <v>62.6</v>
      </c>
      <c r="U22">
        <v>41</v>
      </c>
      <c r="V22">
        <v>5.4</v>
      </c>
      <c r="W22">
        <v>27.2</v>
      </c>
      <c r="X22">
        <v>0.2</v>
      </c>
      <c r="Y22">
        <v>68</v>
      </c>
      <c r="Z22">
        <v>46</v>
      </c>
      <c r="AA22">
        <v>67</v>
      </c>
      <c r="AB22">
        <v>64</v>
      </c>
    </row>
    <row r="23" spans="1:28" x14ac:dyDescent="0.25">
      <c r="A23" t="s">
        <v>157</v>
      </c>
      <c r="B23">
        <v>1</v>
      </c>
      <c r="C23" t="s">
        <v>158</v>
      </c>
      <c r="D23">
        <v>0</v>
      </c>
      <c r="E23">
        <v>71</v>
      </c>
      <c r="F23">
        <v>6</v>
      </c>
      <c r="G23">
        <v>96</v>
      </c>
      <c r="H23">
        <v>7</v>
      </c>
      <c r="I23" t="s">
        <v>146</v>
      </c>
      <c r="J23" t="s">
        <v>141</v>
      </c>
      <c r="K23" t="s">
        <v>142</v>
      </c>
      <c r="L23">
        <v>0</v>
      </c>
      <c r="M23">
        <v>1</v>
      </c>
      <c r="N23">
        <v>1</v>
      </c>
      <c r="O23">
        <v>31.75</v>
      </c>
      <c r="P23">
        <v>31.75</v>
      </c>
      <c r="Q23">
        <v>63.5</v>
      </c>
      <c r="R23">
        <v>0.63500000000000001</v>
      </c>
      <c r="S23">
        <v>1.8</v>
      </c>
      <c r="T23">
        <v>25.6</v>
      </c>
      <c r="U23">
        <v>23.1</v>
      </c>
      <c r="V23">
        <v>3</v>
      </c>
      <c r="W23">
        <v>7.2</v>
      </c>
      <c r="X23">
        <v>0.1</v>
      </c>
      <c r="Y23">
        <v>91</v>
      </c>
      <c r="Z23">
        <v>97</v>
      </c>
      <c r="AA23">
        <v>88</v>
      </c>
      <c r="AB23">
        <v>55</v>
      </c>
    </row>
    <row r="24" spans="1:28" x14ac:dyDescent="0.25">
      <c r="A24" t="s">
        <v>157</v>
      </c>
      <c r="B24">
        <v>1</v>
      </c>
      <c r="C24" t="s">
        <v>158</v>
      </c>
      <c r="D24">
        <v>0</v>
      </c>
      <c r="E24">
        <v>71</v>
      </c>
      <c r="F24">
        <v>6</v>
      </c>
      <c r="G24">
        <v>96</v>
      </c>
      <c r="H24">
        <v>9</v>
      </c>
      <c r="I24" t="s">
        <v>147</v>
      </c>
      <c r="J24" t="s">
        <v>139</v>
      </c>
      <c r="K24" t="s">
        <v>142</v>
      </c>
      <c r="L24">
        <v>0</v>
      </c>
      <c r="M24">
        <v>1</v>
      </c>
      <c r="N24">
        <v>0</v>
      </c>
      <c r="O24">
        <v>21.2</v>
      </c>
      <c r="P24">
        <v>21.2</v>
      </c>
      <c r="Q24">
        <v>42.4</v>
      </c>
      <c r="R24">
        <v>0.42399999999999999</v>
      </c>
      <c r="S24">
        <v>2.58</v>
      </c>
      <c r="T24">
        <v>32.200000000000003</v>
      </c>
      <c r="U24">
        <v>3.5</v>
      </c>
      <c r="V24">
        <v>12.4</v>
      </c>
      <c r="W24">
        <v>8</v>
      </c>
      <c r="X24">
        <v>1.4</v>
      </c>
      <c r="Y24">
        <v>81</v>
      </c>
      <c r="Z24">
        <v>64</v>
      </c>
      <c r="AA24">
        <v>93</v>
      </c>
      <c r="AB24">
        <v>93</v>
      </c>
    </row>
    <row r="25" spans="1:28" x14ac:dyDescent="0.25">
      <c r="A25" t="s">
        <v>157</v>
      </c>
      <c r="B25">
        <v>1</v>
      </c>
      <c r="C25" t="s">
        <v>158</v>
      </c>
      <c r="D25">
        <v>0</v>
      </c>
      <c r="E25">
        <v>71</v>
      </c>
      <c r="F25">
        <v>6</v>
      </c>
      <c r="G25">
        <v>96</v>
      </c>
      <c r="H25">
        <v>10</v>
      </c>
      <c r="I25" t="s">
        <v>148</v>
      </c>
      <c r="J25" t="s">
        <v>141</v>
      </c>
      <c r="K25" t="s">
        <v>119</v>
      </c>
      <c r="L25">
        <v>0</v>
      </c>
      <c r="M25">
        <v>0</v>
      </c>
      <c r="N25">
        <v>1</v>
      </c>
      <c r="O25">
        <v>43.7</v>
      </c>
      <c r="P25">
        <v>43.7</v>
      </c>
      <c r="Q25">
        <v>87.4</v>
      </c>
      <c r="R25">
        <v>0.874</v>
      </c>
      <c r="S25">
        <v>0.56000000000000005</v>
      </c>
      <c r="T25">
        <v>4.8</v>
      </c>
      <c r="U25">
        <v>4.5999999999999996</v>
      </c>
      <c r="V25">
        <v>1.8</v>
      </c>
      <c r="W25">
        <v>2.8</v>
      </c>
      <c r="X25">
        <v>0.2</v>
      </c>
      <c r="Y25">
        <v>76</v>
      </c>
      <c r="Z25">
        <v>76</v>
      </c>
      <c r="AA25">
        <v>69</v>
      </c>
      <c r="AB25">
        <v>83</v>
      </c>
    </row>
    <row r="26" spans="1:28" x14ac:dyDescent="0.25">
      <c r="A26" t="s">
        <v>157</v>
      </c>
      <c r="B26">
        <v>1</v>
      </c>
      <c r="C26" t="s">
        <v>158</v>
      </c>
      <c r="D26">
        <v>0</v>
      </c>
      <c r="E26">
        <v>71</v>
      </c>
      <c r="F26">
        <v>6</v>
      </c>
      <c r="G26">
        <v>96</v>
      </c>
      <c r="H26">
        <v>11</v>
      </c>
      <c r="I26" t="s">
        <v>149</v>
      </c>
      <c r="J26" t="s">
        <v>139</v>
      </c>
      <c r="K26" t="s">
        <v>142</v>
      </c>
      <c r="L26">
        <v>0</v>
      </c>
      <c r="M26">
        <v>1</v>
      </c>
      <c r="N26">
        <v>0</v>
      </c>
      <c r="O26">
        <v>20.3</v>
      </c>
      <c r="P26">
        <v>20.3</v>
      </c>
      <c r="Q26">
        <v>40.6</v>
      </c>
      <c r="R26">
        <v>0.40600000000000003</v>
      </c>
      <c r="S26">
        <v>3.04</v>
      </c>
      <c r="T26">
        <v>28.2</v>
      </c>
      <c r="U26">
        <v>10</v>
      </c>
      <c r="V26">
        <v>12.6</v>
      </c>
      <c r="W26">
        <v>15.4</v>
      </c>
      <c r="X26">
        <v>1.4</v>
      </c>
      <c r="Y26">
        <v>42</v>
      </c>
      <c r="Z26">
        <v>25</v>
      </c>
      <c r="AA26">
        <v>54</v>
      </c>
      <c r="AB26">
        <v>58</v>
      </c>
    </row>
    <row r="27" spans="1:28" x14ac:dyDescent="0.25">
      <c r="A27" t="s">
        <v>157</v>
      </c>
      <c r="B27">
        <v>1</v>
      </c>
      <c r="C27" t="s">
        <v>158</v>
      </c>
      <c r="D27">
        <v>0</v>
      </c>
      <c r="E27">
        <v>71</v>
      </c>
      <c r="F27">
        <v>6</v>
      </c>
      <c r="G27">
        <v>96</v>
      </c>
      <c r="H27">
        <v>12</v>
      </c>
      <c r="I27" t="s">
        <v>150</v>
      </c>
      <c r="J27" t="s">
        <v>141</v>
      </c>
      <c r="K27" t="s">
        <v>119</v>
      </c>
      <c r="L27">
        <v>0</v>
      </c>
      <c r="M27">
        <v>0</v>
      </c>
      <c r="N27">
        <v>1</v>
      </c>
      <c r="O27">
        <v>36.4</v>
      </c>
      <c r="P27">
        <v>36.4</v>
      </c>
      <c r="Q27">
        <v>72.8</v>
      </c>
      <c r="R27">
        <v>0.72799999999999998</v>
      </c>
      <c r="S27">
        <v>1.02</v>
      </c>
      <c r="T27">
        <v>24</v>
      </c>
      <c r="U27">
        <v>20.9</v>
      </c>
      <c r="V27">
        <v>1.2</v>
      </c>
      <c r="W27">
        <v>0.4</v>
      </c>
      <c r="X27">
        <v>0.4</v>
      </c>
      <c r="Y27">
        <v>52</v>
      </c>
      <c r="Z27">
        <v>42</v>
      </c>
      <c r="AA27">
        <v>17</v>
      </c>
      <c r="AB27">
        <v>23</v>
      </c>
    </row>
    <row r="28" spans="1:28" x14ac:dyDescent="0.25">
      <c r="A28" t="s">
        <v>157</v>
      </c>
      <c r="B28">
        <v>1</v>
      </c>
      <c r="C28" t="s">
        <v>158</v>
      </c>
      <c r="D28">
        <v>0</v>
      </c>
      <c r="E28">
        <v>71</v>
      </c>
      <c r="F28">
        <v>6</v>
      </c>
      <c r="G28">
        <v>96</v>
      </c>
      <c r="H28">
        <v>14</v>
      </c>
      <c r="I28" t="s">
        <v>151</v>
      </c>
      <c r="J28" t="s">
        <v>139</v>
      </c>
      <c r="K28" t="s">
        <v>119</v>
      </c>
      <c r="L28">
        <v>0</v>
      </c>
      <c r="M28">
        <v>0</v>
      </c>
      <c r="N28">
        <v>0</v>
      </c>
      <c r="O28">
        <v>1.96</v>
      </c>
      <c r="P28">
        <v>1.96</v>
      </c>
      <c r="Q28">
        <v>3.92</v>
      </c>
      <c r="R28">
        <v>3.9199999999999999E-2</v>
      </c>
      <c r="S28">
        <v>6.08</v>
      </c>
      <c r="T28">
        <v>9.4</v>
      </c>
      <c r="U28">
        <v>5.3</v>
      </c>
      <c r="V28">
        <v>28.8</v>
      </c>
      <c r="W28">
        <v>48.8</v>
      </c>
      <c r="X28">
        <v>1.08</v>
      </c>
      <c r="Y28">
        <v>71</v>
      </c>
      <c r="Z28">
        <v>21</v>
      </c>
      <c r="AA28">
        <v>72</v>
      </c>
      <c r="AB28">
        <v>58</v>
      </c>
    </row>
    <row r="29" spans="1:28" x14ac:dyDescent="0.25">
      <c r="A29" t="s">
        <v>157</v>
      </c>
      <c r="B29">
        <v>1</v>
      </c>
      <c r="C29" t="s">
        <v>158</v>
      </c>
      <c r="D29">
        <v>0</v>
      </c>
      <c r="E29">
        <v>71</v>
      </c>
      <c r="F29">
        <v>6</v>
      </c>
      <c r="G29">
        <v>96</v>
      </c>
      <c r="H29">
        <v>15</v>
      </c>
      <c r="I29" t="s">
        <v>152</v>
      </c>
      <c r="J29" t="s">
        <v>139</v>
      </c>
      <c r="K29" t="s">
        <v>142</v>
      </c>
      <c r="L29">
        <v>0</v>
      </c>
      <c r="M29">
        <v>1</v>
      </c>
      <c r="N29">
        <v>0</v>
      </c>
      <c r="O29">
        <v>31.7</v>
      </c>
      <c r="P29">
        <v>31.7</v>
      </c>
      <c r="Q29">
        <v>63.4</v>
      </c>
      <c r="R29">
        <v>0.63400000000000001</v>
      </c>
      <c r="S29">
        <v>1.56</v>
      </c>
      <c r="T29">
        <v>28.6</v>
      </c>
      <c r="U29">
        <v>0.5</v>
      </c>
      <c r="V29">
        <v>2</v>
      </c>
      <c r="W29">
        <v>3.2</v>
      </c>
      <c r="X29">
        <v>0.4</v>
      </c>
      <c r="Y29">
        <v>71</v>
      </c>
      <c r="Z29">
        <v>44</v>
      </c>
      <c r="AA29">
        <v>67</v>
      </c>
      <c r="AB29">
        <v>60</v>
      </c>
    </row>
    <row r="30" spans="1:28" x14ac:dyDescent="0.25">
      <c r="A30" t="s">
        <v>157</v>
      </c>
      <c r="B30">
        <v>1</v>
      </c>
      <c r="C30" t="s">
        <v>158</v>
      </c>
      <c r="D30">
        <v>0</v>
      </c>
      <c r="E30">
        <v>71</v>
      </c>
      <c r="F30">
        <v>6</v>
      </c>
      <c r="G30">
        <v>96</v>
      </c>
      <c r="H30">
        <v>16</v>
      </c>
      <c r="I30" t="s">
        <v>153</v>
      </c>
      <c r="J30" t="s">
        <v>139</v>
      </c>
      <c r="K30" t="s">
        <v>142</v>
      </c>
      <c r="L30">
        <v>0</v>
      </c>
      <c r="M30">
        <v>1</v>
      </c>
      <c r="N30">
        <v>0</v>
      </c>
      <c r="O30">
        <v>1</v>
      </c>
      <c r="P30">
        <v>1</v>
      </c>
      <c r="Q30">
        <v>2</v>
      </c>
      <c r="R30">
        <v>0.02</v>
      </c>
      <c r="S30">
        <v>5.22</v>
      </c>
      <c r="T30">
        <v>62.6</v>
      </c>
      <c r="U30">
        <v>48.8</v>
      </c>
      <c r="V30">
        <v>5.4</v>
      </c>
      <c r="W30">
        <v>27.2</v>
      </c>
      <c r="X30">
        <v>0.2</v>
      </c>
      <c r="Y30">
        <v>71</v>
      </c>
      <c r="Z30">
        <v>35</v>
      </c>
      <c r="AA30">
        <v>73</v>
      </c>
      <c r="AB30">
        <v>77</v>
      </c>
    </row>
    <row r="31" spans="1:28" x14ac:dyDescent="0.25">
      <c r="A31" t="s">
        <v>157</v>
      </c>
      <c r="B31">
        <v>1</v>
      </c>
      <c r="C31" t="s">
        <v>158</v>
      </c>
      <c r="D31">
        <v>0</v>
      </c>
      <c r="E31">
        <v>71</v>
      </c>
      <c r="F31">
        <v>6</v>
      </c>
      <c r="G31">
        <v>96</v>
      </c>
      <c r="H31">
        <v>17</v>
      </c>
      <c r="I31" t="s">
        <v>154</v>
      </c>
      <c r="J31" t="s">
        <v>141</v>
      </c>
      <c r="K31" t="s">
        <v>119</v>
      </c>
      <c r="L31">
        <v>0</v>
      </c>
      <c r="M31">
        <v>0</v>
      </c>
      <c r="N31">
        <v>1</v>
      </c>
      <c r="O31">
        <v>40.299999999999997</v>
      </c>
      <c r="P31">
        <v>40.299999999999997</v>
      </c>
      <c r="Q31">
        <v>80.599999999999994</v>
      </c>
      <c r="R31">
        <v>0.80600000000000005</v>
      </c>
      <c r="S31">
        <v>4.2</v>
      </c>
      <c r="T31">
        <v>66.2</v>
      </c>
      <c r="U31">
        <v>5.0999999999999996</v>
      </c>
      <c r="V31">
        <v>12.2</v>
      </c>
      <c r="W31">
        <v>7.8</v>
      </c>
      <c r="X31">
        <v>0</v>
      </c>
      <c r="Y31">
        <v>84</v>
      </c>
      <c r="Z31">
        <v>92</v>
      </c>
      <c r="AA31">
        <v>89</v>
      </c>
      <c r="AB31">
        <v>88</v>
      </c>
    </row>
    <row r="32" spans="1:28" x14ac:dyDescent="0.25">
      <c r="A32" t="s">
        <v>157</v>
      </c>
      <c r="B32">
        <v>1</v>
      </c>
      <c r="C32" t="s">
        <v>158</v>
      </c>
      <c r="D32">
        <v>0</v>
      </c>
      <c r="E32">
        <v>71</v>
      </c>
      <c r="F32">
        <v>6</v>
      </c>
      <c r="G32">
        <v>96</v>
      </c>
      <c r="H32">
        <v>19</v>
      </c>
      <c r="I32" t="s">
        <v>155</v>
      </c>
      <c r="J32" t="s">
        <v>139</v>
      </c>
      <c r="K32" t="s">
        <v>119</v>
      </c>
      <c r="L32">
        <v>0</v>
      </c>
      <c r="M32">
        <v>0</v>
      </c>
      <c r="N32">
        <v>0</v>
      </c>
      <c r="O32">
        <v>27.3</v>
      </c>
      <c r="P32">
        <v>27.3</v>
      </c>
      <c r="Q32">
        <v>54.6</v>
      </c>
      <c r="R32">
        <v>0.54600000000000004</v>
      </c>
      <c r="S32">
        <v>4.1399999999999997</v>
      </c>
      <c r="T32">
        <v>23.8</v>
      </c>
      <c r="U32">
        <v>1</v>
      </c>
      <c r="V32">
        <v>5.2</v>
      </c>
      <c r="W32">
        <v>9.4</v>
      </c>
      <c r="X32">
        <v>0.8</v>
      </c>
      <c r="Y32">
        <v>48</v>
      </c>
      <c r="Z32">
        <v>41</v>
      </c>
      <c r="AA32">
        <v>32</v>
      </c>
      <c r="AB32">
        <v>16</v>
      </c>
    </row>
    <row r="33" spans="1:28" x14ac:dyDescent="0.25">
      <c r="A33" t="s">
        <v>157</v>
      </c>
      <c r="B33">
        <v>1</v>
      </c>
      <c r="C33" t="s">
        <v>158</v>
      </c>
      <c r="D33">
        <v>0</v>
      </c>
      <c r="E33">
        <v>71</v>
      </c>
      <c r="F33">
        <v>6</v>
      </c>
      <c r="G33">
        <v>96</v>
      </c>
      <c r="H33">
        <v>20</v>
      </c>
      <c r="I33" t="s">
        <v>156</v>
      </c>
      <c r="J33" t="s">
        <v>141</v>
      </c>
      <c r="K33" t="s">
        <v>142</v>
      </c>
      <c r="L33">
        <v>0</v>
      </c>
      <c r="M33">
        <v>1</v>
      </c>
      <c r="N33">
        <v>1</v>
      </c>
      <c r="O33">
        <v>35.9</v>
      </c>
      <c r="P33">
        <v>35.9</v>
      </c>
      <c r="Q33">
        <v>71.8</v>
      </c>
      <c r="R33">
        <v>0.71799999999999997</v>
      </c>
      <c r="S33">
        <v>1.28</v>
      </c>
      <c r="T33">
        <v>16</v>
      </c>
      <c r="U33">
        <v>3.6</v>
      </c>
      <c r="V33">
        <v>3</v>
      </c>
      <c r="W33">
        <v>4.8</v>
      </c>
      <c r="X33">
        <v>0.4</v>
      </c>
      <c r="Y33">
        <v>82</v>
      </c>
      <c r="Z33">
        <v>46</v>
      </c>
      <c r="AA33">
        <v>89</v>
      </c>
      <c r="AB33">
        <v>83</v>
      </c>
    </row>
    <row r="34" spans="1:28" x14ac:dyDescent="0.25">
      <c r="A34" t="s">
        <v>159</v>
      </c>
      <c r="B34">
        <v>2</v>
      </c>
      <c r="C34" t="s">
        <v>137</v>
      </c>
      <c r="D34">
        <v>1</v>
      </c>
      <c r="E34">
        <v>65</v>
      </c>
      <c r="F34">
        <v>51</v>
      </c>
      <c r="G34">
        <v>65</v>
      </c>
      <c r="H34">
        <v>1</v>
      </c>
      <c r="I34" t="s">
        <v>138</v>
      </c>
      <c r="J34" t="s">
        <v>139</v>
      </c>
      <c r="K34" t="s">
        <v>119</v>
      </c>
      <c r="L34">
        <v>0</v>
      </c>
      <c r="M34">
        <v>0</v>
      </c>
      <c r="N34">
        <v>0</v>
      </c>
      <c r="O34">
        <v>27.44</v>
      </c>
      <c r="P34">
        <v>27.44</v>
      </c>
      <c r="Q34">
        <v>54.88</v>
      </c>
      <c r="R34">
        <v>0.54879999999999995</v>
      </c>
      <c r="S34">
        <v>2.1</v>
      </c>
      <c r="T34">
        <v>24.8</v>
      </c>
      <c r="U34">
        <v>5.0999999999999996</v>
      </c>
      <c r="V34">
        <v>5.8</v>
      </c>
      <c r="W34">
        <v>8.6</v>
      </c>
      <c r="X34">
        <v>0.52</v>
      </c>
      <c r="Y34">
        <v>63</v>
      </c>
      <c r="Z34">
        <v>50</v>
      </c>
      <c r="AA34">
        <v>71</v>
      </c>
      <c r="AB34">
        <v>92</v>
      </c>
    </row>
    <row r="35" spans="1:28" x14ac:dyDescent="0.25">
      <c r="A35" t="s">
        <v>159</v>
      </c>
      <c r="B35">
        <v>2</v>
      </c>
      <c r="C35" t="s">
        <v>137</v>
      </c>
      <c r="D35">
        <v>1</v>
      </c>
      <c r="E35">
        <v>65</v>
      </c>
      <c r="F35">
        <v>51</v>
      </c>
      <c r="G35">
        <v>65</v>
      </c>
      <c r="H35">
        <v>2</v>
      </c>
      <c r="I35" t="s">
        <v>140</v>
      </c>
      <c r="J35" t="s">
        <v>141</v>
      </c>
      <c r="K35" t="s">
        <v>142</v>
      </c>
      <c r="L35">
        <v>0</v>
      </c>
      <c r="M35">
        <v>1</v>
      </c>
      <c r="N35">
        <v>1</v>
      </c>
      <c r="O35">
        <v>39.9</v>
      </c>
      <c r="P35">
        <v>39.9</v>
      </c>
      <c r="Q35">
        <v>79.8</v>
      </c>
      <c r="R35">
        <v>0.79800000000000004</v>
      </c>
      <c r="S35">
        <v>0.8</v>
      </c>
      <c r="T35">
        <v>20</v>
      </c>
      <c r="U35">
        <v>18.600000000000001</v>
      </c>
      <c r="V35">
        <v>0</v>
      </c>
      <c r="W35">
        <v>0</v>
      </c>
      <c r="X35">
        <v>0.2</v>
      </c>
      <c r="Y35">
        <v>45</v>
      </c>
      <c r="Z35">
        <v>0</v>
      </c>
      <c r="AA35">
        <v>42</v>
      </c>
      <c r="AB35">
        <v>100</v>
      </c>
    </row>
    <row r="36" spans="1:28" x14ac:dyDescent="0.25">
      <c r="A36" t="s">
        <v>159</v>
      </c>
      <c r="B36">
        <v>2</v>
      </c>
      <c r="C36" t="s">
        <v>137</v>
      </c>
      <c r="D36">
        <v>1</v>
      </c>
      <c r="E36">
        <v>65</v>
      </c>
      <c r="F36">
        <v>51</v>
      </c>
      <c r="G36">
        <v>65</v>
      </c>
      <c r="H36">
        <v>4</v>
      </c>
      <c r="I36" t="s">
        <v>143</v>
      </c>
      <c r="J36" t="s">
        <v>139</v>
      </c>
      <c r="K36" t="s">
        <v>142</v>
      </c>
      <c r="L36">
        <v>0</v>
      </c>
      <c r="M36">
        <v>1</v>
      </c>
      <c r="N36">
        <v>0</v>
      </c>
      <c r="O36">
        <v>1.8</v>
      </c>
      <c r="P36">
        <v>1.8</v>
      </c>
      <c r="Q36">
        <v>3.6</v>
      </c>
      <c r="R36">
        <v>3.5999999999999997E-2</v>
      </c>
      <c r="S36">
        <v>5.36</v>
      </c>
      <c r="T36">
        <v>52.6</v>
      </c>
      <c r="U36">
        <v>1.2</v>
      </c>
      <c r="V36">
        <v>5.6</v>
      </c>
      <c r="W36">
        <v>33</v>
      </c>
      <c r="X36">
        <v>2.4</v>
      </c>
      <c r="Y36">
        <v>80</v>
      </c>
      <c r="Z36">
        <v>63</v>
      </c>
      <c r="AA36">
        <v>88</v>
      </c>
      <c r="AB36">
        <v>100</v>
      </c>
    </row>
    <row r="37" spans="1:28" x14ac:dyDescent="0.25">
      <c r="A37" t="s">
        <v>159</v>
      </c>
      <c r="B37">
        <v>2</v>
      </c>
      <c r="C37" t="s">
        <v>137</v>
      </c>
      <c r="D37">
        <v>1</v>
      </c>
      <c r="E37">
        <v>65</v>
      </c>
      <c r="F37">
        <v>51</v>
      </c>
      <c r="G37">
        <v>65</v>
      </c>
      <c r="H37">
        <v>5</v>
      </c>
      <c r="I37" t="s">
        <v>144</v>
      </c>
      <c r="J37" t="s">
        <v>141</v>
      </c>
      <c r="K37" t="s">
        <v>119</v>
      </c>
      <c r="L37">
        <v>0</v>
      </c>
      <c r="M37">
        <v>0</v>
      </c>
      <c r="N37">
        <v>1</v>
      </c>
      <c r="O37">
        <v>33.5</v>
      </c>
      <c r="P37">
        <v>33.5</v>
      </c>
      <c r="Q37">
        <v>67</v>
      </c>
      <c r="R37">
        <v>0.67</v>
      </c>
      <c r="S37">
        <v>1.66</v>
      </c>
      <c r="T37">
        <v>17</v>
      </c>
      <c r="U37">
        <v>6.9</v>
      </c>
      <c r="V37">
        <v>3.2</v>
      </c>
      <c r="W37">
        <v>8.8000000000000007</v>
      </c>
      <c r="X37">
        <v>0.6</v>
      </c>
      <c r="Y37">
        <v>50</v>
      </c>
      <c r="Z37">
        <v>35</v>
      </c>
      <c r="AA37">
        <v>50</v>
      </c>
      <c r="AB37">
        <v>83</v>
      </c>
    </row>
    <row r="38" spans="1:28" x14ac:dyDescent="0.25">
      <c r="A38" t="s">
        <v>159</v>
      </c>
      <c r="B38">
        <v>2</v>
      </c>
      <c r="C38" t="s">
        <v>137</v>
      </c>
      <c r="D38">
        <v>1</v>
      </c>
      <c r="E38">
        <v>65</v>
      </c>
      <c r="F38">
        <v>51</v>
      </c>
      <c r="G38">
        <v>65</v>
      </c>
      <c r="H38">
        <v>6</v>
      </c>
      <c r="I38" t="s">
        <v>145</v>
      </c>
      <c r="J38" t="s">
        <v>139</v>
      </c>
      <c r="K38" t="s">
        <v>119</v>
      </c>
      <c r="L38">
        <v>0</v>
      </c>
      <c r="M38">
        <v>0</v>
      </c>
      <c r="N38">
        <v>0</v>
      </c>
      <c r="O38">
        <v>4.7</v>
      </c>
      <c r="P38">
        <v>4.7</v>
      </c>
      <c r="Q38">
        <v>9.4</v>
      </c>
      <c r="R38">
        <v>9.4E-2</v>
      </c>
      <c r="S38">
        <v>3.4</v>
      </c>
      <c r="T38">
        <v>62.6</v>
      </c>
      <c r="U38">
        <v>41</v>
      </c>
      <c r="V38">
        <v>5.4</v>
      </c>
      <c r="W38">
        <v>27.2</v>
      </c>
      <c r="X38">
        <v>0.2</v>
      </c>
      <c r="Y38">
        <v>35</v>
      </c>
      <c r="Z38">
        <v>23</v>
      </c>
      <c r="AA38">
        <v>36</v>
      </c>
      <c r="AB38">
        <v>92</v>
      </c>
    </row>
    <row r="39" spans="1:28" x14ac:dyDescent="0.25">
      <c r="A39" t="s">
        <v>159</v>
      </c>
      <c r="B39">
        <v>2</v>
      </c>
      <c r="C39" t="s">
        <v>137</v>
      </c>
      <c r="D39">
        <v>1</v>
      </c>
      <c r="E39">
        <v>65</v>
      </c>
      <c r="F39">
        <v>51</v>
      </c>
      <c r="G39">
        <v>65</v>
      </c>
      <c r="H39">
        <v>7</v>
      </c>
      <c r="I39" t="s">
        <v>146</v>
      </c>
      <c r="J39" t="s">
        <v>141</v>
      </c>
      <c r="K39" t="s">
        <v>142</v>
      </c>
      <c r="L39">
        <v>0</v>
      </c>
      <c r="M39">
        <v>1</v>
      </c>
      <c r="N39">
        <v>1</v>
      </c>
      <c r="O39">
        <v>31.75</v>
      </c>
      <c r="P39">
        <v>31.75</v>
      </c>
      <c r="Q39">
        <v>63.5</v>
      </c>
      <c r="R39">
        <v>0.63500000000000001</v>
      </c>
      <c r="S39">
        <v>1.8</v>
      </c>
      <c r="T39">
        <v>25.6</v>
      </c>
      <c r="U39">
        <v>23.1</v>
      </c>
      <c r="V39">
        <v>3</v>
      </c>
      <c r="W39">
        <v>7.2</v>
      </c>
      <c r="X39">
        <v>0.1</v>
      </c>
      <c r="Y39">
        <v>57</v>
      </c>
      <c r="Z39">
        <v>17</v>
      </c>
      <c r="AA39">
        <v>65</v>
      </c>
      <c r="AB39">
        <v>100</v>
      </c>
    </row>
    <row r="40" spans="1:28" x14ac:dyDescent="0.25">
      <c r="A40" t="s">
        <v>159</v>
      </c>
      <c r="B40">
        <v>2</v>
      </c>
      <c r="C40" t="s">
        <v>137</v>
      </c>
      <c r="D40">
        <v>1</v>
      </c>
      <c r="E40">
        <v>65</v>
      </c>
      <c r="F40">
        <v>51</v>
      </c>
      <c r="G40">
        <v>65</v>
      </c>
      <c r="H40">
        <v>9</v>
      </c>
      <c r="I40" t="s">
        <v>147</v>
      </c>
      <c r="J40" t="s">
        <v>139</v>
      </c>
      <c r="K40" t="s">
        <v>142</v>
      </c>
      <c r="L40">
        <v>0</v>
      </c>
      <c r="M40">
        <v>1</v>
      </c>
      <c r="N40">
        <v>0</v>
      </c>
      <c r="O40">
        <v>21.2</v>
      </c>
      <c r="P40">
        <v>21.2</v>
      </c>
      <c r="Q40">
        <v>42.4</v>
      </c>
      <c r="R40">
        <v>0.42399999999999999</v>
      </c>
      <c r="S40">
        <v>2.58</v>
      </c>
      <c r="T40">
        <v>32.200000000000003</v>
      </c>
      <c r="U40">
        <v>3.5</v>
      </c>
      <c r="V40">
        <v>12.4</v>
      </c>
      <c r="W40">
        <v>8</v>
      </c>
      <c r="X40">
        <v>1.4</v>
      </c>
      <c r="Y40">
        <v>61</v>
      </c>
      <c r="Z40">
        <v>60</v>
      </c>
      <c r="AA40">
        <v>70</v>
      </c>
      <c r="AB40">
        <v>100</v>
      </c>
    </row>
    <row r="41" spans="1:28" x14ac:dyDescent="0.25">
      <c r="A41" t="s">
        <v>159</v>
      </c>
      <c r="B41">
        <v>2</v>
      </c>
      <c r="C41" t="s">
        <v>137</v>
      </c>
      <c r="D41">
        <v>1</v>
      </c>
      <c r="E41">
        <v>65</v>
      </c>
      <c r="F41">
        <v>51</v>
      </c>
      <c r="G41">
        <v>65</v>
      </c>
      <c r="H41">
        <v>10</v>
      </c>
      <c r="I41" t="s">
        <v>148</v>
      </c>
      <c r="J41" t="s">
        <v>141</v>
      </c>
      <c r="K41" t="s">
        <v>119</v>
      </c>
      <c r="L41">
        <v>0</v>
      </c>
      <c r="M41">
        <v>0</v>
      </c>
      <c r="N41">
        <v>1</v>
      </c>
      <c r="O41">
        <v>43.7</v>
      </c>
      <c r="P41">
        <v>43.7</v>
      </c>
      <c r="Q41">
        <v>87.4</v>
      </c>
      <c r="R41">
        <v>0.874</v>
      </c>
      <c r="S41">
        <v>0.56000000000000005</v>
      </c>
      <c r="T41">
        <v>4.8</v>
      </c>
      <c r="U41">
        <v>4.5999999999999996</v>
      </c>
      <c r="V41">
        <v>1.8</v>
      </c>
      <c r="W41">
        <v>2.8</v>
      </c>
      <c r="X41">
        <v>0.2</v>
      </c>
      <c r="Y41">
        <v>62</v>
      </c>
      <c r="Z41">
        <v>63</v>
      </c>
      <c r="AA41">
        <v>76</v>
      </c>
      <c r="AB41">
        <v>100</v>
      </c>
    </row>
    <row r="42" spans="1:28" x14ac:dyDescent="0.25">
      <c r="A42" t="s">
        <v>159</v>
      </c>
      <c r="B42">
        <v>2</v>
      </c>
      <c r="C42" t="s">
        <v>137</v>
      </c>
      <c r="D42">
        <v>1</v>
      </c>
      <c r="E42">
        <v>65</v>
      </c>
      <c r="F42">
        <v>51</v>
      </c>
      <c r="G42">
        <v>65</v>
      </c>
      <c r="H42">
        <v>11</v>
      </c>
      <c r="I42" t="s">
        <v>149</v>
      </c>
      <c r="J42" t="s">
        <v>139</v>
      </c>
      <c r="K42" t="s">
        <v>142</v>
      </c>
      <c r="L42">
        <v>0</v>
      </c>
      <c r="M42">
        <v>1</v>
      </c>
      <c r="N42">
        <v>0</v>
      </c>
      <c r="O42">
        <v>20.3</v>
      </c>
      <c r="P42">
        <v>20.3</v>
      </c>
      <c r="Q42">
        <v>40.6</v>
      </c>
      <c r="R42">
        <v>0.40600000000000003</v>
      </c>
      <c r="S42">
        <v>3.04</v>
      </c>
      <c r="T42">
        <v>28.2</v>
      </c>
      <c r="U42">
        <v>10</v>
      </c>
      <c r="V42">
        <v>12.6</v>
      </c>
      <c r="W42">
        <v>15.4</v>
      </c>
      <c r="X42">
        <v>1.4</v>
      </c>
      <c r="Y42">
        <v>26</v>
      </c>
      <c r="Z42">
        <v>26</v>
      </c>
      <c r="AA42">
        <v>27</v>
      </c>
      <c r="AB42">
        <v>100</v>
      </c>
    </row>
    <row r="43" spans="1:28" x14ac:dyDescent="0.25">
      <c r="A43" t="s">
        <v>159</v>
      </c>
      <c r="B43">
        <v>2</v>
      </c>
      <c r="C43" t="s">
        <v>137</v>
      </c>
      <c r="D43">
        <v>1</v>
      </c>
      <c r="E43">
        <v>65</v>
      </c>
      <c r="F43">
        <v>51</v>
      </c>
      <c r="G43">
        <v>65</v>
      </c>
      <c r="H43">
        <v>12</v>
      </c>
      <c r="I43" t="s">
        <v>150</v>
      </c>
      <c r="J43" t="s">
        <v>141</v>
      </c>
      <c r="K43" t="s">
        <v>119</v>
      </c>
      <c r="L43">
        <v>0</v>
      </c>
      <c r="M43">
        <v>0</v>
      </c>
      <c r="N43">
        <v>1</v>
      </c>
      <c r="O43">
        <v>36.4</v>
      </c>
      <c r="P43">
        <v>36.4</v>
      </c>
      <c r="Q43">
        <v>72.8</v>
      </c>
      <c r="R43">
        <v>0.72799999999999998</v>
      </c>
      <c r="S43">
        <v>1.02</v>
      </c>
      <c r="T43">
        <v>24</v>
      </c>
      <c r="U43">
        <v>20.9</v>
      </c>
      <c r="V43">
        <v>1.2</v>
      </c>
      <c r="W43">
        <v>0.4</v>
      </c>
      <c r="X43">
        <v>0.4</v>
      </c>
      <c r="Y43">
        <v>82</v>
      </c>
      <c r="Z43">
        <v>65</v>
      </c>
      <c r="AA43">
        <v>82</v>
      </c>
      <c r="AB43">
        <v>100</v>
      </c>
    </row>
    <row r="44" spans="1:28" x14ac:dyDescent="0.25">
      <c r="A44" t="s">
        <v>159</v>
      </c>
      <c r="B44">
        <v>2</v>
      </c>
      <c r="C44" t="s">
        <v>137</v>
      </c>
      <c r="D44">
        <v>1</v>
      </c>
      <c r="E44">
        <v>65</v>
      </c>
      <c r="F44">
        <v>51</v>
      </c>
      <c r="G44">
        <v>65</v>
      </c>
      <c r="H44">
        <v>14</v>
      </c>
      <c r="I44" t="s">
        <v>151</v>
      </c>
      <c r="J44" t="s">
        <v>139</v>
      </c>
      <c r="K44" t="s">
        <v>119</v>
      </c>
      <c r="L44">
        <v>0</v>
      </c>
      <c r="M44">
        <v>0</v>
      </c>
      <c r="N44">
        <v>0</v>
      </c>
      <c r="O44">
        <v>1.96</v>
      </c>
      <c r="P44">
        <v>1.96</v>
      </c>
      <c r="Q44">
        <v>3.92</v>
      </c>
      <c r="R44">
        <v>3.9199999999999999E-2</v>
      </c>
      <c r="S44">
        <v>6.08</v>
      </c>
      <c r="T44">
        <v>9.4</v>
      </c>
      <c r="U44">
        <v>5.3</v>
      </c>
      <c r="V44">
        <v>28.8</v>
      </c>
      <c r="W44">
        <v>48.8</v>
      </c>
      <c r="X44">
        <v>1.08</v>
      </c>
      <c r="Y44">
        <v>63</v>
      </c>
      <c r="Z44">
        <v>70</v>
      </c>
      <c r="AA44">
        <v>82</v>
      </c>
      <c r="AB44">
        <v>100</v>
      </c>
    </row>
    <row r="45" spans="1:28" x14ac:dyDescent="0.25">
      <c r="A45" t="s">
        <v>159</v>
      </c>
      <c r="B45">
        <v>2</v>
      </c>
      <c r="C45" t="s">
        <v>137</v>
      </c>
      <c r="D45">
        <v>1</v>
      </c>
      <c r="E45">
        <v>65</v>
      </c>
      <c r="F45">
        <v>51</v>
      </c>
      <c r="G45">
        <v>65</v>
      </c>
      <c r="H45">
        <v>15</v>
      </c>
      <c r="I45" t="s">
        <v>152</v>
      </c>
      <c r="J45" t="s">
        <v>139</v>
      </c>
      <c r="K45" t="s">
        <v>142</v>
      </c>
      <c r="L45">
        <v>0</v>
      </c>
      <c r="M45">
        <v>1</v>
      </c>
      <c r="N45">
        <v>0</v>
      </c>
      <c r="O45">
        <v>31.7</v>
      </c>
      <c r="P45">
        <v>31.7</v>
      </c>
      <c r="Q45">
        <v>63.4</v>
      </c>
      <c r="R45">
        <v>0.63400000000000001</v>
      </c>
      <c r="S45">
        <v>1.56</v>
      </c>
      <c r="T45">
        <v>28.6</v>
      </c>
      <c r="U45">
        <v>0.5</v>
      </c>
      <c r="V45">
        <v>2</v>
      </c>
      <c r="W45">
        <v>3.2</v>
      </c>
      <c r="X45">
        <v>0.4</v>
      </c>
      <c r="Y45">
        <v>42</v>
      </c>
      <c r="Z45">
        <v>30</v>
      </c>
      <c r="AA45">
        <v>57</v>
      </c>
      <c r="AB45">
        <v>100</v>
      </c>
    </row>
    <row r="46" spans="1:28" x14ac:dyDescent="0.25">
      <c r="A46" t="s">
        <v>159</v>
      </c>
      <c r="B46">
        <v>2</v>
      </c>
      <c r="C46" t="s">
        <v>137</v>
      </c>
      <c r="D46">
        <v>1</v>
      </c>
      <c r="E46">
        <v>65</v>
      </c>
      <c r="F46">
        <v>51</v>
      </c>
      <c r="G46">
        <v>65</v>
      </c>
      <c r="H46">
        <v>16</v>
      </c>
      <c r="I46" t="s">
        <v>153</v>
      </c>
      <c r="J46" t="s">
        <v>139</v>
      </c>
      <c r="K46" t="s">
        <v>142</v>
      </c>
      <c r="L46">
        <v>0</v>
      </c>
      <c r="M46">
        <v>1</v>
      </c>
      <c r="N46">
        <v>0</v>
      </c>
      <c r="O46">
        <v>1</v>
      </c>
      <c r="P46">
        <v>1</v>
      </c>
      <c r="Q46">
        <v>2</v>
      </c>
      <c r="R46">
        <v>0.02</v>
      </c>
      <c r="S46">
        <v>5.22</v>
      </c>
      <c r="T46">
        <v>62.6</v>
      </c>
      <c r="U46">
        <v>48.8</v>
      </c>
      <c r="V46">
        <v>5.4</v>
      </c>
      <c r="W46">
        <v>27.2</v>
      </c>
      <c r="X46">
        <v>0.2</v>
      </c>
      <c r="Y46">
        <v>73</v>
      </c>
      <c r="Z46">
        <v>62</v>
      </c>
      <c r="AA46">
        <v>67</v>
      </c>
      <c r="AB46">
        <v>100</v>
      </c>
    </row>
    <row r="47" spans="1:28" x14ac:dyDescent="0.25">
      <c r="A47" t="s">
        <v>159</v>
      </c>
      <c r="B47">
        <v>2</v>
      </c>
      <c r="C47" t="s">
        <v>137</v>
      </c>
      <c r="D47">
        <v>1</v>
      </c>
      <c r="E47">
        <v>65</v>
      </c>
      <c r="F47">
        <v>51</v>
      </c>
      <c r="G47">
        <v>65</v>
      </c>
      <c r="H47">
        <v>17</v>
      </c>
      <c r="I47" t="s">
        <v>154</v>
      </c>
      <c r="J47" t="s">
        <v>141</v>
      </c>
      <c r="K47" t="s">
        <v>119</v>
      </c>
      <c r="L47">
        <v>0</v>
      </c>
      <c r="M47">
        <v>0</v>
      </c>
      <c r="N47">
        <v>1</v>
      </c>
      <c r="O47">
        <v>40.299999999999997</v>
      </c>
      <c r="P47">
        <v>40.299999999999997</v>
      </c>
      <c r="Q47">
        <v>80.599999999999994</v>
      </c>
      <c r="R47">
        <v>0.80600000000000005</v>
      </c>
      <c r="S47">
        <v>4.2</v>
      </c>
      <c r="T47">
        <v>66.2</v>
      </c>
      <c r="U47">
        <v>5.0999999999999996</v>
      </c>
      <c r="V47">
        <v>12.2</v>
      </c>
      <c r="W47">
        <v>7.8</v>
      </c>
      <c r="X47">
        <v>0</v>
      </c>
      <c r="Y47">
        <v>60</v>
      </c>
      <c r="Z47">
        <v>60</v>
      </c>
      <c r="AA47">
        <v>61</v>
      </c>
      <c r="AB47">
        <v>100</v>
      </c>
    </row>
    <row r="48" spans="1:28" x14ac:dyDescent="0.25">
      <c r="A48" t="s">
        <v>159</v>
      </c>
      <c r="B48">
        <v>2</v>
      </c>
      <c r="C48" t="s">
        <v>137</v>
      </c>
      <c r="D48">
        <v>1</v>
      </c>
      <c r="E48">
        <v>65</v>
      </c>
      <c r="F48">
        <v>51</v>
      </c>
      <c r="G48">
        <v>65</v>
      </c>
      <c r="H48">
        <v>19</v>
      </c>
      <c r="I48" t="s">
        <v>155</v>
      </c>
      <c r="J48" t="s">
        <v>139</v>
      </c>
      <c r="K48" t="s">
        <v>119</v>
      </c>
      <c r="L48">
        <v>0</v>
      </c>
      <c r="M48">
        <v>0</v>
      </c>
      <c r="N48">
        <v>0</v>
      </c>
      <c r="O48">
        <v>27.3</v>
      </c>
      <c r="P48">
        <v>27.3</v>
      </c>
      <c r="Q48">
        <v>54.6</v>
      </c>
      <c r="R48">
        <v>0.54600000000000004</v>
      </c>
      <c r="S48">
        <v>4.1399999999999997</v>
      </c>
      <c r="T48">
        <v>23.8</v>
      </c>
      <c r="U48">
        <v>1</v>
      </c>
      <c r="V48">
        <v>5.2</v>
      </c>
      <c r="W48">
        <v>9.4</v>
      </c>
      <c r="X48">
        <v>0.8</v>
      </c>
      <c r="Y48">
        <v>29</v>
      </c>
      <c r="Z48">
        <v>34</v>
      </c>
      <c r="AA48">
        <v>30</v>
      </c>
      <c r="AB48">
        <v>78</v>
      </c>
    </row>
    <row r="49" spans="1:28" x14ac:dyDescent="0.25">
      <c r="A49" t="s">
        <v>159</v>
      </c>
      <c r="B49">
        <v>2</v>
      </c>
      <c r="C49" t="s">
        <v>137</v>
      </c>
      <c r="D49">
        <v>1</v>
      </c>
      <c r="E49">
        <v>65</v>
      </c>
      <c r="F49">
        <v>51</v>
      </c>
      <c r="G49">
        <v>65</v>
      </c>
      <c r="H49">
        <v>20</v>
      </c>
      <c r="I49" t="s">
        <v>156</v>
      </c>
      <c r="J49" t="s">
        <v>141</v>
      </c>
      <c r="K49" t="s">
        <v>142</v>
      </c>
      <c r="L49">
        <v>0</v>
      </c>
      <c r="M49">
        <v>1</v>
      </c>
      <c r="N49">
        <v>1</v>
      </c>
      <c r="O49">
        <v>35.9</v>
      </c>
      <c r="P49">
        <v>35.9</v>
      </c>
      <c r="Q49">
        <v>71.8</v>
      </c>
      <c r="R49">
        <v>0.71799999999999997</v>
      </c>
      <c r="S49">
        <v>1.28</v>
      </c>
      <c r="T49">
        <v>16</v>
      </c>
      <c r="U49">
        <v>3.6</v>
      </c>
      <c r="V49">
        <v>3</v>
      </c>
      <c r="W49">
        <v>4.8</v>
      </c>
      <c r="X49">
        <v>0.4</v>
      </c>
      <c r="Y49">
        <v>63</v>
      </c>
      <c r="Z49">
        <v>63</v>
      </c>
      <c r="AA49">
        <v>77</v>
      </c>
      <c r="AB49">
        <v>100</v>
      </c>
    </row>
    <row r="50" spans="1:28" x14ac:dyDescent="0.25">
      <c r="A50" t="s">
        <v>160</v>
      </c>
      <c r="B50">
        <v>2</v>
      </c>
      <c r="C50" t="s">
        <v>158</v>
      </c>
      <c r="D50">
        <v>0</v>
      </c>
      <c r="E50">
        <v>62</v>
      </c>
      <c r="F50">
        <v>23</v>
      </c>
      <c r="G50">
        <v>78</v>
      </c>
      <c r="H50">
        <v>1</v>
      </c>
      <c r="I50" t="s">
        <v>138</v>
      </c>
      <c r="J50" t="s">
        <v>139</v>
      </c>
      <c r="K50" t="s">
        <v>119</v>
      </c>
      <c r="L50">
        <v>0</v>
      </c>
      <c r="M50">
        <v>0</v>
      </c>
      <c r="N50">
        <v>0</v>
      </c>
      <c r="O50">
        <v>27.44</v>
      </c>
      <c r="P50">
        <v>27.44</v>
      </c>
      <c r="Q50">
        <v>54.88</v>
      </c>
      <c r="R50">
        <v>0.54879999999999995</v>
      </c>
      <c r="S50">
        <v>2.1</v>
      </c>
      <c r="T50">
        <v>24.8</v>
      </c>
      <c r="U50">
        <v>5.0999999999999996</v>
      </c>
      <c r="V50">
        <v>5.8</v>
      </c>
      <c r="W50">
        <v>8.6</v>
      </c>
      <c r="X50">
        <v>0.52</v>
      </c>
      <c r="Y50">
        <v>63</v>
      </c>
      <c r="Z50">
        <v>89</v>
      </c>
      <c r="AA50">
        <v>86</v>
      </c>
      <c r="AB50">
        <v>100</v>
      </c>
    </row>
    <row r="51" spans="1:28" x14ac:dyDescent="0.25">
      <c r="A51" t="s">
        <v>160</v>
      </c>
      <c r="B51">
        <v>2</v>
      </c>
      <c r="C51" t="s">
        <v>158</v>
      </c>
      <c r="D51">
        <v>0</v>
      </c>
      <c r="E51">
        <v>62</v>
      </c>
      <c r="F51">
        <v>23</v>
      </c>
      <c r="G51">
        <v>78</v>
      </c>
      <c r="H51">
        <v>2</v>
      </c>
      <c r="I51" t="s">
        <v>140</v>
      </c>
      <c r="J51" t="s">
        <v>141</v>
      </c>
      <c r="K51" t="s">
        <v>142</v>
      </c>
      <c r="L51">
        <v>0</v>
      </c>
      <c r="M51">
        <v>1</v>
      </c>
      <c r="N51">
        <v>1</v>
      </c>
      <c r="O51">
        <v>39.9</v>
      </c>
      <c r="P51">
        <v>39.9</v>
      </c>
      <c r="Q51">
        <v>79.8</v>
      </c>
      <c r="R51">
        <v>0.79800000000000004</v>
      </c>
      <c r="S51">
        <v>0.8</v>
      </c>
      <c r="T51">
        <v>20</v>
      </c>
      <c r="U51">
        <v>18.600000000000001</v>
      </c>
      <c r="V51">
        <v>0</v>
      </c>
      <c r="W51">
        <v>0</v>
      </c>
      <c r="X51">
        <v>0.2</v>
      </c>
      <c r="Y51">
        <v>31</v>
      </c>
      <c r="Z51">
        <v>33</v>
      </c>
      <c r="AA51">
        <v>50</v>
      </c>
      <c r="AB51">
        <v>100</v>
      </c>
    </row>
    <row r="52" spans="1:28" x14ac:dyDescent="0.25">
      <c r="A52" t="s">
        <v>160</v>
      </c>
      <c r="B52">
        <v>2</v>
      </c>
      <c r="C52" t="s">
        <v>158</v>
      </c>
      <c r="D52">
        <v>0</v>
      </c>
      <c r="E52">
        <v>62</v>
      </c>
      <c r="F52">
        <v>23</v>
      </c>
      <c r="G52">
        <v>78</v>
      </c>
      <c r="H52">
        <v>4</v>
      </c>
      <c r="I52" t="s">
        <v>143</v>
      </c>
      <c r="J52" t="s">
        <v>139</v>
      </c>
      <c r="K52" t="s">
        <v>142</v>
      </c>
      <c r="L52">
        <v>0</v>
      </c>
      <c r="M52">
        <v>1</v>
      </c>
      <c r="N52">
        <v>0</v>
      </c>
      <c r="O52">
        <v>1.8</v>
      </c>
      <c r="P52">
        <v>1.8</v>
      </c>
      <c r="Q52">
        <v>3.6</v>
      </c>
      <c r="R52">
        <v>3.5999999999999997E-2</v>
      </c>
      <c r="S52">
        <v>5.36</v>
      </c>
      <c r="T52">
        <v>52.6</v>
      </c>
      <c r="U52">
        <v>1.2</v>
      </c>
      <c r="V52">
        <v>5.6</v>
      </c>
      <c r="W52">
        <v>33</v>
      </c>
      <c r="X52">
        <v>2.4</v>
      </c>
      <c r="Y52">
        <v>66</v>
      </c>
      <c r="Z52">
        <v>83</v>
      </c>
      <c r="AA52">
        <v>88</v>
      </c>
      <c r="AB52">
        <v>100</v>
      </c>
    </row>
    <row r="53" spans="1:28" x14ac:dyDescent="0.25">
      <c r="A53" t="s">
        <v>160</v>
      </c>
      <c r="B53">
        <v>2</v>
      </c>
      <c r="C53" t="s">
        <v>158</v>
      </c>
      <c r="D53">
        <v>0</v>
      </c>
      <c r="E53">
        <v>62</v>
      </c>
      <c r="F53">
        <v>23</v>
      </c>
      <c r="G53">
        <v>78</v>
      </c>
      <c r="H53">
        <v>5</v>
      </c>
      <c r="I53" t="s">
        <v>144</v>
      </c>
      <c r="J53" t="s">
        <v>141</v>
      </c>
      <c r="K53" t="s">
        <v>119</v>
      </c>
      <c r="L53">
        <v>0</v>
      </c>
      <c r="M53">
        <v>0</v>
      </c>
      <c r="N53">
        <v>1</v>
      </c>
      <c r="O53">
        <v>33.5</v>
      </c>
      <c r="P53">
        <v>33.5</v>
      </c>
      <c r="Q53">
        <v>67</v>
      </c>
      <c r="R53">
        <v>0.67</v>
      </c>
      <c r="S53">
        <v>1.66</v>
      </c>
      <c r="T53">
        <v>17</v>
      </c>
      <c r="U53">
        <v>6.9</v>
      </c>
      <c r="V53">
        <v>3.2</v>
      </c>
      <c r="W53">
        <v>8.8000000000000007</v>
      </c>
      <c r="X53">
        <v>0.6</v>
      </c>
      <c r="Y53">
        <v>37</v>
      </c>
      <c r="Z53">
        <v>39</v>
      </c>
      <c r="AA53">
        <v>50</v>
      </c>
      <c r="AB53">
        <v>70</v>
      </c>
    </row>
    <row r="54" spans="1:28" x14ac:dyDescent="0.25">
      <c r="A54" t="s">
        <v>160</v>
      </c>
      <c r="B54">
        <v>2</v>
      </c>
      <c r="C54" t="s">
        <v>158</v>
      </c>
      <c r="D54">
        <v>0</v>
      </c>
      <c r="E54">
        <v>62</v>
      </c>
      <c r="F54">
        <v>23</v>
      </c>
      <c r="G54">
        <v>78</v>
      </c>
      <c r="H54">
        <v>6</v>
      </c>
      <c r="I54" t="s">
        <v>145</v>
      </c>
      <c r="J54" t="s">
        <v>139</v>
      </c>
      <c r="K54" t="s">
        <v>119</v>
      </c>
      <c r="L54">
        <v>0</v>
      </c>
      <c r="M54">
        <v>0</v>
      </c>
      <c r="N54">
        <v>0</v>
      </c>
      <c r="O54">
        <v>4.7</v>
      </c>
      <c r="P54">
        <v>4.7</v>
      </c>
      <c r="Q54">
        <v>9.4</v>
      </c>
      <c r="R54">
        <v>9.4E-2</v>
      </c>
      <c r="S54">
        <v>3.4</v>
      </c>
      <c r="T54">
        <v>62.6</v>
      </c>
      <c r="U54">
        <v>41</v>
      </c>
      <c r="V54">
        <v>5.4</v>
      </c>
      <c r="W54">
        <v>27.2</v>
      </c>
      <c r="X54">
        <v>0.2</v>
      </c>
      <c r="Y54">
        <v>59</v>
      </c>
      <c r="Z54">
        <v>56</v>
      </c>
      <c r="AA54">
        <v>61</v>
      </c>
      <c r="AB54">
        <v>100</v>
      </c>
    </row>
    <row r="55" spans="1:28" x14ac:dyDescent="0.25">
      <c r="A55" t="s">
        <v>160</v>
      </c>
      <c r="B55">
        <v>2</v>
      </c>
      <c r="C55" t="s">
        <v>158</v>
      </c>
      <c r="D55">
        <v>0</v>
      </c>
      <c r="E55">
        <v>62</v>
      </c>
      <c r="F55">
        <v>23</v>
      </c>
      <c r="G55">
        <v>78</v>
      </c>
      <c r="H55">
        <v>7</v>
      </c>
      <c r="I55" t="s">
        <v>146</v>
      </c>
      <c r="J55" t="s">
        <v>141</v>
      </c>
      <c r="K55" t="s">
        <v>142</v>
      </c>
      <c r="L55">
        <v>0</v>
      </c>
      <c r="M55">
        <v>1</v>
      </c>
      <c r="N55">
        <v>1</v>
      </c>
      <c r="O55">
        <v>31.75</v>
      </c>
      <c r="P55">
        <v>31.75</v>
      </c>
      <c r="Q55">
        <v>63.5</v>
      </c>
      <c r="R55">
        <v>0.63500000000000001</v>
      </c>
      <c r="S55">
        <v>1.8</v>
      </c>
      <c r="T55">
        <v>25.6</v>
      </c>
      <c r="U55">
        <v>23.1</v>
      </c>
      <c r="V55">
        <v>3</v>
      </c>
      <c r="W55">
        <v>7.2</v>
      </c>
      <c r="X55">
        <v>0.1</v>
      </c>
      <c r="Y55">
        <v>65</v>
      </c>
      <c r="Z55">
        <v>64</v>
      </c>
      <c r="AA55">
        <v>70</v>
      </c>
      <c r="AB55">
        <v>100</v>
      </c>
    </row>
    <row r="56" spans="1:28" x14ac:dyDescent="0.25">
      <c r="A56" t="s">
        <v>160</v>
      </c>
      <c r="B56">
        <v>2</v>
      </c>
      <c r="C56" t="s">
        <v>158</v>
      </c>
      <c r="D56">
        <v>0</v>
      </c>
      <c r="E56">
        <v>62</v>
      </c>
      <c r="F56">
        <v>23</v>
      </c>
      <c r="G56">
        <v>78</v>
      </c>
      <c r="H56">
        <v>9</v>
      </c>
      <c r="I56" t="s">
        <v>147</v>
      </c>
      <c r="J56" t="s">
        <v>139</v>
      </c>
      <c r="K56" t="s">
        <v>142</v>
      </c>
      <c r="L56">
        <v>0</v>
      </c>
      <c r="M56">
        <v>1</v>
      </c>
      <c r="N56">
        <v>0</v>
      </c>
      <c r="O56">
        <v>21.2</v>
      </c>
      <c r="P56">
        <v>21.2</v>
      </c>
      <c r="Q56">
        <v>42.4</v>
      </c>
      <c r="R56">
        <v>0.42399999999999999</v>
      </c>
      <c r="S56">
        <v>2.58</v>
      </c>
      <c r="T56">
        <v>32.200000000000003</v>
      </c>
      <c r="U56">
        <v>3.5</v>
      </c>
      <c r="V56">
        <v>12.4</v>
      </c>
      <c r="W56">
        <v>8</v>
      </c>
      <c r="X56">
        <v>1.4</v>
      </c>
      <c r="Y56">
        <v>61</v>
      </c>
      <c r="Z56">
        <v>61</v>
      </c>
      <c r="AA56">
        <v>69</v>
      </c>
      <c r="AB56">
        <v>100</v>
      </c>
    </row>
    <row r="57" spans="1:28" x14ac:dyDescent="0.25">
      <c r="A57" t="s">
        <v>160</v>
      </c>
      <c r="B57">
        <v>2</v>
      </c>
      <c r="C57" t="s">
        <v>158</v>
      </c>
      <c r="D57">
        <v>0</v>
      </c>
      <c r="E57">
        <v>62</v>
      </c>
      <c r="F57">
        <v>23</v>
      </c>
      <c r="G57">
        <v>78</v>
      </c>
      <c r="H57">
        <v>10</v>
      </c>
      <c r="I57" t="s">
        <v>148</v>
      </c>
      <c r="J57" t="s">
        <v>141</v>
      </c>
      <c r="K57" t="s">
        <v>119</v>
      </c>
      <c r="L57">
        <v>0</v>
      </c>
      <c r="M57">
        <v>0</v>
      </c>
      <c r="N57">
        <v>1</v>
      </c>
      <c r="O57">
        <v>43.7</v>
      </c>
      <c r="P57">
        <v>43.7</v>
      </c>
      <c r="Q57">
        <v>87.4</v>
      </c>
      <c r="R57">
        <v>0.874</v>
      </c>
      <c r="S57">
        <v>0.56000000000000005</v>
      </c>
      <c r="T57">
        <v>4.8</v>
      </c>
      <c r="U57">
        <v>4.5999999999999996</v>
      </c>
      <c r="V57">
        <v>1.8</v>
      </c>
      <c r="W57">
        <v>2.8</v>
      </c>
      <c r="X57">
        <v>0.2</v>
      </c>
      <c r="Y57">
        <v>56</v>
      </c>
      <c r="Z57">
        <v>57</v>
      </c>
      <c r="AA57">
        <v>58</v>
      </c>
      <c r="AB57">
        <v>100</v>
      </c>
    </row>
    <row r="58" spans="1:28" x14ac:dyDescent="0.25">
      <c r="A58" t="s">
        <v>160</v>
      </c>
      <c r="B58">
        <v>2</v>
      </c>
      <c r="C58" t="s">
        <v>158</v>
      </c>
      <c r="D58">
        <v>0</v>
      </c>
      <c r="E58">
        <v>62</v>
      </c>
      <c r="F58">
        <v>23</v>
      </c>
      <c r="G58">
        <v>78</v>
      </c>
      <c r="H58">
        <v>11</v>
      </c>
      <c r="I58" t="s">
        <v>149</v>
      </c>
      <c r="J58" t="s">
        <v>139</v>
      </c>
      <c r="K58" t="s">
        <v>142</v>
      </c>
      <c r="L58">
        <v>0</v>
      </c>
      <c r="M58">
        <v>1</v>
      </c>
      <c r="N58">
        <v>0</v>
      </c>
      <c r="O58">
        <v>20.3</v>
      </c>
      <c r="P58">
        <v>20.3</v>
      </c>
      <c r="Q58">
        <v>40.6</v>
      </c>
      <c r="R58">
        <v>0.40600000000000003</v>
      </c>
      <c r="S58">
        <v>3.04</v>
      </c>
      <c r="T58">
        <v>28.2</v>
      </c>
      <c r="U58">
        <v>10</v>
      </c>
      <c r="V58">
        <v>12.6</v>
      </c>
      <c r="W58">
        <v>15.4</v>
      </c>
      <c r="X58">
        <v>1.4</v>
      </c>
      <c r="Y58">
        <v>12</v>
      </c>
      <c r="Z58">
        <v>0</v>
      </c>
      <c r="AA58">
        <v>30</v>
      </c>
      <c r="AB58">
        <v>100</v>
      </c>
    </row>
    <row r="59" spans="1:28" x14ac:dyDescent="0.25">
      <c r="A59" t="s">
        <v>160</v>
      </c>
      <c r="B59">
        <v>2</v>
      </c>
      <c r="C59" t="s">
        <v>158</v>
      </c>
      <c r="D59">
        <v>0</v>
      </c>
      <c r="E59">
        <v>62</v>
      </c>
      <c r="F59">
        <v>23</v>
      </c>
      <c r="G59">
        <v>78</v>
      </c>
      <c r="H59">
        <v>12</v>
      </c>
      <c r="I59" t="s">
        <v>150</v>
      </c>
      <c r="J59" t="s">
        <v>141</v>
      </c>
      <c r="K59" t="s">
        <v>119</v>
      </c>
      <c r="L59">
        <v>0</v>
      </c>
      <c r="M59">
        <v>0</v>
      </c>
      <c r="N59">
        <v>1</v>
      </c>
      <c r="O59">
        <v>36.4</v>
      </c>
      <c r="P59">
        <v>36.4</v>
      </c>
      <c r="Q59">
        <v>72.8</v>
      </c>
      <c r="R59">
        <v>0.72799999999999998</v>
      </c>
      <c r="S59">
        <v>1.02</v>
      </c>
      <c r="T59">
        <v>24</v>
      </c>
      <c r="U59">
        <v>20.9</v>
      </c>
      <c r="V59">
        <v>1.2</v>
      </c>
      <c r="W59">
        <v>0.4</v>
      </c>
      <c r="X59">
        <v>0.4</v>
      </c>
      <c r="Y59">
        <v>78</v>
      </c>
      <c r="Z59">
        <v>88</v>
      </c>
      <c r="AA59">
        <v>79</v>
      </c>
      <c r="AB59">
        <v>100</v>
      </c>
    </row>
    <row r="60" spans="1:28" x14ac:dyDescent="0.25">
      <c r="A60" t="s">
        <v>160</v>
      </c>
      <c r="B60">
        <v>2</v>
      </c>
      <c r="C60" t="s">
        <v>158</v>
      </c>
      <c r="D60">
        <v>0</v>
      </c>
      <c r="E60">
        <v>62</v>
      </c>
      <c r="F60">
        <v>23</v>
      </c>
      <c r="G60">
        <v>78</v>
      </c>
      <c r="H60">
        <v>14</v>
      </c>
      <c r="I60" t="s">
        <v>151</v>
      </c>
      <c r="J60" t="s">
        <v>139</v>
      </c>
      <c r="K60" t="s">
        <v>119</v>
      </c>
      <c r="L60">
        <v>0</v>
      </c>
      <c r="M60">
        <v>0</v>
      </c>
      <c r="N60">
        <v>0</v>
      </c>
      <c r="O60">
        <v>1.96</v>
      </c>
      <c r="P60">
        <v>1.96</v>
      </c>
      <c r="Q60">
        <v>3.92</v>
      </c>
      <c r="R60">
        <v>3.9199999999999999E-2</v>
      </c>
      <c r="S60">
        <v>6.08</v>
      </c>
      <c r="T60">
        <v>9.4</v>
      </c>
      <c r="U60">
        <v>5.3</v>
      </c>
      <c r="V60">
        <v>28.8</v>
      </c>
      <c r="W60">
        <v>48.8</v>
      </c>
      <c r="X60">
        <v>1.08</v>
      </c>
      <c r="Y60">
        <v>38</v>
      </c>
      <c r="Z60">
        <v>18</v>
      </c>
      <c r="AA60">
        <v>65</v>
      </c>
      <c r="AB60">
        <v>100</v>
      </c>
    </row>
    <row r="61" spans="1:28" x14ac:dyDescent="0.25">
      <c r="A61" t="s">
        <v>160</v>
      </c>
      <c r="B61">
        <v>2</v>
      </c>
      <c r="C61" t="s">
        <v>158</v>
      </c>
      <c r="D61">
        <v>0</v>
      </c>
      <c r="E61">
        <v>62</v>
      </c>
      <c r="F61">
        <v>23</v>
      </c>
      <c r="G61">
        <v>78</v>
      </c>
      <c r="H61">
        <v>15</v>
      </c>
      <c r="I61" t="s">
        <v>152</v>
      </c>
      <c r="J61" t="s">
        <v>139</v>
      </c>
      <c r="K61" t="s">
        <v>142</v>
      </c>
      <c r="L61">
        <v>0</v>
      </c>
      <c r="M61">
        <v>1</v>
      </c>
      <c r="N61">
        <v>0</v>
      </c>
      <c r="O61">
        <v>31.7</v>
      </c>
      <c r="P61">
        <v>31.7</v>
      </c>
      <c r="Q61">
        <v>63.4</v>
      </c>
      <c r="R61">
        <v>0.63400000000000001</v>
      </c>
      <c r="S61">
        <v>1.56</v>
      </c>
      <c r="T61">
        <v>28.6</v>
      </c>
      <c r="U61">
        <v>0.5</v>
      </c>
      <c r="V61">
        <v>2</v>
      </c>
      <c r="W61">
        <v>3.2</v>
      </c>
      <c r="X61">
        <v>0.4</v>
      </c>
      <c r="Y61">
        <v>52</v>
      </c>
      <c r="Z61">
        <v>40</v>
      </c>
      <c r="AA61">
        <v>79</v>
      </c>
      <c r="AB61">
        <v>100</v>
      </c>
    </row>
    <row r="62" spans="1:28" x14ac:dyDescent="0.25">
      <c r="A62" t="s">
        <v>160</v>
      </c>
      <c r="B62">
        <v>2</v>
      </c>
      <c r="C62" t="s">
        <v>158</v>
      </c>
      <c r="D62">
        <v>0</v>
      </c>
      <c r="E62">
        <v>62</v>
      </c>
      <c r="F62">
        <v>23</v>
      </c>
      <c r="G62">
        <v>78</v>
      </c>
      <c r="H62">
        <v>16</v>
      </c>
      <c r="I62" t="s">
        <v>153</v>
      </c>
      <c r="J62" t="s">
        <v>139</v>
      </c>
      <c r="K62" t="s">
        <v>142</v>
      </c>
      <c r="L62">
        <v>0</v>
      </c>
      <c r="M62">
        <v>1</v>
      </c>
      <c r="N62">
        <v>0</v>
      </c>
      <c r="O62">
        <v>1</v>
      </c>
      <c r="P62">
        <v>1</v>
      </c>
      <c r="Q62">
        <v>2</v>
      </c>
      <c r="R62">
        <v>0.02</v>
      </c>
      <c r="S62">
        <v>5.22</v>
      </c>
      <c r="T62">
        <v>62.6</v>
      </c>
      <c r="U62">
        <v>48.8</v>
      </c>
      <c r="V62">
        <v>5.4</v>
      </c>
      <c r="W62">
        <v>27.2</v>
      </c>
      <c r="X62">
        <v>0.2</v>
      </c>
      <c r="Y62">
        <v>67</v>
      </c>
      <c r="Z62">
        <v>37</v>
      </c>
      <c r="AA62">
        <v>63</v>
      </c>
      <c r="AB62">
        <v>100</v>
      </c>
    </row>
    <row r="63" spans="1:28" x14ac:dyDescent="0.25">
      <c r="A63" t="s">
        <v>160</v>
      </c>
      <c r="B63">
        <v>2</v>
      </c>
      <c r="C63" t="s">
        <v>158</v>
      </c>
      <c r="D63">
        <v>0</v>
      </c>
      <c r="E63">
        <v>62</v>
      </c>
      <c r="F63">
        <v>23</v>
      </c>
      <c r="G63">
        <v>78</v>
      </c>
      <c r="H63">
        <v>17</v>
      </c>
      <c r="I63" t="s">
        <v>154</v>
      </c>
      <c r="J63" t="s">
        <v>141</v>
      </c>
      <c r="K63" t="s">
        <v>119</v>
      </c>
      <c r="L63">
        <v>0</v>
      </c>
      <c r="M63">
        <v>0</v>
      </c>
      <c r="N63">
        <v>1</v>
      </c>
      <c r="O63">
        <v>40.299999999999997</v>
      </c>
      <c r="P63">
        <v>40.299999999999997</v>
      </c>
      <c r="Q63">
        <v>80.599999999999994</v>
      </c>
      <c r="R63">
        <v>0.80600000000000005</v>
      </c>
      <c r="S63">
        <v>4.2</v>
      </c>
      <c r="T63">
        <v>66.2</v>
      </c>
      <c r="U63">
        <v>5.0999999999999996</v>
      </c>
      <c r="V63">
        <v>12.2</v>
      </c>
      <c r="W63">
        <v>7.8</v>
      </c>
      <c r="X63">
        <v>0</v>
      </c>
      <c r="Y63">
        <v>35</v>
      </c>
      <c r="Z63">
        <v>35</v>
      </c>
      <c r="AA63">
        <v>41</v>
      </c>
      <c r="AB63">
        <v>100</v>
      </c>
    </row>
    <row r="64" spans="1:28" x14ac:dyDescent="0.25">
      <c r="A64" t="s">
        <v>160</v>
      </c>
      <c r="B64">
        <v>2</v>
      </c>
      <c r="C64" t="s">
        <v>158</v>
      </c>
      <c r="D64">
        <v>0</v>
      </c>
      <c r="E64">
        <v>62</v>
      </c>
      <c r="F64">
        <v>23</v>
      </c>
      <c r="G64">
        <v>78</v>
      </c>
      <c r="H64">
        <v>19</v>
      </c>
      <c r="I64" t="s">
        <v>155</v>
      </c>
      <c r="J64" t="s">
        <v>139</v>
      </c>
      <c r="K64" t="s">
        <v>119</v>
      </c>
      <c r="L64">
        <v>0</v>
      </c>
      <c r="M64">
        <v>0</v>
      </c>
      <c r="N64">
        <v>0</v>
      </c>
      <c r="O64">
        <v>27.3</v>
      </c>
      <c r="P64">
        <v>27.3</v>
      </c>
      <c r="Q64">
        <v>54.6</v>
      </c>
      <c r="R64">
        <v>0.54600000000000004</v>
      </c>
      <c r="S64">
        <v>4.1399999999999997</v>
      </c>
      <c r="T64">
        <v>23.8</v>
      </c>
      <c r="U64">
        <v>1</v>
      </c>
      <c r="V64">
        <v>5.2</v>
      </c>
      <c r="W64">
        <v>9.4</v>
      </c>
      <c r="X64">
        <v>0.8</v>
      </c>
      <c r="Y64">
        <v>22</v>
      </c>
      <c r="Z64">
        <v>9</v>
      </c>
      <c r="AA64">
        <v>28</v>
      </c>
      <c r="AB64">
        <v>100</v>
      </c>
    </row>
    <row r="65" spans="1:28" x14ac:dyDescent="0.25">
      <c r="A65" t="s">
        <v>160</v>
      </c>
      <c r="B65">
        <v>2</v>
      </c>
      <c r="C65" t="s">
        <v>158</v>
      </c>
      <c r="D65">
        <v>0</v>
      </c>
      <c r="E65">
        <v>62</v>
      </c>
      <c r="F65">
        <v>23</v>
      </c>
      <c r="G65">
        <v>78</v>
      </c>
      <c r="H65">
        <v>20</v>
      </c>
      <c r="I65" t="s">
        <v>156</v>
      </c>
      <c r="J65" t="s">
        <v>141</v>
      </c>
      <c r="K65" t="s">
        <v>142</v>
      </c>
      <c r="L65">
        <v>0</v>
      </c>
      <c r="M65">
        <v>1</v>
      </c>
      <c r="N65">
        <v>1</v>
      </c>
      <c r="O65">
        <v>35.9</v>
      </c>
      <c r="P65">
        <v>35.9</v>
      </c>
      <c r="Q65">
        <v>71.8</v>
      </c>
      <c r="R65">
        <v>0.71799999999999997</v>
      </c>
      <c r="S65">
        <v>1.28</v>
      </c>
      <c r="T65">
        <v>16</v>
      </c>
      <c r="U65">
        <v>3.6</v>
      </c>
      <c r="V65">
        <v>3</v>
      </c>
      <c r="W65">
        <v>4.8</v>
      </c>
      <c r="X65">
        <v>0.4</v>
      </c>
      <c r="Y65">
        <v>28</v>
      </c>
      <c r="Z65">
        <v>24</v>
      </c>
      <c r="AA65">
        <v>61</v>
      </c>
      <c r="AB65">
        <v>100</v>
      </c>
    </row>
    <row r="66" spans="1:28" x14ac:dyDescent="0.25">
      <c r="A66" t="s">
        <v>161</v>
      </c>
      <c r="B66">
        <v>4</v>
      </c>
      <c r="C66" t="s">
        <v>137</v>
      </c>
      <c r="D66">
        <v>1</v>
      </c>
      <c r="E66">
        <v>30</v>
      </c>
      <c r="F66">
        <v>44</v>
      </c>
      <c r="G66">
        <v>61</v>
      </c>
      <c r="H66">
        <v>1</v>
      </c>
      <c r="I66" t="s">
        <v>138</v>
      </c>
      <c r="J66" t="s">
        <v>139</v>
      </c>
      <c r="K66" t="s">
        <v>119</v>
      </c>
      <c r="L66">
        <v>0</v>
      </c>
      <c r="M66">
        <v>0</v>
      </c>
      <c r="N66">
        <v>0</v>
      </c>
      <c r="O66">
        <v>27.44</v>
      </c>
      <c r="P66">
        <v>27.44</v>
      </c>
      <c r="Q66">
        <v>54.88</v>
      </c>
      <c r="R66">
        <v>0.54879999999999995</v>
      </c>
      <c r="S66">
        <v>2.1</v>
      </c>
      <c r="T66">
        <v>24.8</v>
      </c>
      <c r="U66">
        <v>5.0999999999999996</v>
      </c>
      <c r="V66">
        <v>5.8</v>
      </c>
      <c r="W66">
        <v>8.6</v>
      </c>
      <c r="X66">
        <v>0.52</v>
      </c>
      <c r="Y66">
        <v>46</v>
      </c>
      <c r="Z66">
        <v>42</v>
      </c>
      <c r="AA66">
        <v>47</v>
      </c>
      <c r="AB66">
        <v>60</v>
      </c>
    </row>
    <row r="67" spans="1:28" x14ac:dyDescent="0.25">
      <c r="A67" t="s">
        <v>161</v>
      </c>
      <c r="B67">
        <v>4</v>
      </c>
      <c r="C67" t="s">
        <v>137</v>
      </c>
      <c r="D67">
        <v>1</v>
      </c>
      <c r="E67">
        <v>30</v>
      </c>
      <c r="F67">
        <v>44</v>
      </c>
      <c r="G67">
        <v>61</v>
      </c>
      <c r="H67">
        <v>2</v>
      </c>
      <c r="I67" t="s">
        <v>140</v>
      </c>
      <c r="J67" t="s">
        <v>141</v>
      </c>
      <c r="K67" t="s">
        <v>142</v>
      </c>
      <c r="L67">
        <v>0</v>
      </c>
      <c r="M67">
        <v>1</v>
      </c>
      <c r="N67">
        <v>1</v>
      </c>
      <c r="O67">
        <v>39.9</v>
      </c>
      <c r="P67">
        <v>39.9</v>
      </c>
      <c r="Q67">
        <v>79.8</v>
      </c>
      <c r="R67">
        <v>0.79800000000000004</v>
      </c>
      <c r="S67">
        <v>0.8</v>
      </c>
      <c r="T67">
        <v>20</v>
      </c>
      <c r="U67">
        <v>18.600000000000001</v>
      </c>
      <c r="V67">
        <v>0</v>
      </c>
      <c r="W67">
        <v>0</v>
      </c>
      <c r="X67">
        <v>0.2</v>
      </c>
      <c r="Y67">
        <v>64</v>
      </c>
      <c r="Z67">
        <v>65</v>
      </c>
      <c r="AA67">
        <v>65</v>
      </c>
      <c r="AB67">
        <v>76</v>
      </c>
    </row>
    <row r="68" spans="1:28" x14ac:dyDescent="0.25">
      <c r="A68" t="s">
        <v>161</v>
      </c>
      <c r="B68">
        <v>4</v>
      </c>
      <c r="C68" t="s">
        <v>137</v>
      </c>
      <c r="D68">
        <v>1</v>
      </c>
      <c r="E68">
        <v>30</v>
      </c>
      <c r="F68">
        <v>44</v>
      </c>
      <c r="G68">
        <v>61</v>
      </c>
      <c r="H68">
        <v>4</v>
      </c>
      <c r="I68" t="s">
        <v>143</v>
      </c>
      <c r="J68" t="s">
        <v>139</v>
      </c>
      <c r="K68" t="s">
        <v>142</v>
      </c>
      <c r="L68">
        <v>0</v>
      </c>
      <c r="M68">
        <v>1</v>
      </c>
      <c r="N68">
        <v>0</v>
      </c>
      <c r="O68">
        <v>1.8</v>
      </c>
      <c r="P68">
        <v>1.8</v>
      </c>
      <c r="Q68">
        <v>3.6</v>
      </c>
      <c r="R68">
        <v>3.5999999999999997E-2</v>
      </c>
      <c r="S68">
        <v>5.36</v>
      </c>
      <c r="T68">
        <v>52.6</v>
      </c>
      <c r="U68">
        <v>1.2</v>
      </c>
      <c r="V68">
        <v>5.6</v>
      </c>
      <c r="W68">
        <v>33</v>
      </c>
      <c r="X68">
        <v>2.4</v>
      </c>
      <c r="Y68">
        <v>41</v>
      </c>
      <c r="Z68">
        <v>33</v>
      </c>
      <c r="AA68">
        <v>50</v>
      </c>
      <c r="AB68">
        <v>67</v>
      </c>
    </row>
    <row r="69" spans="1:28" x14ac:dyDescent="0.25">
      <c r="A69" t="s">
        <v>161</v>
      </c>
      <c r="B69">
        <v>4</v>
      </c>
      <c r="C69" t="s">
        <v>137</v>
      </c>
      <c r="D69">
        <v>1</v>
      </c>
      <c r="E69">
        <v>30</v>
      </c>
      <c r="F69">
        <v>44</v>
      </c>
      <c r="G69">
        <v>61</v>
      </c>
      <c r="H69">
        <v>5</v>
      </c>
      <c r="I69" t="s">
        <v>144</v>
      </c>
      <c r="J69" t="s">
        <v>141</v>
      </c>
      <c r="K69" t="s">
        <v>119</v>
      </c>
      <c r="L69">
        <v>0</v>
      </c>
      <c r="M69">
        <v>0</v>
      </c>
      <c r="N69">
        <v>1</v>
      </c>
      <c r="O69">
        <v>33.5</v>
      </c>
      <c r="P69">
        <v>33.5</v>
      </c>
      <c r="Q69">
        <v>67</v>
      </c>
      <c r="R69">
        <v>0.67</v>
      </c>
      <c r="S69">
        <v>1.66</v>
      </c>
      <c r="T69">
        <v>17</v>
      </c>
      <c r="U69">
        <v>6.9</v>
      </c>
      <c r="V69">
        <v>3.2</v>
      </c>
      <c r="W69">
        <v>8.8000000000000007</v>
      </c>
      <c r="X69">
        <v>0.6</v>
      </c>
      <c r="Y69">
        <v>55</v>
      </c>
      <c r="Z69">
        <v>41</v>
      </c>
      <c r="AA69">
        <v>58</v>
      </c>
      <c r="AB69">
        <v>66</v>
      </c>
    </row>
    <row r="70" spans="1:28" x14ac:dyDescent="0.25">
      <c r="A70" t="s">
        <v>161</v>
      </c>
      <c r="B70">
        <v>4</v>
      </c>
      <c r="C70" t="s">
        <v>137</v>
      </c>
      <c r="D70">
        <v>1</v>
      </c>
      <c r="E70">
        <v>30</v>
      </c>
      <c r="F70">
        <v>44</v>
      </c>
      <c r="G70">
        <v>61</v>
      </c>
      <c r="H70">
        <v>6</v>
      </c>
      <c r="I70" t="s">
        <v>145</v>
      </c>
      <c r="J70" t="s">
        <v>139</v>
      </c>
      <c r="K70" t="s">
        <v>119</v>
      </c>
      <c r="L70">
        <v>0</v>
      </c>
      <c r="M70">
        <v>0</v>
      </c>
      <c r="N70">
        <v>0</v>
      </c>
      <c r="O70">
        <v>4.7</v>
      </c>
      <c r="P70">
        <v>4.7</v>
      </c>
      <c r="Q70">
        <v>9.4</v>
      </c>
      <c r="R70">
        <v>9.4E-2</v>
      </c>
      <c r="S70">
        <v>3.4</v>
      </c>
      <c r="T70">
        <v>62.6</v>
      </c>
      <c r="U70">
        <v>41</v>
      </c>
      <c r="V70">
        <v>5.4</v>
      </c>
      <c r="W70">
        <v>27.2</v>
      </c>
      <c r="X70">
        <v>0.2</v>
      </c>
      <c r="Y70">
        <v>37</v>
      </c>
      <c r="Z70">
        <v>36</v>
      </c>
      <c r="AA70">
        <v>59</v>
      </c>
      <c r="AB70">
        <v>69</v>
      </c>
    </row>
    <row r="71" spans="1:28" x14ac:dyDescent="0.25">
      <c r="A71" t="s">
        <v>161</v>
      </c>
      <c r="B71">
        <v>4</v>
      </c>
      <c r="C71" t="s">
        <v>137</v>
      </c>
      <c r="D71">
        <v>1</v>
      </c>
      <c r="E71">
        <v>30</v>
      </c>
      <c r="F71">
        <v>44</v>
      </c>
      <c r="G71">
        <v>61</v>
      </c>
      <c r="H71">
        <v>7</v>
      </c>
      <c r="I71" t="s">
        <v>146</v>
      </c>
      <c r="J71" t="s">
        <v>141</v>
      </c>
      <c r="K71" t="s">
        <v>142</v>
      </c>
      <c r="L71">
        <v>0</v>
      </c>
      <c r="M71">
        <v>1</v>
      </c>
      <c r="N71">
        <v>1</v>
      </c>
      <c r="O71">
        <v>31.75</v>
      </c>
      <c r="P71">
        <v>31.75</v>
      </c>
      <c r="Q71">
        <v>63.5</v>
      </c>
      <c r="R71">
        <v>0.63500000000000001</v>
      </c>
      <c r="S71">
        <v>1.8</v>
      </c>
      <c r="T71">
        <v>25.6</v>
      </c>
      <c r="U71">
        <v>23.1</v>
      </c>
      <c r="V71">
        <v>3</v>
      </c>
      <c r="W71">
        <v>7.2</v>
      </c>
      <c r="X71">
        <v>0.1</v>
      </c>
      <c r="Y71">
        <v>96</v>
      </c>
      <c r="Z71">
        <v>82</v>
      </c>
      <c r="AA71">
        <v>69</v>
      </c>
      <c r="AB71">
        <v>73</v>
      </c>
    </row>
    <row r="72" spans="1:28" x14ac:dyDescent="0.25">
      <c r="A72" t="s">
        <v>161</v>
      </c>
      <c r="B72">
        <v>4</v>
      </c>
      <c r="C72" t="s">
        <v>137</v>
      </c>
      <c r="D72">
        <v>1</v>
      </c>
      <c r="E72">
        <v>30</v>
      </c>
      <c r="F72">
        <v>44</v>
      </c>
      <c r="G72">
        <v>61</v>
      </c>
      <c r="H72">
        <v>9</v>
      </c>
      <c r="I72" t="s">
        <v>147</v>
      </c>
      <c r="J72" t="s">
        <v>139</v>
      </c>
      <c r="K72" t="s">
        <v>142</v>
      </c>
      <c r="L72">
        <v>0</v>
      </c>
      <c r="M72">
        <v>1</v>
      </c>
      <c r="N72">
        <v>0</v>
      </c>
      <c r="O72">
        <v>21.2</v>
      </c>
      <c r="P72">
        <v>21.2</v>
      </c>
      <c r="Q72">
        <v>42.4</v>
      </c>
      <c r="R72">
        <v>0.42399999999999999</v>
      </c>
      <c r="S72">
        <v>2.58</v>
      </c>
      <c r="T72">
        <v>32.200000000000003</v>
      </c>
      <c r="U72">
        <v>3.5</v>
      </c>
      <c r="V72">
        <v>12.4</v>
      </c>
      <c r="W72">
        <v>8</v>
      </c>
      <c r="X72">
        <v>1.4</v>
      </c>
      <c r="Y72">
        <v>64</v>
      </c>
      <c r="Z72">
        <v>82</v>
      </c>
      <c r="AA72">
        <v>66</v>
      </c>
      <c r="AB72">
        <v>83</v>
      </c>
    </row>
    <row r="73" spans="1:28" x14ac:dyDescent="0.25">
      <c r="A73" t="s">
        <v>161</v>
      </c>
      <c r="B73">
        <v>4</v>
      </c>
      <c r="C73" t="s">
        <v>137</v>
      </c>
      <c r="D73">
        <v>1</v>
      </c>
      <c r="E73">
        <v>30</v>
      </c>
      <c r="F73">
        <v>44</v>
      </c>
      <c r="G73">
        <v>61</v>
      </c>
      <c r="H73">
        <v>10</v>
      </c>
      <c r="I73" t="s">
        <v>148</v>
      </c>
      <c r="J73" t="s">
        <v>141</v>
      </c>
      <c r="K73" t="s">
        <v>119</v>
      </c>
      <c r="L73">
        <v>0</v>
      </c>
      <c r="M73">
        <v>0</v>
      </c>
      <c r="N73">
        <v>1</v>
      </c>
      <c r="O73">
        <v>43.7</v>
      </c>
      <c r="P73">
        <v>43.7</v>
      </c>
      <c r="Q73">
        <v>87.4</v>
      </c>
      <c r="R73">
        <v>0.874</v>
      </c>
      <c r="S73">
        <v>0.56000000000000005</v>
      </c>
      <c r="T73">
        <v>4.8</v>
      </c>
      <c r="U73">
        <v>4.5999999999999996</v>
      </c>
      <c r="V73">
        <v>1.8</v>
      </c>
      <c r="W73">
        <v>2.8</v>
      </c>
      <c r="X73">
        <v>0.2</v>
      </c>
      <c r="Y73">
        <v>23</v>
      </c>
      <c r="Z73">
        <v>14</v>
      </c>
      <c r="AA73">
        <v>35</v>
      </c>
      <c r="AB73">
        <v>73</v>
      </c>
    </row>
    <row r="74" spans="1:28" x14ac:dyDescent="0.25">
      <c r="A74" t="s">
        <v>161</v>
      </c>
      <c r="B74">
        <v>4</v>
      </c>
      <c r="C74" t="s">
        <v>137</v>
      </c>
      <c r="D74">
        <v>1</v>
      </c>
      <c r="E74">
        <v>30</v>
      </c>
      <c r="F74">
        <v>44</v>
      </c>
      <c r="G74">
        <v>61</v>
      </c>
      <c r="H74">
        <v>11</v>
      </c>
      <c r="I74" t="s">
        <v>149</v>
      </c>
      <c r="J74" t="s">
        <v>139</v>
      </c>
      <c r="K74" t="s">
        <v>142</v>
      </c>
      <c r="L74">
        <v>0</v>
      </c>
      <c r="M74">
        <v>1</v>
      </c>
      <c r="N74">
        <v>0</v>
      </c>
      <c r="O74">
        <v>20.3</v>
      </c>
      <c r="P74">
        <v>20.3</v>
      </c>
      <c r="Q74">
        <v>40.6</v>
      </c>
      <c r="R74">
        <v>0.40600000000000003</v>
      </c>
      <c r="S74">
        <v>3.04</v>
      </c>
      <c r="T74">
        <v>28.2</v>
      </c>
      <c r="U74">
        <v>10</v>
      </c>
      <c r="V74">
        <v>12.6</v>
      </c>
      <c r="W74">
        <v>15.4</v>
      </c>
      <c r="X74">
        <v>1.4</v>
      </c>
      <c r="Y74">
        <v>41</v>
      </c>
      <c r="Z74">
        <v>26</v>
      </c>
      <c r="AA74">
        <v>56</v>
      </c>
      <c r="AB74">
        <v>58</v>
      </c>
    </row>
    <row r="75" spans="1:28" x14ac:dyDescent="0.25">
      <c r="A75" t="s">
        <v>161</v>
      </c>
      <c r="B75">
        <v>4</v>
      </c>
      <c r="C75" t="s">
        <v>137</v>
      </c>
      <c r="D75">
        <v>1</v>
      </c>
      <c r="E75">
        <v>30</v>
      </c>
      <c r="F75">
        <v>44</v>
      </c>
      <c r="G75">
        <v>61</v>
      </c>
      <c r="H75">
        <v>12</v>
      </c>
      <c r="I75" t="s">
        <v>150</v>
      </c>
      <c r="J75" t="s">
        <v>141</v>
      </c>
      <c r="K75" t="s">
        <v>119</v>
      </c>
      <c r="L75">
        <v>0</v>
      </c>
      <c r="M75">
        <v>0</v>
      </c>
      <c r="N75">
        <v>1</v>
      </c>
      <c r="O75">
        <v>36.4</v>
      </c>
      <c r="P75">
        <v>36.4</v>
      </c>
      <c r="Q75">
        <v>72.8</v>
      </c>
      <c r="R75">
        <v>0.72799999999999998</v>
      </c>
      <c r="S75">
        <v>1.02</v>
      </c>
      <c r="T75">
        <v>24</v>
      </c>
      <c r="U75">
        <v>20.9</v>
      </c>
      <c r="V75">
        <v>1.2</v>
      </c>
      <c r="W75">
        <v>0.4</v>
      </c>
      <c r="X75">
        <v>0.4</v>
      </c>
      <c r="Y75">
        <v>68</v>
      </c>
      <c r="Z75">
        <v>60</v>
      </c>
      <c r="AA75">
        <v>83</v>
      </c>
      <c r="AB75">
        <v>84</v>
      </c>
    </row>
    <row r="76" spans="1:28" x14ac:dyDescent="0.25">
      <c r="A76" t="s">
        <v>161</v>
      </c>
      <c r="B76">
        <v>4</v>
      </c>
      <c r="C76" t="s">
        <v>137</v>
      </c>
      <c r="D76">
        <v>1</v>
      </c>
      <c r="E76">
        <v>30</v>
      </c>
      <c r="F76">
        <v>44</v>
      </c>
      <c r="G76">
        <v>61</v>
      </c>
      <c r="H76">
        <v>14</v>
      </c>
      <c r="I76" t="s">
        <v>151</v>
      </c>
      <c r="J76" t="s">
        <v>139</v>
      </c>
      <c r="K76" t="s">
        <v>119</v>
      </c>
      <c r="L76">
        <v>0</v>
      </c>
      <c r="M76">
        <v>0</v>
      </c>
      <c r="N76">
        <v>0</v>
      </c>
      <c r="O76">
        <v>1.96</v>
      </c>
      <c r="P76">
        <v>1.96</v>
      </c>
      <c r="Q76">
        <v>3.92</v>
      </c>
      <c r="R76">
        <v>3.9199999999999999E-2</v>
      </c>
      <c r="S76">
        <v>6.08</v>
      </c>
      <c r="T76">
        <v>9.4</v>
      </c>
      <c r="U76">
        <v>5.3</v>
      </c>
      <c r="V76">
        <v>28.8</v>
      </c>
      <c r="W76">
        <v>48.8</v>
      </c>
      <c r="X76">
        <v>1.08</v>
      </c>
      <c r="Y76">
        <v>0</v>
      </c>
      <c r="Z76">
        <v>0</v>
      </c>
      <c r="AA76">
        <v>0</v>
      </c>
      <c r="AB76">
        <v>5</v>
      </c>
    </row>
    <row r="77" spans="1:28" x14ac:dyDescent="0.25">
      <c r="A77" t="s">
        <v>161</v>
      </c>
      <c r="B77">
        <v>4</v>
      </c>
      <c r="C77" t="s">
        <v>137</v>
      </c>
      <c r="D77">
        <v>1</v>
      </c>
      <c r="E77">
        <v>30</v>
      </c>
      <c r="F77">
        <v>44</v>
      </c>
      <c r="G77">
        <v>61</v>
      </c>
      <c r="H77">
        <v>15</v>
      </c>
      <c r="I77" t="s">
        <v>152</v>
      </c>
      <c r="J77" t="s">
        <v>139</v>
      </c>
      <c r="K77" t="s">
        <v>142</v>
      </c>
      <c r="L77">
        <v>0</v>
      </c>
      <c r="M77">
        <v>1</v>
      </c>
      <c r="N77">
        <v>0</v>
      </c>
      <c r="O77">
        <v>31.7</v>
      </c>
      <c r="P77">
        <v>31.7</v>
      </c>
      <c r="Q77">
        <v>63.4</v>
      </c>
      <c r="R77">
        <v>0.63400000000000001</v>
      </c>
      <c r="S77">
        <v>1.56</v>
      </c>
      <c r="T77">
        <v>28.6</v>
      </c>
      <c r="U77">
        <v>0.5</v>
      </c>
      <c r="V77">
        <v>2</v>
      </c>
      <c r="W77">
        <v>3.2</v>
      </c>
      <c r="X77">
        <v>0.4</v>
      </c>
      <c r="Y77">
        <v>58</v>
      </c>
      <c r="Z77">
        <v>60</v>
      </c>
      <c r="AA77">
        <v>71</v>
      </c>
      <c r="AB77">
        <v>72</v>
      </c>
    </row>
    <row r="78" spans="1:28" x14ac:dyDescent="0.25">
      <c r="A78" t="s">
        <v>161</v>
      </c>
      <c r="B78">
        <v>4</v>
      </c>
      <c r="C78" t="s">
        <v>137</v>
      </c>
      <c r="D78">
        <v>1</v>
      </c>
      <c r="E78">
        <v>30</v>
      </c>
      <c r="F78">
        <v>44</v>
      </c>
      <c r="G78">
        <v>61</v>
      </c>
      <c r="H78">
        <v>16</v>
      </c>
      <c r="I78" t="s">
        <v>153</v>
      </c>
      <c r="J78" t="s">
        <v>139</v>
      </c>
      <c r="K78" t="s">
        <v>142</v>
      </c>
      <c r="L78">
        <v>0</v>
      </c>
      <c r="M78">
        <v>1</v>
      </c>
      <c r="N78">
        <v>0</v>
      </c>
      <c r="O78">
        <v>1</v>
      </c>
      <c r="P78">
        <v>1</v>
      </c>
      <c r="Q78">
        <v>2</v>
      </c>
      <c r="R78">
        <v>0.02</v>
      </c>
      <c r="S78">
        <v>5.22</v>
      </c>
      <c r="T78">
        <v>62.6</v>
      </c>
      <c r="U78">
        <v>48.8</v>
      </c>
      <c r="V78">
        <v>5.4</v>
      </c>
      <c r="W78">
        <v>27.2</v>
      </c>
      <c r="X78">
        <v>0.2</v>
      </c>
      <c r="Y78">
        <v>63</v>
      </c>
      <c r="Z78">
        <v>56</v>
      </c>
      <c r="AA78">
        <v>56</v>
      </c>
      <c r="AB78">
        <v>65</v>
      </c>
    </row>
    <row r="79" spans="1:28" x14ac:dyDescent="0.25">
      <c r="A79" t="s">
        <v>161</v>
      </c>
      <c r="B79">
        <v>4</v>
      </c>
      <c r="C79" t="s">
        <v>137</v>
      </c>
      <c r="D79">
        <v>1</v>
      </c>
      <c r="E79">
        <v>30</v>
      </c>
      <c r="F79">
        <v>44</v>
      </c>
      <c r="G79">
        <v>61</v>
      </c>
      <c r="H79">
        <v>17</v>
      </c>
      <c r="I79" t="s">
        <v>154</v>
      </c>
      <c r="J79" t="s">
        <v>141</v>
      </c>
      <c r="K79" t="s">
        <v>119</v>
      </c>
      <c r="L79">
        <v>0</v>
      </c>
      <c r="M79">
        <v>0</v>
      </c>
      <c r="N79">
        <v>1</v>
      </c>
      <c r="O79">
        <v>40.299999999999997</v>
      </c>
      <c r="P79">
        <v>40.299999999999997</v>
      </c>
      <c r="Q79">
        <v>80.599999999999994</v>
      </c>
      <c r="R79">
        <v>0.80600000000000005</v>
      </c>
      <c r="S79">
        <v>4.2</v>
      </c>
      <c r="T79">
        <v>66.2</v>
      </c>
      <c r="U79">
        <v>5.0999999999999996</v>
      </c>
      <c r="V79">
        <v>12.2</v>
      </c>
      <c r="W79">
        <v>7.8</v>
      </c>
      <c r="X79">
        <v>0</v>
      </c>
      <c r="Y79">
        <v>57</v>
      </c>
      <c r="Z79">
        <v>45</v>
      </c>
      <c r="AA79">
        <v>72</v>
      </c>
      <c r="AB79">
        <v>73</v>
      </c>
    </row>
    <row r="80" spans="1:28" x14ac:dyDescent="0.25">
      <c r="A80" t="s">
        <v>161</v>
      </c>
      <c r="B80">
        <v>4</v>
      </c>
      <c r="C80" t="s">
        <v>137</v>
      </c>
      <c r="D80">
        <v>1</v>
      </c>
      <c r="E80">
        <v>30</v>
      </c>
      <c r="F80">
        <v>44</v>
      </c>
      <c r="G80">
        <v>61</v>
      </c>
      <c r="H80">
        <v>19</v>
      </c>
      <c r="I80" t="s">
        <v>155</v>
      </c>
      <c r="J80" t="s">
        <v>139</v>
      </c>
      <c r="K80" t="s">
        <v>119</v>
      </c>
      <c r="L80">
        <v>0</v>
      </c>
      <c r="M80">
        <v>0</v>
      </c>
      <c r="N80">
        <v>0</v>
      </c>
      <c r="O80">
        <v>27.3</v>
      </c>
      <c r="P80">
        <v>27.3</v>
      </c>
      <c r="Q80">
        <v>54.6</v>
      </c>
      <c r="R80">
        <v>0.54600000000000004</v>
      </c>
      <c r="S80">
        <v>4.1399999999999997</v>
      </c>
      <c r="T80">
        <v>23.8</v>
      </c>
      <c r="U80">
        <v>1</v>
      </c>
      <c r="V80">
        <v>5.2</v>
      </c>
      <c r="W80">
        <v>9.4</v>
      </c>
      <c r="X80">
        <v>0.8</v>
      </c>
      <c r="Y80">
        <v>42</v>
      </c>
      <c r="Z80">
        <v>31</v>
      </c>
      <c r="AA80">
        <v>42</v>
      </c>
      <c r="AB80">
        <v>66</v>
      </c>
    </row>
    <row r="81" spans="1:28" x14ac:dyDescent="0.25">
      <c r="A81" t="s">
        <v>161</v>
      </c>
      <c r="B81">
        <v>4</v>
      </c>
      <c r="C81" t="s">
        <v>137</v>
      </c>
      <c r="D81">
        <v>1</v>
      </c>
      <c r="E81">
        <v>30</v>
      </c>
      <c r="F81">
        <v>44</v>
      </c>
      <c r="G81">
        <v>61</v>
      </c>
      <c r="H81">
        <v>20</v>
      </c>
      <c r="I81" t="s">
        <v>156</v>
      </c>
      <c r="J81" t="s">
        <v>141</v>
      </c>
      <c r="K81" t="s">
        <v>142</v>
      </c>
      <c r="L81">
        <v>0</v>
      </c>
      <c r="M81">
        <v>1</v>
      </c>
      <c r="N81">
        <v>1</v>
      </c>
      <c r="O81">
        <v>35.9</v>
      </c>
      <c r="P81">
        <v>35.9</v>
      </c>
      <c r="Q81">
        <v>71.8</v>
      </c>
      <c r="R81">
        <v>0.71799999999999997</v>
      </c>
      <c r="S81">
        <v>1.28</v>
      </c>
      <c r="T81">
        <v>16</v>
      </c>
      <c r="U81">
        <v>3.6</v>
      </c>
      <c r="V81">
        <v>3</v>
      </c>
      <c r="W81">
        <v>4.8</v>
      </c>
      <c r="X81">
        <v>0.4</v>
      </c>
      <c r="Y81">
        <v>58</v>
      </c>
      <c r="Z81">
        <v>61</v>
      </c>
      <c r="AA81">
        <v>89</v>
      </c>
      <c r="AB81">
        <v>72</v>
      </c>
    </row>
    <row r="82" spans="1:28" x14ac:dyDescent="0.25">
      <c r="A82" t="s">
        <v>162</v>
      </c>
      <c r="B82">
        <v>4</v>
      </c>
      <c r="C82" t="s">
        <v>158</v>
      </c>
      <c r="D82">
        <v>0</v>
      </c>
      <c r="E82">
        <v>62</v>
      </c>
      <c r="F82">
        <v>3</v>
      </c>
      <c r="G82">
        <v>100</v>
      </c>
      <c r="H82">
        <v>1</v>
      </c>
      <c r="I82" t="s">
        <v>138</v>
      </c>
      <c r="J82" t="s">
        <v>139</v>
      </c>
      <c r="K82" t="s">
        <v>119</v>
      </c>
      <c r="L82">
        <v>0</v>
      </c>
      <c r="M82">
        <v>0</v>
      </c>
      <c r="N82">
        <v>0</v>
      </c>
      <c r="O82">
        <v>27.44</v>
      </c>
      <c r="P82">
        <v>27.44</v>
      </c>
      <c r="Q82">
        <v>54.88</v>
      </c>
      <c r="R82">
        <v>0.54879999999999995</v>
      </c>
      <c r="S82">
        <v>2.1</v>
      </c>
      <c r="T82">
        <v>24.8</v>
      </c>
      <c r="U82">
        <v>5.0999999999999996</v>
      </c>
      <c r="V82">
        <v>5.8</v>
      </c>
      <c r="W82">
        <v>8.6</v>
      </c>
      <c r="X82">
        <v>0.52</v>
      </c>
      <c r="Y82">
        <v>54</v>
      </c>
      <c r="Z82">
        <v>60</v>
      </c>
      <c r="AA82">
        <v>62</v>
      </c>
      <c r="AB82">
        <v>77</v>
      </c>
    </row>
    <row r="83" spans="1:28" x14ac:dyDescent="0.25">
      <c r="A83" t="s">
        <v>162</v>
      </c>
      <c r="B83">
        <v>4</v>
      </c>
      <c r="C83" t="s">
        <v>158</v>
      </c>
      <c r="D83">
        <v>0</v>
      </c>
      <c r="E83">
        <v>62</v>
      </c>
      <c r="F83">
        <v>3</v>
      </c>
      <c r="G83">
        <v>100</v>
      </c>
      <c r="H83">
        <v>2</v>
      </c>
      <c r="I83" t="s">
        <v>140</v>
      </c>
      <c r="J83" t="s">
        <v>141</v>
      </c>
      <c r="K83" t="s">
        <v>142</v>
      </c>
      <c r="L83">
        <v>0</v>
      </c>
      <c r="M83">
        <v>1</v>
      </c>
      <c r="N83">
        <v>1</v>
      </c>
      <c r="O83">
        <v>39.9</v>
      </c>
      <c r="P83">
        <v>39.9</v>
      </c>
      <c r="Q83">
        <v>79.8</v>
      </c>
      <c r="R83">
        <v>0.79800000000000004</v>
      </c>
      <c r="S83">
        <v>0.8</v>
      </c>
      <c r="T83">
        <v>20</v>
      </c>
      <c r="U83">
        <v>18.600000000000001</v>
      </c>
      <c r="V83">
        <v>0</v>
      </c>
      <c r="W83">
        <v>0</v>
      </c>
      <c r="X83">
        <v>0.2</v>
      </c>
      <c r="Y83">
        <v>88</v>
      </c>
      <c r="Z83">
        <v>90</v>
      </c>
      <c r="AA83">
        <v>75</v>
      </c>
      <c r="AB83">
        <v>88</v>
      </c>
    </row>
    <row r="84" spans="1:28" x14ac:dyDescent="0.25">
      <c r="A84" t="s">
        <v>162</v>
      </c>
      <c r="B84">
        <v>4</v>
      </c>
      <c r="C84" t="s">
        <v>158</v>
      </c>
      <c r="D84">
        <v>0</v>
      </c>
      <c r="E84">
        <v>62</v>
      </c>
      <c r="F84">
        <v>3</v>
      </c>
      <c r="G84">
        <v>100</v>
      </c>
      <c r="H84">
        <v>4</v>
      </c>
      <c r="I84" t="s">
        <v>143</v>
      </c>
      <c r="J84" t="s">
        <v>139</v>
      </c>
      <c r="K84" t="s">
        <v>142</v>
      </c>
      <c r="L84">
        <v>0</v>
      </c>
      <c r="M84">
        <v>1</v>
      </c>
      <c r="N84">
        <v>0</v>
      </c>
      <c r="O84">
        <v>1.8</v>
      </c>
      <c r="P84">
        <v>1.8</v>
      </c>
      <c r="Q84">
        <v>3.6</v>
      </c>
      <c r="R84">
        <v>3.5999999999999997E-2</v>
      </c>
      <c r="S84">
        <v>5.36</v>
      </c>
      <c r="T84">
        <v>52.6</v>
      </c>
      <c r="U84">
        <v>1.2</v>
      </c>
      <c r="V84">
        <v>5.6</v>
      </c>
      <c r="W84">
        <v>33</v>
      </c>
      <c r="X84">
        <v>2.4</v>
      </c>
      <c r="Y84">
        <v>21</v>
      </c>
      <c r="Z84">
        <v>25</v>
      </c>
      <c r="AA84">
        <v>66</v>
      </c>
      <c r="AB84">
        <v>81</v>
      </c>
    </row>
    <row r="85" spans="1:28" x14ac:dyDescent="0.25">
      <c r="A85" t="s">
        <v>162</v>
      </c>
      <c r="B85">
        <v>4</v>
      </c>
      <c r="C85" t="s">
        <v>158</v>
      </c>
      <c r="D85">
        <v>0</v>
      </c>
      <c r="E85">
        <v>62</v>
      </c>
      <c r="F85">
        <v>3</v>
      </c>
      <c r="G85">
        <v>100</v>
      </c>
      <c r="H85">
        <v>5</v>
      </c>
      <c r="I85" t="s">
        <v>144</v>
      </c>
      <c r="J85" t="s">
        <v>141</v>
      </c>
      <c r="K85" t="s">
        <v>119</v>
      </c>
      <c r="L85">
        <v>0</v>
      </c>
      <c r="M85">
        <v>0</v>
      </c>
      <c r="N85">
        <v>1</v>
      </c>
      <c r="O85">
        <v>33.5</v>
      </c>
      <c r="P85">
        <v>33.5</v>
      </c>
      <c r="Q85">
        <v>67</v>
      </c>
      <c r="R85">
        <v>0.67</v>
      </c>
      <c r="S85">
        <v>1.66</v>
      </c>
      <c r="T85">
        <v>17</v>
      </c>
      <c r="U85">
        <v>6.9</v>
      </c>
      <c r="V85">
        <v>3.2</v>
      </c>
      <c r="W85">
        <v>8.8000000000000007</v>
      </c>
      <c r="X85">
        <v>0.6</v>
      </c>
      <c r="Y85">
        <v>64</v>
      </c>
      <c r="Z85">
        <v>37</v>
      </c>
      <c r="AA85">
        <v>69</v>
      </c>
      <c r="AB85">
        <v>74</v>
      </c>
    </row>
    <row r="86" spans="1:28" x14ac:dyDescent="0.25">
      <c r="A86" t="s">
        <v>162</v>
      </c>
      <c r="B86">
        <v>4</v>
      </c>
      <c r="C86" t="s">
        <v>158</v>
      </c>
      <c r="D86">
        <v>0</v>
      </c>
      <c r="E86">
        <v>62</v>
      </c>
      <c r="F86">
        <v>3</v>
      </c>
      <c r="G86">
        <v>100</v>
      </c>
      <c r="H86">
        <v>6</v>
      </c>
      <c r="I86" t="s">
        <v>145</v>
      </c>
      <c r="J86" t="s">
        <v>139</v>
      </c>
      <c r="K86" t="s">
        <v>119</v>
      </c>
      <c r="L86">
        <v>0</v>
      </c>
      <c r="M86">
        <v>0</v>
      </c>
      <c r="N86">
        <v>0</v>
      </c>
      <c r="O86">
        <v>4.7</v>
      </c>
      <c r="P86">
        <v>4.7</v>
      </c>
      <c r="Q86">
        <v>9.4</v>
      </c>
      <c r="R86">
        <v>9.4E-2</v>
      </c>
      <c r="S86">
        <v>3.4</v>
      </c>
      <c r="T86">
        <v>62.6</v>
      </c>
      <c r="U86">
        <v>41</v>
      </c>
      <c r="V86">
        <v>5.4</v>
      </c>
      <c r="W86">
        <v>27.2</v>
      </c>
      <c r="X86">
        <v>0.2</v>
      </c>
      <c r="Y86">
        <v>17</v>
      </c>
      <c r="Z86">
        <v>3</v>
      </c>
      <c r="AA86">
        <v>64</v>
      </c>
      <c r="AB86">
        <v>75</v>
      </c>
    </row>
    <row r="87" spans="1:28" x14ac:dyDescent="0.25">
      <c r="A87" t="s">
        <v>162</v>
      </c>
      <c r="B87">
        <v>4</v>
      </c>
      <c r="C87" t="s">
        <v>158</v>
      </c>
      <c r="D87">
        <v>0</v>
      </c>
      <c r="E87">
        <v>62</v>
      </c>
      <c r="F87">
        <v>3</v>
      </c>
      <c r="G87">
        <v>100</v>
      </c>
      <c r="H87">
        <v>7</v>
      </c>
      <c r="I87" t="s">
        <v>146</v>
      </c>
      <c r="J87" t="s">
        <v>141</v>
      </c>
      <c r="K87" t="s">
        <v>142</v>
      </c>
      <c r="L87">
        <v>0</v>
      </c>
      <c r="M87">
        <v>1</v>
      </c>
      <c r="N87">
        <v>1</v>
      </c>
      <c r="O87">
        <v>31.75</v>
      </c>
      <c r="P87">
        <v>31.75</v>
      </c>
      <c r="Q87">
        <v>63.5</v>
      </c>
      <c r="R87">
        <v>0.63500000000000001</v>
      </c>
      <c r="S87">
        <v>1.8</v>
      </c>
      <c r="T87">
        <v>25.6</v>
      </c>
      <c r="U87">
        <v>23.1</v>
      </c>
      <c r="V87">
        <v>3</v>
      </c>
      <c r="W87">
        <v>7.2</v>
      </c>
      <c r="X87">
        <v>0.1</v>
      </c>
      <c r="Y87">
        <v>96</v>
      </c>
      <c r="Z87">
        <v>98</v>
      </c>
      <c r="AA87">
        <v>83</v>
      </c>
      <c r="AB87">
        <v>84</v>
      </c>
    </row>
    <row r="88" spans="1:28" x14ac:dyDescent="0.25">
      <c r="A88" t="s">
        <v>162</v>
      </c>
      <c r="B88">
        <v>4</v>
      </c>
      <c r="C88" t="s">
        <v>158</v>
      </c>
      <c r="D88">
        <v>0</v>
      </c>
      <c r="E88">
        <v>62</v>
      </c>
      <c r="F88">
        <v>3</v>
      </c>
      <c r="G88">
        <v>100</v>
      </c>
      <c r="H88">
        <v>9</v>
      </c>
      <c r="I88" t="s">
        <v>147</v>
      </c>
      <c r="J88" t="s">
        <v>139</v>
      </c>
      <c r="K88" t="s">
        <v>142</v>
      </c>
      <c r="L88">
        <v>0</v>
      </c>
      <c r="M88">
        <v>1</v>
      </c>
      <c r="N88">
        <v>0</v>
      </c>
      <c r="O88">
        <v>21.2</v>
      </c>
      <c r="P88">
        <v>21.2</v>
      </c>
      <c r="Q88">
        <v>42.4</v>
      </c>
      <c r="R88">
        <v>0.42399999999999999</v>
      </c>
      <c r="S88">
        <v>2.58</v>
      </c>
      <c r="T88">
        <v>32.200000000000003</v>
      </c>
      <c r="U88">
        <v>3.5</v>
      </c>
      <c r="V88">
        <v>12.4</v>
      </c>
      <c r="W88">
        <v>8</v>
      </c>
      <c r="X88">
        <v>1.4</v>
      </c>
      <c r="Y88">
        <v>41</v>
      </c>
      <c r="Z88">
        <v>34</v>
      </c>
      <c r="AA88">
        <v>75</v>
      </c>
      <c r="AB88">
        <v>80</v>
      </c>
    </row>
    <row r="89" spans="1:28" x14ac:dyDescent="0.25">
      <c r="A89" t="s">
        <v>162</v>
      </c>
      <c r="B89">
        <v>4</v>
      </c>
      <c r="C89" t="s">
        <v>158</v>
      </c>
      <c r="D89">
        <v>0</v>
      </c>
      <c r="E89">
        <v>62</v>
      </c>
      <c r="F89">
        <v>3</v>
      </c>
      <c r="G89">
        <v>100</v>
      </c>
      <c r="H89">
        <v>10</v>
      </c>
      <c r="I89" t="s">
        <v>148</v>
      </c>
      <c r="J89" t="s">
        <v>141</v>
      </c>
      <c r="K89" t="s">
        <v>119</v>
      </c>
      <c r="L89">
        <v>0</v>
      </c>
      <c r="M89">
        <v>0</v>
      </c>
      <c r="N89">
        <v>1</v>
      </c>
      <c r="O89">
        <v>43.7</v>
      </c>
      <c r="P89">
        <v>43.7</v>
      </c>
      <c r="Q89">
        <v>87.4</v>
      </c>
      <c r="R89">
        <v>0.874</v>
      </c>
      <c r="S89">
        <v>0.56000000000000005</v>
      </c>
      <c r="T89">
        <v>4.8</v>
      </c>
      <c r="U89">
        <v>4.5999999999999996</v>
      </c>
      <c r="V89">
        <v>1.8</v>
      </c>
      <c r="W89">
        <v>2.8</v>
      </c>
      <c r="X89">
        <v>0.2</v>
      </c>
      <c r="Y89">
        <v>24</v>
      </c>
      <c r="Z89">
        <v>27</v>
      </c>
      <c r="AA89">
        <v>32</v>
      </c>
      <c r="AB89">
        <v>62</v>
      </c>
    </row>
    <row r="90" spans="1:28" x14ac:dyDescent="0.25">
      <c r="A90" t="s">
        <v>162</v>
      </c>
      <c r="B90">
        <v>4</v>
      </c>
      <c r="C90" t="s">
        <v>158</v>
      </c>
      <c r="D90">
        <v>0</v>
      </c>
      <c r="E90">
        <v>62</v>
      </c>
      <c r="F90">
        <v>3</v>
      </c>
      <c r="G90">
        <v>100</v>
      </c>
      <c r="H90">
        <v>11</v>
      </c>
      <c r="I90" t="s">
        <v>149</v>
      </c>
      <c r="J90" t="s">
        <v>139</v>
      </c>
      <c r="K90" t="s">
        <v>142</v>
      </c>
      <c r="L90">
        <v>0</v>
      </c>
      <c r="M90">
        <v>1</v>
      </c>
      <c r="N90">
        <v>0</v>
      </c>
      <c r="O90">
        <v>20.3</v>
      </c>
      <c r="P90">
        <v>20.3</v>
      </c>
      <c r="Q90">
        <v>40.6</v>
      </c>
      <c r="R90">
        <v>0.40600000000000003</v>
      </c>
      <c r="S90">
        <v>3.04</v>
      </c>
      <c r="T90">
        <v>28.2</v>
      </c>
      <c r="U90">
        <v>10</v>
      </c>
      <c r="V90">
        <v>12.6</v>
      </c>
      <c r="W90">
        <v>15.4</v>
      </c>
      <c r="X90">
        <v>1.4</v>
      </c>
      <c r="Y90">
        <v>43</v>
      </c>
      <c r="Z90">
        <v>30</v>
      </c>
      <c r="AA90">
        <v>67</v>
      </c>
      <c r="AB90">
        <v>71</v>
      </c>
    </row>
    <row r="91" spans="1:28" x14ac:dyDescent="0.25">
      <c r="A91" t="s">
        <v>162</v>
      </c>
      <c r="B91">
        <v>4</v>
      </c>
      <c r="C91" t="s">
        <v>158</v>
      </c>
      <c r="D91">
        <v>0</v>
      </c>
      <c r="E91">
        <v>62</v>
      </c>
      <c r="F91">
        <v>3</v>
      </c>
      <c r="G91">
        <v>100</v>
      </c>
      <c r="H91">
        <v>12</v>
      </c>
      <c r="I91" t="s">
        <v>150</v>
      </c>
      <c r="J91" t="s">
        <v>141</v>
      </c>
      <c r="K91" t="s">
        <v>119</v>
      </c>
      <c r="L91">
        <v>0</v>
      </c>
      <c r="M91">
        <v>0</v>
      </c>
      <c r="N91">
        <v>1</v>
      </c>
      <c r="O91">
        <v>36.4</v>
      </c>
      <c r="P91">
        <v>36.4</v>
      </c>
      <c r="Q91">
        <v>72.8</v>
      </c>
      <c r="R91">
        <v>0.72799999999999998</v>
      </c>
      <c r="S91">
        <v>1.02</v>
      </c>
      <c r="T91">
        <v>24</v>
      </c>
      <c r="U91">
        <v>20.9</v>
      </c>
      <c r="V91">
        <v>1.2</v>
      </c>
      <c r="W91">
        <v>0.4</v>
      </c>
      <c r="X91">
        <v>0.4</v>
      </c>
      <c r="Y91">
        <v>77</v>
      </c>
      <c r="Z91">
        <v>80</v>
      </c>
      <c r="AA91">
        <v>72</v>
      </c>
      <c r="AB91">
        <v>80</v>
      </c>
    </row>
    <row r="92" spans="1:28" x14ac:dyDescent="0.25">
      <c r="A92" t="s">
        <v>162</v>
      </c>
      <c r="B92">
        <v>4</v>
      </c>
      <c r="C92" t="s">
        <v>158</v>
      </c>
      <c r="D92">
        <v>0</v>
      </c>
      <c r="E92">
        <v>62</v>
      </c>
      <c r="F92">
        <v>3</v>
      </c>
      <c r="G92">
        <v>100</v>
      </c>
      <c r="H92">
        <v>14</v>
      </c>
      <c r="I92" t="s">
        <v>151</v>
      </c>
      <c r="J92" t="s">
        <v>139</v>
      </c>
      <c r="K92" t="s">
        <v>119</v>
      </c>
      <c r="L92">
        <v>0</v>
      </c>
      <c r="M92">
        <v>0</v>
      </c>
      <c r="N92">
        <v>0</v>
      </c>
      <c r="O92">
        <v>1.96</v>
      </c>
      <c r="P92">
        <v>1.96</v>
      </c>
      <c r="Q92">
        <v>3.92</v>
      </c>
      <c r="R92">
        <v>3.9199999999999999E-2</v>
      </c>
      <c r="S92">
        <v>6.08</v>
      </c>
      <c r="T92">
        <v>9.4</v>
      </c>
      <c r="U92">
        <v>5.3</v>
      </c>
      <c r="V92">
        <v>28.8</v>
      </c>
      <c r="W92">
        <v>48.8</v>
      </c>
      <c r="X92">
        <v>1.08</v>
      </c>
      <c r="Y92">
        <v>0</v>
      </c>
      <c r="Z92">
        <v>1</v>
      </c>
      <c r="AA92">
        <v>2</v>
      </c>
      <c r="AB92">
        <v>2</v>
      </c>
    </row>
    <row r="93" spans="1:28" x14ac:dyDescent="0.25">
      <c r="A93" t="s">
        <v>162</v>
      </c>
      <c r="B93">
        <v>4</v>
      </c>
      <c r="C93" t="s">
        <v>158</v>
      </c>
      <c r="D93">
        <v>0</v>
      </c>
      <c r="E93">
        <v>62</v>
      </c>
      <c r="F93">
        <v>3</v>
      </c>
      <c r="G93">
        <v>100</v>
      </c>
      <c r="H93">
        <v>15</v>
      </c>
      <c r="I93" t="s">
        <v>152</v>
      </c>
      <c r="J93" t="s">
        <v>139</v>
      </c>
      <c r="K93" t="s">
        <v>142</v>
      </c>
      <c r="L93">
        <v>0</v>
      </c>
      <c r="M93">
        <v>1</v>
      </c>
      <c r="N93">
        <v>0</v>
      </c>
      <c r="O93">
        <v>31.7</v>
      </c>
      <c r="P93">
        <v>31.7</v>
      </c>
      <c r="Q93">
        <v>63.4</v>
      </c>
      <c r="R93">
        <v>0.63400000000000001</v>
      </c>
      <c r="S93">
        <v>1.56</v>
      </c>
      <c r="T93">
        <v>28.6</v>
      </c>
      <c r="U93">
        <v>0.5</v>
      </c>
      <c r="V93">
        <v>2</v>
      </c>
      <c r="W93">
        <v>3.2</v>
      </c>
      <c r="X93">
        <v>0.4</v>
      </c>
      <c r="Y93">
        <v>32</v>
      </c>
      <c r="Z93">
        <v>29</v>
      </c>
      <c r="AA93">
        <v>72</v>
      </c>
      <c r="AB93">
        <v>78</v>
      </c>
    </row>
    <row r="94" spans="1:28" x14ac:dyDescent="0.25">
      <c r="A94" t="s">
        <v>162</v>
      </c>
      <c r="B94">
        <v>4</v>
      </c>
      <c r="C94" t="s">
        <v>158</v>
      </c>
      <c r="D94">
        <v>0</v>
      </c>
      <c r="E94">
        <v>62</v>
      </c>
      <c r="F94">
        <v>3</v>
      </c>
      <c r="G94">
        <v>100</v>
      </c>
      <c r="H94">
        <v>16</v>
      </c>
      <c r="I94" t="s">
        <v>153</v>
      </c>
      <c r="J94" t="s">
        <v>139</v>
      </c>
      <c r="K94" t="s">
        <v>142</v>
      </c>
      <c r="L94">
        <v>0</v>
      </c>
      <c r="M94">
        <v>1</v>
      </c>
      <c r="N94">
        <v>0</v>
      </c>
      <c r="O94">
        <v>1</v>
      </c>
      <c r="P94">
        <v>1</v>
      </c>
      <c r="Q94">
        <v>2</v>
      </c>
      <c r="R94">
        <v>0.02</v>
      </c>
      <c r="S94">
        <v>5.22</v>
      </c>
      <c r="T94">
        <v>62.6</v>
      </c>
      <c r="U94">
        <v>48.8</v>
      </c>
      <c r="V94">
        <v>5.4</v>
      </c>
      <c r="W94">
        <v>27.2</v>
      </c>
      <c r="X94">
        <v>0.2</v>
      </c>
      <c r="Y94">
        <v>37</v>
      </c>
      <c r="Z94">
        <v>38</v>
      </c>
      <c r="AA94">
        <v>64</v>
      </c>
      <c r="AB94">
        <v>72</v>
      </c>
    </row>
    <row r="95" spans="1:28" x14ac:dyDescent="0.25">
      <c r="A95" t="s">
        <v>162</v>
      </c>
      <c r="B95">
        <v>4</v>
      </c>
      <c r="C95" t="s">
        <v>158</v>
      </c>
      <c r="D95">
        <v>0</v>
      </c>
      <c r="E95">
        <v>62</v>
      </c>
      <c r="F95">
        <v>3</v>
      </c>
      <c r="G95">
        <v>100</v>
      </c>
      <c r="H95">
        <v>17</v>
      </c>
      <c r="I95" t="s">
        <v>154</v>
      </c>
      <c r="J95" t="s">
        <v>141</v>
      </c>
      <c r="K95" t="s">
        <v>119</v>
      </c>
      <c r="L95">
        <v>0</v>
      </c>
      <c r="M95">
        <v>0</v>
      </c>
      <c r="N95">
        <v>1</v>
      </c>
      <c r="O95">
        <v>40.299999999999997</v>
      </c>
      <c r="P95">
        <v>40.299999999999997</v>
      </c>
      <c r="Q95">
        <v>80.599999999999994</v>
      </c>
      <c r="R95">
        <v>0.80600000000000005</v>
      </c>
      <c r="S95">
        <v>4.2</v>
      </c>
      <c r="T95">
        <v>66.2</v>
      </c>
      <c r="U95">
        <v>5.0999999999999996</v>
      </c>
      <c r="V95">
        <v>12.2</v>
      </c>
      <c r="W95">
        <v>7.8</v>
      </c>
      <c r="X95">
        <v>0</v>
      </c>
      <c r="Y95">
        <v>60</v>
      </c>
      <c r="Z95">
        <v>59</v>
      </c>
      <c r="AA95">
        <v>69</v>
      </c>
      <c r="AB95">
        <v>76</v>
      </c>
    </row>
    <row r="96" spans="1:28" x14ac:dyDescent="0.25">
      <c r="A96" t="s">
        <v>162</v>
      </c>
      <c r="B96">
        <v>4</v>
      </c>
      <c r="C96" t="s">
        <v>158</v>
      </c>
      <c r="D96">
        <v>0</v>
      </c>
      <c r="E96">
        <v>62</v>
      </c>
      <c r="F96">
        <v>3</v>
      </c>
      <c r="G96">
        <v>100</v>
      </c>
      <c r="H96">
        <v>19</v>
      </c>
      <c r="I96" t="s">
        <v>155</v>
      </c>
      <c r="J96" t="s">
        <v>139</v>
      </c>
      <c r="K96" t="s">
        <v>119</v>
      </c>
      <c r="L96">
        <v>0</v>
      </c>
      <c r="M96">
        <v>0</v>
      </c>
      <c r="N96">
        <v>0</v>
      </c>
      <c r="O96">
        <v>27.3</v>
      </c>
      <c r="P96">
        <v>27.3</v>
      </c>
      <c r="Q96">
        <v>54.6</v>
      </c>
      <c r="R96">
        <v>0.54600000000000004</v>
      </c>
      <c r="S96">
        <v>4.1399999999999997</v>
      </c>
      <c r="T96">
        <v>23.8</v>
      </c>
      <c r="U96">
        <v>1</v>
      </c>
      <c r="V96">
        <v>5.2</v>
      </c>
      <c r="W96">
        <v>9.4</v>
      </c>
      <c r="X96">
        <v>0.8</v>
      </c>
      <c r="Y96">
        <v>40</v>
      </c>
      <c r="Z96">
        <v>35</v>
      </c>
      <c r="AA96">
        <v>51</v>
      </c>
      <c r="AB96">
        <v>60</v>
      </c>
    </row>
    <row r="97" spans="1:28" x14ac:dyDescent="0.25">
      <c r="A97" t="s">
        <v>162</v>
      </c>
      <c r="B97">
        <v>4</v>
      </c>
      <c r="C97" t="s">
        <v>158</v>
      </c>
      <c r="D97">
        <v>0</v>
      </c>
      <c r="E97">
        <v>62</v>
      </c>
      <c r="F97">
        <v>3</v>
      </c>
      <c r="G97">
        <v>100</v>
      </c>
      <c r="H97">
        <v>20</v>
      </c>
      <c r="I97" t="s">
        <v>156</v>
      </c>
      <c r="J97" t="s">
        <v>141</v>
      </c>
      <c r="K97" t="s">
        <v>142</v>
      </c>
      <c r="L97">
        <v>0</v>
      </c>
      <c r="M97">
        <v>1</v>
      </c>
      <c r="N97">
        <v>1</v>
      </c>
      <c r="O97">
        <v>35.9</v>
      </c>
      <c r="P97">
        <v>35.9</v>
      </c>
      <c r="Q97">
        <v>71.8</v>
      </c>
      <c r="R97">
        <v>0.71799999999999997</v>
      </c>
      <c r="S97">
        <v>1.28</v>
      </c>
      <c r="T97">
        <v>16</v>
      </c>
      <c r="U97">
        <v>3.6</v>
      </c>
      <c r="V97">
        <v>3</v>
      </c>
      <c r="W97">
        <v>4.8</v>
      </c>
      <c r="X97">
        <v>0.4</v>
      </c>
      <c r="Y97">
        <v>41</v>
      </c>
      <c r="Z97">
        <v>31</v>
      </c>
      <c r="AA97">
        <v>96</v>
      </c>
      <c r="AB97">
        <v>97</v>
      </c>
    </row>
    <row r="98" spans="1:28" x14ac:dyDescent="0.25">
      <c r="A98" t="s">
        <v>163</v>
      </c>
      <c r="B98">
        <v>5</v>
      </c>
      <c r="C98" t="s">
        <v>158</v>
      </c>
      <c r="D98">
        <v>0</v>
      </c>
      <c r="E98">
        <v>49</v>
      </c>
      <c r="F98">
        <v>27</v>
      </c>
      <c r="G98">
        <v>100</v>
      </c>
      <c r="H98">
        <v>1</v>
      </c>
      <c r="I98" t="s">
        <v>138</v>
      </c>
      <c r="J98" t="s">
        <v>139</v>
      </c>
      <c r="K98" t="s">
        <v>119</v>
      </c>
      <c r="L98">
        <v>0</v>
      </c>
      <c r="M98">
        <v>0</v>
      </c>
      <c r="N98">
        <v>0</v>
      </c>
      <c r="O98">
        <v>27.44</v>
      </c>
      <c r="P98">
        <v>27.44</v>
      </c>
      <c r="Q98">
        <v>54.88</v>
      </c>
      <c r="R98">
        <v>0.54879999999999995</v>
      </c>
      <c r="S98">
        <v>2.1</v>
      </c>
      <c r="T98">
        <v>24.8</v>
      </c>
      <c r="U98">
        <v>5.0999999999999996</v>
      </c>
      <c r="V98">
        <v>5.8</v>
      </c>
      <c r="W98">
        <v>8.6</v>
      </c>
      <c r="X98">
        <v>0.52</v>
      </c>
      <c r="Y98">
        <v>75</v>
      </c>
      <c r="Z98">
        <v>78</v>
      </c>
      <c r="AA98">
        <v>74</v>
      </c>
      <c r="AB98">
        <v>65</v>
      </c>
    </row>
    <row r="99" spans="1:28" x14ac:dyDescent="0.25">
      <c r="A99" t="s">
        <v>163</v>
      </c>
      <c r="B99">
        <v>5</v>
      </c>
      <c r="C99" t="s">
        <v>158</v>
      </c>
      <c r="D99">
        <v>0</v>
      </c>
      <c r="E99">
        <v>49</v>
      </c>
      <c r="F99">
        <v>27</v>
      </c>
      <c r="G99">
        <v>100</v>
      </c>
      <c r="H99">
        <v>2</v>
      </c>
      <c r="I99" t="s">
        <v>140</v>
      </c>
      <c r="J99" t="s">
        <v>141</v>
      </c>
      <c r="K99" t="s">
        <v>142</v>
      </c>
      <c r="L99">
        <v>0</v>
      </c>
      <c r="M99">
        <v>1</v>
      </c>
      <c r="N99">
        <v>1</v>
      </c>
      <c r="O99">
        <v>39.9</v>
      </c>
      <c r="P99">
        <v>39.9</v>
      </c>
      <c r="Q99">
        <v>79.8</v>
      </c>
      <c r="R99">
        <v>0.79800000000000004</v>
      </c>
      <c r="S99">
        <v>0.8</v>
      </c>
      <c r="T99">
        <v>20</v>
      </c>
      <c r="U99">
        <v>18.600000000000001</v>
      </c>
      <c r="V99">
        <v>0</v>
      </c>
      <c r="W99">
        <v>0</v>
      </c>
      <c r="X99">
        <v>0.2</v>
      </c>
      <c r="Y99">
        <v>75</v>
      </c>
      <c r="Z99">
        <v>62</v>
      </c>
      <c r="AA99">
        <v>50</v>
      </c>
      <c r="AB99">
        <v>85</v>
      </c>
    </row>
    <row r="100" spans="1:28" x14ac:dyDescent="0.25">
      <c r="A100" t="s">
        <v>163</v>
      </c>
      <c r="B100">
        <v>5</v>
      </c>
      <c r="C100" t="s">
        <v>158</v>
      </c>
      <c r="D100">
        <v>0</v>
      </c>
      <c r="E100">
        <v>49</v>
      </c>
      <c r="F100">
        <v>27</v>
      </c>
      <c r="G100">
        <v>100</v>
      </c>
      <c r="H100">
        <v>4</v>
      </c>
      <c r="I100" t="s">
        <v>143</v>
      </c>
      <c r="J100" t="s">
        <v>139</v>
      </c>
      <c r="K100" t="s">
        <v>142</v>
      </c>
      <c r="L100">
        <v>0</v>
      </c>
      <c r="M100">
        <v>1</v>
      </c>
      <c r="N100">
        <v>0</v>
      </c>
      <c r="O100">
        <v>1.8</v>
      </c>
      <c r="P100">
        <v>1.8</v>
      </c>
      <c r="Q100">
        <v>3.6</v>
      </c>
      <c r="R100">
        <v>3.5999999999999997E-2</v>
      </c>
      <c r="S100">
        <v>5.36</v>
      </c>
      <c r="T100">
        <v>52.6</v>
      </c>
      <c r="U100">
        <v>1.2</v>
      </c>
      <c r="V100">
        <v>5.6</v>
      </c>
      <c r="W100">
        <v>33</v>
      </c>
      <c r="X100">
        <v>2.4</v>
      </c>
      <c r="Y100">
        <v>43</v>
      </c>
      <c r="Z100">
        <v>19</v>
      </c>
      <c r="AA100">
        <v>95</v>
      </c>
      <c r="AB100">
        <v>97</v>
      </c>
    </row>
    <row r="101" spans="1:28" x14ac:dyDescent="0.25">
      <c r="A101" t="s">
        <v>163</v>
      </c>
      <c r="B101">
        <v>5</v>
      </c>
      <c r="C101" t="s">
        <v>158</v>
      </c>
      <c r="D101">
        <v>0</v>
      </c>
      <c r="E101">
        <v>49</v>
      </c>
      <c r="F101">
        <v>27</v>
      </c>
      <c r="G101">
        <v>100</v>
      </c>
      <c r="H101">
        <v>5</v>
      </c>
      <c r="I101" t="s">
        <v>144</v>
      </c>
      <c r="J101" t="s">
        <v>141</v>
      </c>
      <c r="K101" t="s">
        <v>119</v>
      </c>
      <c r="L101">
        <v>0</v>
      </c>
      <c r="M101">
        <v>0</v>
      </c>
      <c r="N101">
        <v>1</v>
      </c>
      <c r="O101">
        <v>33.5</v>
      </c>
      <c r="P101">
        <v>33.5</v>
      </c>
      <c r="Q101">
        <v>67</v>
      </c>
      <c r="R101">
        <v>0.67</v>
      </c>
      <c r="S101">
        <v>1.66</v>
      </c>
      <c r="T101">
        <v>17</v>
      </c>
      <c r="U101">
        <v>6.9</v>
      </c>
      <c r="V101">
        <v>3.2</v>
      </c>
      <c r="W101">
        <v>8.8000000000000007</v>
      </c>
      <c r="X101">
        <v>0.6</v>
      </c>
      <c r="Y101">
        <v>70</v>
      </c>
      <c r="Z101">
        <v>59</v>
      </c>
      <c r="AA101">
        <v>66</v>
      </c>
      <c r="AB101">
        <v>70</v>
      </c>
    </row>
    <row r="102" spans="1:28" x14ac:dyDescent="0.25">
      <c r="A102" t="s">
        <v>163</v>
      </c>
      <c r="B102">
        <v>5</v>
      </c>
      <c r="C102" t="s">
        <v>158</v>
      </c>
      <c r="D102">
        <v>0</v>
      </c>
      <c r="E102">
        <v>49</v>
      </c>
      <c r="F102">
        <v>27</v>
      </c>
      <c r="G102">
        <v>100</v>
      </c>
      <c r="H102">
        <v>6</v>
      </c>
      <c r="I102" t="s">
        <v>145</v>
      </c>
      <c r="J102" t="s">
        <v>139</v>
      </c>
      <c r="K102" t="s">
        <v>119</v>
      </c>
      <c r="L102">
        <v>0</v>
      </c>
      <c r="M102">
        <v>0</v>
      </c>
      <c r="N102">
        <v>0</v>
      </c>
      <c r="O102">
        <v>4.7</v>
      </c>
      <c r="P102">
        <v>4.7</v>
      </c>
      <c r="Q102">
        <v>9.4</v>
      </c>
      <c r="R102">
        <v>9.4E-2</v>
      </c>
      <c r="S102">
        <v>3.4</v>
      </c>
      <c r="T102">
        <v>62.6</v>
      </c>
      <c r="U102">
        <v>41</v>
      </c>
      <c r="V102">
        <v>5.4</v>
      </c>
      <c r="W102">
        <v>27.2</v>
      </c>
      <c r="X102">
        <v>0.2</v>
      </c>
      <c r="Y102">
        <v>55</v>
      </c>
      <c r="Z102">
        <v>44</v>
      </c>
      <c r="AA102">
        <v>80</v>
      </c>
      <c r="AB102">
        <v>100</v>
      </c>
    </row>
    <row r="103" spans="1:28" x14ac:dyDescent="0.25">
      <c r="A103" t="s">
        <v>163</v>
      </c>
      <c r="B103">
        <v>5</v>
      </c>
      <c r="C103" t="s">
        <v>158</v>
      </c>
      <c r="D103">
        <v>0</v>
      </c>
      <c r="E103">
        <v>49</v>
      </c>
      <c r="F103">
        <v>27</v>
      </c>
      <c r="G103">
        <v>100</v>
      </c>
      <c r="H103">
        <v>7</v>
      </c>
      <c r="I103" t="s">
        <v>146</v>
      </c>
      <c r="J103" t="s">
        <v>141</v>
      </c>
      <c r="K103" t="s">
        <v>142</v>
      </c>
      <c r="L103">
        <v>0</v>
      </c>
      <c r="M103">
        <v>1</v>
      </c>
      <c r="N103">
        <v>1</v>
      </c>
      <c r="O103">
        <v>31.75</v>
      </c>
      <c r="P103">
        <v>31.75</v>
      </c>
      <c r="Q103">
        <v>63.5</v>
      </c>
      <c r="R103">
        <v>0.63500000000000001</v>
      </c>
      <c r="S103">
        <v>1.8</v>
      </c>
      <c r="T103">
        <v>25.6</v>
      </c>
      <c r="U103">
        <v>23.1</v>
      </c>
      <c r="V103">
        <v>3</v>
      </c>
      <c r="W103">
        <v>7.2</v>
      </c>
      <c r="X103">
        <v>0.1</v>
      </c>
      <c r="Y103">
        <v>91</v>
      </c>
      <c r="Z103">
        <v>92</v>
      </c>
      <c r="AA103">
        <v>100</v>
      </c>
      <c r="AB103">
        <v>100</v>
      </c>
    </row>
    <row r="104" spans="1:28" x14ac:dyDescent="0.25">
      <c r="A104" t="s">
        <v>163</v>
      </c>
      <c r="B104">
        <v>5</v>
      </c>
      <c r="C104" t="s">
        <v>158</v>
      </c>
      <c r="D104">
        <v>0</v>
      </c>
      <c r="E104">
        <v>49</v>
      </c>
      <c r="F104">
        <v>27</v>
      </c>
      <c r="G104">
        <v>100</v>
      </c>
      <c r="H104">
        <v>9</v>
      </c>
      <c r="I104" t="s">
        <v>147</v>
      </c>
      <c r="J104" t="s">
        <v>139</v>
      </c>
      <c r="K104" t="s">
        <v>142</v>
      </c>
      <c r="L104">
        <v>0</v>
      </c>
      <c r="M104">
        <v>1</v>
      </c>
      <c r="N104">
        <v>0</v>
      </c>
      <c r="O104">
        <v>21.2</v>
      </c>
      <c r="P104">
        <v>21.2</v>
      </c>
      <c r="Q104">
        <v>42.4</v>
      </c>
      <c r="R104">
        <v>0.42399999999999999</v>
      </c>
      <c r="S104">
        <v>2.58</v>
      </c>
      <c r="T104">
        <v>32.200000000000003</v>
      </c>
      <c r="U104">
        <v>3.5</v>
      </c>
      <c r="V104">
        <v>12.4</v>
      </c>
      <c r="W104">
        <v>8</v>
      </c>
      <c r="X104">
        <v>1.4</v>
      </c>
      <c r="Y104">
        <v>54</v>
      </c>
      <c r="Z104">
        <v>40</v>
      </c>
      <c r="AA104">
        <v>85</v>
      </c>
      <c r="AB104">
        <v>96</v>
      </c>
    </row>
    <row r="105" spans="1:28" x14ac:dyDescent="0.25">
      <c r="A105" t="s">
        <v>163</v>
      </c>
      <c r="B105">
        <v>5</v>
      </c>
      <c r="C105" t="s">
        <v>158</v>
      </c>
      <c r="D105">
        <v>0</v>
      </c>
      <c r="E105">
        <v>49</v>
      </c>
      <c r="F105">
        <v>27</v>
      </c>
      <c r="G105">
        <v>100</v>
      </c>
      <c r="H105">
        <v>10</v>
      </c>
      <c r="I105" t="s">
        <v>148</v>
      </c>
      <c r="J105" t="s">
        <v>141</v>
      </c>
      <c r="K105" t="s">
        <v>119</v>
      </c>
      <c r="L105">
        <v>0</v>
      </c>
      <c r="M105">
        <v>0</v>
      </c>
      <c r="N105">
        <v>1</v>
      </c>
      <c r="O105">
        <v>43.7</v>
      </c>
      <c r="P105">
        <v>43.7</v>
      </c>
      <c r="Q105">
        <v>87.4</v>
      </c>
      <c r="R105">
        <v>0.874</v>
      </c>
      <c r="S105">
        <v>0.56000000000000005</v>
      </c>
      <c r="T105">
        <v>4.8</v>
      </c>
      <c r="U105">
        <v>4.5999999999999996</v>
      </c>
      <c r="V105">
        <v>1.8</v>
      </c>
      <c r="W105">
        <v>2.8</v>
      </c>
      <c r="X105">
        <v>0.2</v>
      </c>
      <c r="Y105">
        <v>56</v>
      </c>
      <c r="Z105">
        <v>56</v>
      </c>
      <c r="AA105">
        <v>80</v>
      </c>
      <c r="AB105">
        <v>83</v>
      </c>
    </row>
    <row r="106" spans="1:28" x14ac:dyDescent="0.25">
      <c r="A106" t="s">
        <v>163</v>
      </c>
      <c r="B106">
        <v>5</v>
      </c>
      <c r="C106" t="s">
        <v>158</v>
      </c>
      <c r="D106">
        <v>0</v>
      </c>
      <c r="E106">
        <v>49</v>
      </c>
      <c r="F106">
        <v>27</v>
      </c>
      <c r="G106">
        <v>100</v>
      </c>
      <c r="H106">
        <v>11</v>
      </c>
      <c r="I106" t="s">
        <v>149</v>
      </c>
      <c r="J106" t="s">
        <v>139</v>
      </c>
      <c r="K106" t="s">
        <v>142</v>
      </c>
      <c r="L106">
        <v>0</v>
      </c>
      <c r="M106">
        <v>1</v>
      </c>
      <c r="N106">
        <v>0</v>
      </c>
      <c r="O106">
        <v>20.3</v>
      </c>
      <c r="P106">
        <v>20.3</v>
      </c>
      <c r="Q106">
        <v>40.6</v>
      </c>
      <c r="R106">
        <v>0.40600000000000003</v>
      </c>
      <c r="S106">
        <v>3.04</v>
      </c>
      <c r="T106">
        <v>28.2</v>
      </c>
      <c r="U106">
        <v>10</v>
      </c>
      <c r="V106">
        <v>12.6</v>
      </c>
      <c r="W106">
        <v>15.4</v>
      </c>
      <c r="X106">
        <v>1.4</v>
      </c>
      <c r="Y106">
        <v>55</v>
      </c>
      <c r="Z106">
        <v>50</v>
      </c>
      <c r="AA106">
        <v>71</v>
      </c>
      <c r="AB106">
        <v>93</v>
      </c>
    </row>
    <row r="107" spans="1:28" x14ac:dyDescent="0.25">
      <c r="A107" t="s">
        <v>163</v>
      </c>
      <c r="B107">
        <v>5</v>
      </c>
      <c r="C107" t="s">
        <v>158</v>
      </c>
      <c r="D107">
        <v>0</v>
      </c>
      <c r="E107">
        <v>49</v>
      </c>
      <c r="F107">
        <v>27</v>
      </c>
      <c r="G107">
        <v>100</v>
      </c>
      <c r="H107">
        <v>12</v>
      </c>
      <c r="I107" t="s">
        <v>150</v>
      </c>
      <c r="J107" t="s">
        <v>141</v>
      </c>
      <c r="K107" t="s">
        <v>119</v>
      </c>
      <c r="L107">
        <v>0</v>
      </c>
      <c r="M107">
        <v>0</v>
      </c>
      <c r="N107">
        <v>1</v>
      </c>
      <c r="O107">
        <v>36.4</v>
      </c>
      <c r="P107">
        <v>36.4</v>
      </c>
      <c r="Q107">
        <v>72.8</v>
      </c>
      <c r="R107">
        <v>0.72799999999999998</v>
      </c>
      <c r="S107">
        <v>1.02</v>
      </c>
      <c r="T107">
        <v>24</v>
      </c>
      <c r="U107">
        <v>20.9</v>
      </c>
      <c r="V107">
        <v>1.2</v>
      </c>
      <c r="W107">
        <v>0.4</v>
      </c>
      <c r="X107">
        <v>0.4</v>
      </c>
      <c r="Y107">
        <v>62</v>
      </c>
      <c r="Z107">
        <v>59</v>
      </c>
      <c r="AA107">
        <v>77</v>
      </c>
      <c r="AB107">
        <v>92</v>
      </c>
    </row>
    <row r="108" spans="1:28" x14ac:dyDescent="0.25">
      <c r="A108" t="s">
        <v>163</v>
      </c>
      <c r="B108">
        <v>5</v>
      </c>
      <c r="C108" t="s">
        <v>158</v>
      </c>
      <c r="D108">
        <v>0</v>
      </c>
      <c r="E108">
        <v>49</v>
      </c>
      <c r="F108">
        <v>27</v>
      </c>
      <c r="G108">
        <v>100</v>
      </c>
      <c r="H108">
        <v>14</v>
      </c>
      <c r="I108" t="s">
        <v>151</v>
      </c>
      <c r="J108" t="s">
        <v>139</v>
      </c>
      <c r="K108" t="s">
        <v>119</v>
      </c>
      <c r="L108">
        <v>0</v>
      </c>
      <c r="M108">
        <v>0</v>
      </c>
      <c r="N108">
        <v>0</v>
      </c>
      <c r="O108">
        <v>1.96</v>
      </c>
      <c r="P108">
        <v>1.96</v>
      </c>
      <c r="Q108">
        <v>3.92</v>
      </c>
      <c r="R108">
        <v>3.9199999999999999E-2</v>
      </c>
      <c r="S108">
        <v>6.08</v>
      </c>
      <c r="T108">
        <v>9.4</v>
      </c>
      <c r="U108">
        <v>5.3</v>
      </c>
      <c r="V108">
        <v>28.8</v>
      </c>
      <c r="W108">
        <v>48.8</v>
      </c>
      <c r="X108">
        <v>1.08</v>
      </c>
      <c r="Y108">
        <v>44</v>
      </c>
      <c r="Z108">
        <v>7</v>
      </c>
      <c r="AA108">
        <v>78</v>
      </c>
      <c r="AB108">
        <v>100</v>
      </c>
    </row>
    <row r="109" spans="1:28" x14ac:dyDescent="0.25">
      <c r="A109" t="s">
        <v>163</v>
      </c>
      <c r="B109">
        <v>5</v>
      </c>
      <c r="C109" t="s">
        <v>158</v>
      </c>
      <c r="D109">
        <v>0</v>
      </c>
      <c r="E109">
        <v>49</v>
      </c>
      <c r="F109">
        <v>27</v>
      </c>
      <c r="G109">
        <v>100</v>
      </c>
      <c r="H109">
        <v>15</v>
      </c>
      <c r="I109" t="s">
        <v>152</v>
      </c>
      <c r="J109" t="s">
        <v>139</v>
      </c>
      <c r="K109" t="s">
        <v>142</v>
      </c>
      <c r="L109">
        <v>0</v>
      </c>
      <c r="M109">
        <v>1</v>
      </c>
      <c r="N109">
        <v>0</v>
      </c>
      <c r="O109">
        <v>31.7</v>
      </c>
      <c r="P109">
        <v>31.7</v>
      </c>
      <c r="Q109">
        <v>63.4</v>
      </c>
      <c r="R109">
        <v>0.63400000000000001</v>
      </c>
      <c r="S109">
        <v>1.56</v>
      </c>
      <c r="T109">
        <v>28.6</v>
      </c>
      <c r="U109">
        <v>0.5</v>
      </c>
      <c r="V109">
        <v>2</v>
      </c>
      <c r="W109">
        <v>3.2</v>
      </c>
      <c r="X109">
        <v>0.4</v>
      </c>
      <c r="Y109">
        <v>53</v>
      </c>
      <c r="Z109">
        <v>24</v>
      </c>
      <c r="AA109">
        <v>77</v>
      </c>
      <c r="AB109">
        <v>100</v>
      </c>
    </row>
    <row r="110" spans="1:28" x14ac:dyDescent="0.25">
      <c r="A110" t="s">
        <v>163</v>
      </c>
      <c r="B110">
        <v>5</v>
      </c>
      <c r="C110" t="s">
        <v>158</v>
      </c>
      <c r="D110">
        <v>0</v>
      </c>
      <c r="E110">
        <v>49</v>
      </c>
      <c r="F110">
        <v>27</v>
      </c>
      <c r="G110">
        <v>100</v>
      </c>
      <c r="H110">
        <v>16</v>
      </c>
      <c r="I110" t="s">
        <v>153</v>
      </c>
      <c r="J110" t="s">
        <v>139</v>
      </c>
      <c r="K110" t="s">
        <v>142</v>
      </c>
      <c r="L110">
        <v>0</v>
      </c>
      <c r="M110">
        <v>1</v>
      </c>
      <c r="N110">
        <v>0</v>
      </c>
      <c r="O110">
        <v>1</v>
      </c>
      <c r="P110">
        <v>1</v>
      </c>
      <c r="Q110">
        <v>2</v>
      </c>
      <c r="R110">
        <v>0.02</v>
      </c>
      <c r="S110">
        <v>5.22</v>
      </c>
      <c r="T110">
        <v>62.6</v>
      </c>
      <c r="U110">
        <v>48.8</v>
      </c>
      <c r="V110">
        <v>5.4</v>
      </c>
      <c r="W110">
        <v>27.2</v>
      </c>
      <c r="X110">
        <v>0.2</v>
      </c>
      <c r="Y110">
        <v>54</v>
      </c>
      <c r="Z110">
        <v>47</v>
      </c>
      <c r="AA110">
        <v>70</v>
      </c>
      <c r="AB110">
        <v>85</v>
      </c>
    </row>
    <row r="111" spans="1:28" x14ac:dyDescent="0.25">
      <c r="A111" t="s">
        <v>163</v>
      </c>
      <c r="B111">
        <v>5</v>
      </c>
      <c r="C111" t="s">
        <v>158</v>
      </c>
      <c r="D111">
        <v>0</v>
      </c>
      <c r="E111">
        <v>49</v>
      </c>
      <c r="F111">
        <v>27</v>
      </c>
      <c r="G111">
        <v>100</v>
      </c>
      <c r="H111">
        <v>17</v>
      </c>
      <c r="I111" t="s">
        <v>154</v>
      </c>
      <c r="J111" t="s">
        <v>141</v>
      </c>
      <c r="K111" t="s">
        <v>119</v>
      </c>
      <c r="L111">
        <v>0</v>
      </c>
      <c r="M111">
        <v>0</v>
      </c>
      <c r="N111">
        <v>1</v>
      </c>
      <c r="O111">
        <v>40.299999999999997</v>
      </c>
      <c r="P111">
        <v>40.299999999999997</v>
      </c>
      <c r="Q111">
        <v>80.599999999999994</v>
      </c>
      <c r="R111">
        <v>0.80600000000000005</v>
      </c>
      <c r="S111">
        <v>4.2</v>
      </c>
      <c r="T111">
        <v>66.2</v>
      </c>
      <c r="U111">
        <v>5.0999999999999996</v>
      </c>
      <c r="V111">
        <v>12.2</v>
      </c>
      <c r="W111">
        <v>7.8</v>
      </c>
      <c r="X111">
        <v>0</v>
      </c>
      <c r="Y111">
        <v>66</v>
      </c>
      <c r="Z111">
        <v>58</v>
      </c>
      <c r="AA111">
        <v>65</v>
      </c>
      <c r="AB111">
        <v>78</v>
      </c>
    </row>
    <row r="112" spans="1:28" x14ac:dyDescent="0.25">
      <c r="A112" t="s">
        <v>163</v>
      </c>
      <c r="B112">
        <v>5</v>
      </c>
      <c r="C112" t="s">
        <v>158</v>
      </c>
      <c r="D112">
        <v>0</v>
      </c>
      <c r="E112">
        <v>49</v>
      </c>
      <c r="F112">
        <v>27</v>
      </c>
      <c r="G112">
        <v>100</v>
      </c>
      <c r="H112">
        <v>19</v>
      </c>
      <c r="I112" t="s">
        <v>155</v>
      </c>
      <c r="J112" t="s">
        <v>139</v>
      </c>
      <c r="K112" t="s">
        <v>119</v>
      </c>
      <c r="L112">
        <v>0</v>
      </c>
      <c r="M112">
        <v>0</v>
      </c>
      <c r="N112">
        <v>0</v>
      </c>
      <c r="O112">
        <v>27.3</v>
      </c>
      <c r="P112">
        <v>27.3</v>
      </c>
      <c r="Q112">
        <v>54.6</v>
      </c>
      <c r="R112">
        <v>0.54600000000000004</v>
      </c>
      <c r="S112">
        <v>4.1399999999999997</v>
      </c>
      <c r="T112">
        <v>23.8</v>
      </c>
      <c r="U112">
        <v>1</v>
      </c>
      <c r="V112">
        <v>5.2</v>
      </c>
      <c r="W112">
        <v>9.4</v>
      </c>
      <c r="X112">
        <v>0.8</v>
      </c>
      <c r="Y112">
        <v>59</v>
      </c>
      <c r="Z112">
        <v>50</v>
      </c>
      <c r="AA112">
        <v>84</v>
      </c>
      <c r="AB112">
        <v>89</v>
      </c>
    </row>
    <row r="113" spans="1:28" x14ac:dyDescent="0.25">
      <c r="A113" t="s">
        <v>163</v>
      </c>
      <c r="B113">
        <v>5</v>
      </c>
      <c r="C113" t="s">
        <v>158</v>
      </c>
      <c r="D113">
        <v>0</v>
      </c>
      <c r="E113">
        <v>49</v>
      </c>
      <c r="F113">
        <v>27</v>
      </c>
      <c r="G113">
        <v>100</v>
      </c>
      <c r="H113">
        <v>20</v>
      </c>
      <c r="I113" t="s">
        <v>156</v>
      </c>
      <c r="J113" t="s">
        <v>141</v>
      </c>
      <c r="K113" t="s">
        <v>142</v>
      </c>
      <c r="L113">
        <v>0</v>
      </c>
      <c r="M113">
        <v>1</v>
      </c>
      <c r="N113">
        <v>1</v>
      </c>
      <c r="O113">
        <v>35.9</v>
      </c>
      <c r="P113">
        <v>35.9</v>
      </c>
      <c r="Q113">
        <v>71.8</v>
      </c>
      <c r="R113">
        <v>0.71799999999999997</v>
      </c>
      <c r="S113">
        <v>1.28</v>
      </c>
      <c r="T113">
        <v>16</v>
      </c>
      <c r="U113">
        <v>3.6</v>
      </c>
      <c r="V113">
        <v>3</v>
      </c>
      <c r="W113">
        <v>4.8</v>
      </c>
      <c r="X113">
        <v>0.4</v>
      </c>
      <c r="Y113">
        <v>55</v>
      </c>
      <c r="Z113">
        <v>46</v>
      </c>
      <c r="AA113">
        <v>84</v>
      </c>
      <c r="AB113">
        <v>88</v>
      </c>
    </row>
    <row r="114" spans="1:28" x14ac:dyDescent="0.25">
      <c r="A114" t="s">
        <v>164</v>
      </c>
      <c r="B114">
        <v>5</v>
      </c>
      <c r="C114" t="s">
        <v>137</v>
      </c>
      <c r="D114">
        <v>1</v>
      </c>
      <c r="E114">
        <v>57</v>
      </c>
      <c r="F114">
        <v>34</v>
      </c>
      <c r="G114">
        <v>68</v>
      </c>
      <c r="H114">
        <v>1</v>
      </c>
      <c r="I114" t="s">
        <v>138</v>
      </c>
      <c r="J114" t="s">
        <v>139</v>
      </c>
      <c r="K114" t="s">
        <v>119</v>
      </c>
      <c r="L114">
        <v>0</v>
      </c>
      <c r="M114">
        <v>0</v>
      </c>
      <c r="N114">
        <v>0</v>
      </c>
      <c r="O114">
        <v>27.44</v>
      </c>
      <c r="P114">
        <v>27.44</v>
      </c>
      <c r="Q114">
        <v>54.88</v>
      </c>
      <c r="R114">
        <v>0.54879999999999995</v>
      </c>
      <c r="S114">
        <v>2.1</v>
      </c>
      <c r="T114">
        <v>24.8</v>
      </c>
      <c r="U114">
        <v>5.0999999999999996</v>
      </c>
      <c r="V114">
        <v>5.8</v>
      </c>
      <c r="W114">
        <v>8.6</v>
      </c>
      <c r="X114">
        <v>0.52</v>
      </c>
      <c r="Y114">
        <v>66</v>
      </c>
      <c r="Z114">
        <v>78</v>
      </c>
      <c r="AA114">
        <v>89</v>
      </c>
      <c r="AB114">
        <v>92</v>
      </c>
    </row>
    <row r="115" spans="1:28" x14ac:dyDescent="0.25">
      <c r="A115" t="s">
        <v>164</v>
      </c>
      <c r="B115">
        <v>5</v>
      </c>
      <c r="C115" t="s">
        <v>137</v>
      </c>
      <c r="D115">
        <v>1</v>
      </c>
      <c r="E115">
        <v>57</v>
      </c>
      <c r="F115">
        <v>34</v>
      </c>
      <c r="G115">
        <v>68</v>
      </c>
      <c r="H115">
        <v>2</v>
      </c>
      <c r="I115" t="s">
        <v>140</v>
      </c>
      <c r="J115" t="s">
        <v>141</v>
      </c>
      <c r="K115" t="s">
        <v>142</v>
      </c>
      <c r="L115">
        <v>0</v>
      </c>
      <c r="M115">
        <v>1</v>
      </c>
      <c r="N115">
        <v>1</v>
      </c>
      <c r="O115">
        <v>39.9</v>
      </c>
      <c r="P115">
        <v>39.9</v>
      </c>
      <c r="Q115">
        <v>79.8</v>
      </c>
      <c r="R115">
        <v>0.79800000000000004</v>
      </c>
      <c r="S115">
        <v>0.8</v>
      </c>
      <c r="T115">
        <v>20</v>
      </c>
      <c r="U115">
        <v>18.600000000000001</v>
      </c>
      <c r="V115">
        <v>0</v>
      </c>
      <c r="W115">
        <v>0</v>
      </c>
      <c r="X115">
        <v>0.2</v>
      </c>
      <c r="Y115">
        <v>58</v>
      </c>
      <c r="Z115">
        <v>55</v>
      </c>
      <c r="AA115">
        <v>58</v>
      </c>
      <c r="AB115">
        <v>100</v>
      </c>
    </row>
    <row r="116" spans="1:28" x14ac:dyDescent="0.25">
      <c r="A116" t="s">
        <v>164</v>
      </c>
      <c r="B116">
        <v>5</v>
      </c>
      <c r="C116" t="s">
        <v>137</v>
      </c>
      <c r="D116">
        <v>1</v>
      </c>
      <c r="E116">
        <v>57</v>
      </c>
      <c r="F116">
        <v>34</v>
      </c>
      <c r="G116">
        <v>68</v>
      </c>
      <c r="H116">
        <v>4</v>
      </c>
      <c r="I116" t="s">
        <v>143</v>
      </c>
      <c r="J116" t="s">
        <v>139</v>
      </c>
      <c r="K116" t="s">
        <v>142</v>
      </c>
      <c r="L116">
        <v>0</v>
      </c>
      <c r="M116">
        <v>1</v>
      </c>
      <c r="N116">
        <v>0</v>
      </c>
      <c r="O116">
        <v>1.8</v>
      </c>
      <c r="P116">
        <v>1.8</v>
      </c>
      <c r="Q116">
        <v>3.6</v>
      </c>
      <c r="R116">
        <v>3.5999999999999997E-2</v>
      </c>
      <c r="S116">
        <v>5.36</v>
      </c>
      <c r="T116">
        <v>52.6</v>
      </c>
      <c r="U116">
        <v>1.2</v>
      </c>
      <c r="V116">
        <v>5.6</v>
      </c>
      <c r="W116">
        <v>33</v>
      </c>
      <c r="X116">
        <v>2.4</v>
      </c>
      <c r="Y116">
        <v>81</v>
      </c>
      <c r="Z116">
        <v>92</v>
      </c>
      <c r="AA116">
        <v>83</v>
      </c>
      <c r="AB116">
        <v>100</v>
      </c>
    </row>
    <row r="117" spans="1:28" x14ac:dyDescent="0.25">
      <c r="A117" t="s">
        <v>164</v>
      </c>
      <c r="B117">
        <v>5</v>
      </c>
      <c r="C117" t="s">
        <v>137</v>
      </c>
      <c r="D117">
        <v>1</v>
      </c>
      <c r="E117">
        <v>57</v>
      </c>
      <c r="F117">
        <v>34</v>
      </c>
      <c r="G117">
        <v>68</v>
      </c>
      <c r="H117">
        <v>5</v>
      </c>
      <c r="I117" t="s">
        <v>144</v>
      </c>
      <c r="J117" t="s">
        <v>141</v>
      </c>
      <c r="K117" t="s">
        <v>119</v>
      </c>
      <c r="L117">
        <v>0</v>
      </c>
      <c r="M117">
        <v>0</v>
      </c>
      <c r="N117">
        <v>1</v>
      </c>
      <c r="O117">
        <v>33.5</v>
      </c>
      <c r="P117">
        <v>33.5</v>
      </c>
      <c r="Q117">
        <v>67</v>
      </c>
      <c r="R117">
        <v>0.67</v>
      </c>
      <c r="S117">
        <v>1.66</v>
      </c>
      <c r="T117">
        <v>17</v>
      </c>
      <c r="U117">
        <v>6.9</v>
      </c>
      <c r="V117">
        <v>3.2</v>
      </c>
      <c r="W117">
        <v>8.8000000000000007</v>
      </c>
      <c r="X117">
        <v>0.6</v>
      </c>
      <c r="Y117">
        <v>70</v>
      </c>
      <c r="Z117">
        <v>71</v>
      </c>
      <c r="AA117">
        <v>81</v>
      </c>
      <c r="AB117">
        <v>100</v>
      </c>
    </row>
    <row r="118" spans="1:28" x14ac:dyDescent="0.25">
      <c r="A118" t="s">
        <v>164</v>
      </c>
      <c r="B118">
        <v>5</v>
      </c>
      <c r="C118" t="s">
        <v>137</v>
      </c>
      <c r="D118">
        <v>1</v>
      </c>
      <c r="E118">
        <v>57</v>
      </c>
      <c r="F118">
        <v>34</v>
      </c>
      <c r="G118">
        <v>68</v>
      </c>
      <c r="H118">
        <v>6</v>
      </c>
      <c r="I118" t="s">
        <v>145</v>
      </c>
      <c r="J118" t="s">
        <v>139</v>
      </c>
      <c r="K118" t="s">
        <v>119</v>
      </c>
      <c r="L118">
        <v>0</v>
      </c>
      <c r="M118">
        <v>0</v>
      </c>
      <c r="N118">
        <v>0</v>
      </c>
      <c r="O118">
        <v>4.7</v>
      </c>
      <c r="P118">
        <v>4.7</v>
      </c>
      <c r="Q118">
        <v>9.4</v>
      </c>
      <c r="R118">
        <v>9.4E-2</v>
      </c>
      <c r="S118">
        <v>3.4</v>
      </c>
      <c r="T118">
        <v>62.6</v>
      </c>
      <c r="U118">
        <v>41</v>
      </c>
      <c r="V118">
        <v>5.4</v>
      </c>
      <c r="W118">
        <v>27.2</v>
      </c>
      <c r="X118">
        <v>0.2</v>
      </c>
      <c r="Y118">
        <v>83</v>
      </c>
      <c r="Z118">
        <v>87</v>
      </c>
      <c r="AA118">
        <v>100</v>
      </c>
      <c r="AB118">
        <v>100</v>
      </c>
    </row>
    <row r="119" spans="1:28" x14ac:dyDescent="0.25">
      <c r="A119" t="s">
        <v>164</v>
      </c>
      <c r="B119">
        <v>5</v>
      </c>
      <c r="C119" t="s">
        <v>137</v>
      </c>
      <c r="D119">
        <v>1</v>
      </c>
      <c r="E119">
        <v>57</v>
      </c>
      <c r="F119">
        <v>34</v>
      </c>
      <c r="G119">
        <v>68</v>
      </c>
      <c r="H119">
        <v>7</v>
      </c>
      <c r="I119" t="s">
        <v>146</v>
      </c>
      <c r="J119" t="s">
        <v>141</v>
      </c>
      <c r="K119" t="s">
        <v>142</v>
      </c>
      <c r="L119">
        <v>0</v>
      </c>
      <c r="M119">
        <v>1</v>
      </c>
      <c r="N119">
        <v>1</v>
      </c>
      <c r="O119">
        <v>31.75</v>
      </c>
      <c r="P119">
        <v>31.75</v>
      </c>
      <c r="Q119">
        <v>63.5</v>
      </c>
      <c r="R119">
        <v>0.63500000000000001</v>
      </c>
      <c r="S119">
        <v>1.8</v>
      </c>
      <c r="T119">
        <v>25.6</v>
      </c>
      <c r="U119">
        <v>23.1</v>
      </c>
      <c r="V119">
        <v>3</v>
      </c>
      <c r="W119">
        <v>7.2</v>
      </c>
      <c r="X119">
        <v>0.1</v>
      </c>
      <c r="Y119">
        <v>100</v>
      </c>
      <c r="Z119">
        <v>100</v>
      </c>
      <c r="AA119">
        <v>100</v>
      </c>
      <c r="AB119">
        <v>100</v>
      </c>
    </row>
    <row r="120" spans="1:28" x14ac:dyDescent="0.25">
      <c r="A120" t="s">
        <v>164</v>
      </c>
      <c r="B120">
        <v>5</v>
      </c>
      <c r="C120" t="s">
        <v>137</v>
      </c>
      <c r="D120">
        <v>1</v>
      </c>
      <c r="E120">
        <v>57</v>
      </c>
      <c r="F120">
        <v>34</v>
      </c>
      <c r="G120">
        <v>68</v>
      </c>
      <c r="H120">
        <v>9</v>
      </c>
      <c r="I120" t="s">
        <v>147</v>
      </c>
      <c r="J120" t="s">
        <v>139</v>
      </c>
      <c r="K120" t="s">
        <v>142</v>
      </c>
      <c r="L120">
        <v>0</v>
      </c>
      <c r="M120">
        <v>1</v>
      </c>
      <c r="N120">
        <v>0</v>
      </c>
      <c r="O120">
        <v>21.2</v>
      </c>
      <c r="P120">
        <v>21.2</v>
      </c>
      <c r="Q120">
        <v>42.4</v>
      </c>
      <c r="R120">
        <v>0.42399999999999999</v>
      </c>
      <c r="S120">
        <v>2.58</v>
      </c>
      <c r="T120">
        <v>32.200000000000003</v>
      </c>
      <c r="U120">
        <v>3.5</v>
      </c>
      <c r="V120">
        <v>12.4</v>
      </c>
      <c r="W120">
        <v>8</v>
      </c>
      <c r="X120">
        <v>1.4</v>
      </c>
      <c r="Y120">
        <v>98</v>
      </c>
      <c r="Z120">
        <v>94</v>
      </c>
      <c r="AA120">
        <v>100</v>
      </c>
      <c r="AB120">
        <v>100</v>
      </c>
    </row>
    <row r="121" spans="1:28" x14ac:dyDescent="0.25">
      <c r="A121" t="s">
        <v>164</v>
      </c>
      <c r="B121">
        <v>5</v>
      </c>
      <c r="C121" t="s">
        <v>137</v>
      </c>
      <c r="D121">
        <v>1</v>
      </c>
      <c r="E121">
        <v>57</v>
      </c>
      <c r="F121">
        <v>34</v>
      </c>
      <c r="G121">
        <v>68</v>
      </c>
      <c r="H121">
        <v>10</v>
      </c>
      <c r="I121" t="s">
        <v>148</v>
      </c>
      <c r="J121" t="s">
        <v>141</v>
      </c>
      <c r="K121" t="s">
        <v>119</v>
      </c>
      <c r="L121">
        <v>0</v>
      </c>
      <c r="M121">
        <v>0</v>
      </c>
      <c r="N121">
        <v>1</v>
      </c>
      <c r="O121">
        <v>43.7</v>
      </c>
      <c r="P121">
        <v>43.7</v>
      </c>
      <c r="Q121">
        <v>87.4</v>
      </c>
      <c r="R121">
        <v>0.874</v>
      </c>
      <c r="S121">
        <v>0.56000000000000005</v>
      </c>
      <c r="T121">
        <v>4.8</v>
      </c>
      <c r="U121">
        <v>4.5999999999999996</v>
      </c>
      <c r="V121">
        <v>1.8</v>
      </c>
      <c r="W121">
        <v>2.8</v>
      </c>
      <c r="X121">
        <v>0.2</v>
      </c>
      <c r="Y121">
        <v>87</v>
      </c>
      <c r="Z121">
        <v>100</v>
      </c>
      <c r="AA121">
        <v>100</v>
      </c>
      <c r="AB121">
        <v>100</v>
      </c>
    </row>
    <row r="122" spans="1:28" x14ac:dyDescent="0.25">
      <c r="A122" t="s">
        <v>164</v>
      </c>
      <c r="B122">
        <v>5</v>
      </c>
      <c r="C122" t="s">
        <v>137</v>
      </c>
      <c r="D122">
        <v>1</v>
      </c>
      <c r="E122">
        <v>57</v>
      </c>
      <c r="F122">
        <v>34</v>
      </c>
      <c r="G122">
        <v>68</v>
      </c>
      <c r="H122">
        <v>11</v>
      </c>
      <c r="I122" t="s">
        <v>149</v>
      </c>
      <c r="J122" t="s">
        <v>139</v>
      </c>
      <c r="K122" t="s">
        <v>142</v>
      </c>
      <c r="L122">
        <v>0</v>
      </c>
      <c r="M122">
        <v>1</v>
      </c>
      <c r="N122">
        <v>0</v>
      </c>
      <c r="O122">
        <v>20.3</v>
      </c>
      <c r="P122">
        <v>20.3</v>
      </c>
      <c r="Q122">
        <v>40.6</v>
      </c>
      <c r="R122">
        <v>0.40600000000000003</v>
      </c>
      <c r="S122">
        <v>3.04</v>
      </c>
      <c r="T122">
        <v>28.2</v>
      </c>
      <c r="U122">
        <v>10</v>
      </c>
      <c r="V122">
        <v>12.6</v>
      </c>
      <c r="W122">
        <v>15.4</v>
      </c>
      <c r="X122">
        <v>1.4</v>
      </c>
      <c r="Y122">
        <v>96</v>
      </c>
      <c r="Z122">
        <v>100</v>
      </c>
      <c r="AA122">
        <v>94</v>
      </c>
      <c r="AB122">
        <v>100</v>
      </c>
    </row>
    <row r="123" spans="1:28" x14ac:dyDescent="0.25">
      <c r="A123" t="s">
        <v>164</v>
      </c>
      <c r="B123">
        <v>5</v>
      </c>
      <c r="C123" t="s">
        <v>137</v>
      </c>
      <c r="D123">
        <v>1</v>
      </c>
      <c r="E123">
        <v>57</v>
      </c>
      <c r="F123">
        <v>34</v>
      </c>
      <c r="G123">
        <v>68</v>
      </c>
      <c r="H123">
        <v>12</v>
      </c>
      <c r="I123" t="s">
        <v>150</v>
      </c>
      <c r="J123" t="s">
        <v>141</v>
      </c>
      <c r="K123" t="s">
        <v>119</v>
      </c>
      <c r="L123">
        <v>0</v>
      </c>
      <c r="M123">
        <v>0</v>
      </c>
      <c r="N123">
        <v>1</v>
      </c>
      <c r="O123">
        <v>36.4</v>
      </c>
      <c r="P123">
        <v>36.4</v>
      </c>
      <c r="Q123">
        <v>72.8</v>
      </c>
      <c r="R123">
        <v>0.72799999999999998</v>
      </c>
      <c r="S123">
        <v>1.02</v>
      </c>
      <c r="T123">
        <v>24</v>
      </c>
      <c r="U123">
        <v>20.9</v>
      </c>
      <c r="V123">
        <v>1.2</v>
      </c>
      <c r="W123">
        <v>0.4</v>
      </c>
      <c r="X123">
        <v>0.4</v>
      </c>
      <c r="Y123">
        <v>86</v>
      </c>
      <c r="Z123">
        <v>100</v>
      </c>
      <c r="AA123">
        <v>100</v>
      </c>
      <c r="AB123">
        <v>100</v>
      </c>
    </row>
    <row r="124" spans="1:28" x14ac:dyDescent="0.25">
      <c r="A124" t="s">
        <v>164</v>
      </c>
      <c r="B124">
        <v>5</v>
      </c>
      <c r="C124" t="s">
        <v>137</v>
      </c>
      <c r="D124">
        <v>1</v>
      </c>
      <c r="E124">
        <v>57</v>
      </c>
      <c r="F124">
        <v>34</v>
      </c>
      <c r="G124">
        <v>68</v>
      </c>
      <c r="H124">
        <v>14</v>
      </c>
      <c r="I124" t="s">
        <v>151</v>
      </c>
      <c r="J124" t="s">
        <v>139</v>
      </c>
      <c r="K124" t="s">
        <v>119</v>
      </c>
      <c r="L124">
        <v>0</v>
      </c>
      <c r="M124">
        <v>0</v>
      </c>
      <c r="N124">
        <v>0</v>
      </c>
      <c r="O124">
        <v>1.96</v>
      </c>
      <c r="P124">
        <v>1.96</v>
      </c>
      <c r="Q124">
        <v>3.92</v>
      </c>
      <c r="R124">
        <v>3.9199999999999999E-2</v>
      </c>
      <c r="S124">
        <v>6.08</v>
      </c>
      <c r="T124">
        <v>9.4</v>
      </c>
      <c r="U124">
        <v>5.3</v>
      </c>
      <c r="V124">
        <v>28.8</v>
      </c>
      <c r="W124">
        <v>48.8</v>
      </c>
      <c r="X124">
        <v>1.08</v>
      </c>
      <c r="Y124">
        <v>90</v>
      </c>
      <c r="Z124">
        <v>93</v>
      </c>
      <c r="AA124">
        <v>97</v>
      </c>
      <c r="AB124">
        <v>100</v>
      </c>
    </row>
    <row r="125" spans="1:28" x14ac:dyDescent="0.25">
      <c r="A125" t="s">
        <v>164</v>
      </c>
      <c r="B125">
        <v>5</v>
      </c>
      <c r="C125" t="s">
        <v>137</v>
      </c>
      <c r="D125">
        <v>1</v>
      </c>
      <c r="E125">
        <v>57</v>
      </c>
      <c r="F125">
        <v>34</v>
      </c>
      <c r="G125">
        <v>68</v>
      </c>
      <c r="H125">
        <v>15</v>
      </c>
      <c r="I125" t="s">
        <v>152</v>
      </c>
      <c r="J125" t="s">
        <v>139</v>
      </c>
      <c r="K125" t="s">
        <v>142</v>
      </c>
      <c r="L125">
        <v>0</v>
      </c>
      <c r="M125">
        <v>1</v>
      </c>
      <c r="N125">
        <v>0</v>
      </c>
      <c r="O125">
        <v>31.7</v>
      </c>
      <c r="P125">
        <v>31.7</v>
      </c>
      <c r="Q125">
        <v>63.4</v>
      </c>
      <c r="R125">
        <v>0.63400000000000001</v>
      </c>
      <c r="S125">
        <v>1.56</v>
      </c>
      <c r="T125">
        <v>28.6</v>
      </c>
      <c r="U125">
        <v>0.5</v>
      </c>
      <c r="V125">
        <v>2</v>
      </c>
      <c r="W125">
        <v>3.2</v>
      </c>
      <c r="X125">
        <v>0.4</v>
      </c>
      <c r="Y125">
        <v>100</v>
      </c>
      <c r="Z125">
        <v>100</v>
      </c>
      <c r="AA125">
        <v>100</v>
      </c>
      <c r="AB125">
        <v>100</v>
      </c>
    </row>
    <row r="126" spans="1:28" x14ac:dyDescent="0.25">
      <c r="A126" t="s">
        <v>164</v>
      </c>
      <c r="B126">
        <v>5</v>
      </c>
      <c r="C126" t="s">
        <v>137</v>
      </c>
      <c r="D126">
        <v>1</v>
      </c>
      <c r="E126">
        <v>57</v>
      </c>
      <c r="F126">
        <v>34</v>
      </c>
      <c r="G126">
        <v>68</v>
      </c>
      <c r="H126">
        <v>16</v>
      </c>
      <c r="I126" t="s">
        <v>153</v>
      </c>
      <c r="J126" t="s">
        <v>139</v>
      </c>
      <c r="K126" t="s">
        <v>142</v>
      </c>
      <c r="L126">
        <v>0</v>
      </c>
      <c r="M126">
        <v>1</v>
      </c>
      <c r="N126">
        <v>0</v>
      </c>
      <c r="O126">
        <v>1</v>
      </c>
      <c r="P126">
        <v>1</v>
      </c>
      <c r="Q126">
        <v>2</v>
      </c>
      <c r="R126">
        <v>0.02</v>
      </c>
      <c r="S126">
        <v>5.22</v>
      </c>
      <c r="T126">
        <v>62.6</v>
      </c>
      <c r="U126">
        <v>48.8</v>
      </c>
      <c r="V126">
        <v>5.4</v>
      </c>
      <c r="W126">
        <v>27.2</v>
      </c>
      <c r="X126">
        <v>0.2</v>
      </c>
      <c r="Y126">
        <v>95</v>
      </c>
      <c r="Z126">
        <v>87</v>
      </c>
      <c r="AA126">
        <v>96</v>
      </c>
      <c r="AB126">
        <v>100</v>
      </c>
    </row>
    <row r="127" spans="1:28" x14ac:dyDescent="0.25">
      <c r="A127" t="s">
        <v>164</v>
      </c>
      <c r="B127">
        <v>5</v>
      </c>
      <c r="C127" t="s">
        <v>137</v>
      </c>
      <c r="D127">
        <v>1</v>
      </c>
      <c r="E127">
        <v>57</v>
      </c>
      <c r="F127">
        <v>34</v>
      </c>
      <c r="G127">
        <v>68</v>
      </c>
      <c r="H127">
        <v>17</v>
      </c>
      <c r="I127" t="s">
        <v>154</v>
      </c>
      <c r="J127" t="s">
        <v>141</v>
      </c>
      <c r="K127" t="s">
        <v>119</v>
      </c>
      <c r="L127">
        <v>0</v>
      </c>
      <c r="M127">
        <v>0</v>
      </c>
      <c r="N127">
        <v>1</v>
      </c>
      <c r="O127">
        <v>40.299999999999997</v>
      </c>
      <c r="P127">
        <v>40.299999999999997</v>
      </c>
      <c r="Q127">
        <v>80.599999999999994</v>
      </c>
      <c r="R127">
        <v>0.80600000000000005</v>
      </c>
      <c r="S127">
        <v>4.2</v>
      </c>
      <c r="T127">
        <v>66.2</v>
      </c>
      <c r="U127">
        <v>5.0999999999999996</v>
      </c>
      <c r="V127">
        <v>12.2</v>
      </c>
      <c r="W127">
        <v>7.8</v>
      </c>
      <c r="X127">
        <v>0</v>
      </c>
      <c r="Y127">
        <v>62</v>
      </c>
      <c r="Z127">
        <v>70</v>
      </c>
      <c r="AA127">
        <v>67</v>
      </c>
      <c r="AB127">
        <v>82</v>
      </c>
    </row>
    <row r="128" spans="1:28" x14ac:dyDescent="0.25">
      <c r="A128" t="s">
        <v>164</v>
      </c>
      <c r="B128">
        <v>5</v>
      </c>
      <c r="C128" t="s">
        <v>137</v>
      </c>
      <c r="D128">
        <v>1</v>
      </c>
      <c r="E128">
        <v>57</v>
      </c>
      <c r="F128">
        <v>34</v>
      </c>
      <c r="G128">
        <v>68</v>
      </c>
      <c r="H128">
        <v>19</v>
      </c>
      <c r="I128" t="s">
        <v>155</v>
      </c>
      <c r="J128" t="s">
        <v>139</v>
      </c>
      <c r="K128" t="s">
        <v>119</v>
      </c>
      <c r="L128">
        <v>0</v>
      </c>
      <c r="M128">
        <v>0</v>
      </c>
      <c r="N128">
        <v>0</v>
      </c>
      <c r="O128">
        <v>27.3</v>
      </c>
      <c r="P128">
        <v>27.3</v>
      </c>
      <c r="Q128">
        <v>54.6</v>
      </c>
      <c r="R128">
        <v>0.54600000000000004</v>
      </c>
      <c r="S128">
        <v>4.1399999999999997</v>
      </c>
      <c r="T128">
        <v>23.8</v>
      </c>
      <c r="U128">
        <v>1</v>
      </c>
      <c r="V128">
        <v>5.2</v>
      </c>
      <c r="W128">
        <v>9.4</v>
      </c>
      <c r="X128">
        <v>0.8</v>
      </c>
      <c r="Y128">
        <v>100</v>
      </c>
      <c r="Z128">
        <v>87</v>
      </c>
      <c r="AA128">
        <v>94</v>
      </c>
      <c r="AB128">
        <v>100</v>
      </c>
    </row>
    <row r="129" spans="1:28" x14ac:dyDescent="0.25">
      <c r="A129" t="s">
        <v>164</v>
      </c>
      <c r="B129">
        <v>5</v>
      </c>
      <c r="C129" t="s">
        <v>137</v>
      </c>
      <c r="D129">
        <v>1</v>
      </c>
      <c r="E129">
        <v>57</v>
      </c>
      <c r="F129">
        <v>34</v>
      </c>
      <c r="G129">
        <v>68</v>
      </c>
      <c r="H129">
        <v>20</v>
      </c>
      <c r="I129" t="s">
        <v>156</v>
      </c>
      <c r="J129" t="s">
        <v>141</v>
      </c>
      <c r="K129" t="s">
        <v>142</v>
      </c>
      <c r="L129">
        <v>0</v>
      </c>
      <c r="M129">
        <v>1</v>
      </c>
      <c r="N129">
        <v>1</v>
      </c>
      <c r="O129">
        <v>35.9</v>
      </c>
      <c r="P129">
        <v>35.9</v>
      </c>
      <c r="Q129">
        <v>71.8</v>
      </c>
      <c r="R129">
        <v>0.71799999999999997</v>
      </c>
      <c r="S129">
        <v>1.28</v>
      </c>
      <c r="T129">
        <v>16</v>
      </c>
      <c r="U129">
        <v>3.6</v>
      </c>
      <c r="V129">
        <v>3</v>
      </c>
      <c r="W129">
        <v>4.8</v>
      </c>
      <c r="X129">
        <v>0.4</v>
      </c>
      <c r="Y129">
        <v>100</v>
      </c>
      <c r="Z129">
        <v>96</v>
      </c>
      <c r="AA129">
        <v>98</v>
      </c>
      <c r="AB129">
        <v>100</v>
      </c>
    </row>
    <row r="130" spans="1:28" x14ac:dyDescent="0.25">
      <c r="A130" t="s">
        <v>165</v>
      </c>
      <c r="B130">
        <v>6</v>
      </c>
      <c r="C130" t="s">
        <v>137</v>
      </c>
      <c r="D130">
        <v>1</v>
      </c>
      <c r="E130">
        <v>35</v>
      </c>
      <c r="F130">
        <v>13</v>
      </c>
      <c r="G130">
        <v>32</v>
      </c>
      <c r="H130">
        <v>1</v>
      </c>
      <c r="I130" t="s">
        <v>138</v>
      </c>
      <c r="J130" t="s">
        <v>139</v>
      </c>
      <c r="K130" t="s">
        <v>119</v>
      </c>
      <c r="L130">
        <v>0</v>
      </c>
      <c r="M130">
        <v>0</v>
      </c>
      <c r="N130">
        <v>0</v>
      </c>
      <c r="O130">
        <v>27.44</v>
      </c>
      <c r="P130">
        <v>27.44</v>
      </c>
      <c r="Q130">
        <v>54.88</v>
      </c>
      <c r="R130">
        <v>0.54879999999999995</v>
      </c>
      <c r="S130">
        <v>2.1</v>
      </c>
      <c r="T130">
        <v>24.8</v>
      </c>
      <c r="U130">
        <v>5.0999999999999996</v>
      </c>
      <c r="V130">
        <v>5.8</v>
      </c>
      <c r="W130">
        <v>8.6</v>
      </c>
      <c r="X130">
        <v>0.52</v>
      </c>
      <c r="Y130">
        <v>56</v>
      </c>
      <c r="Z130">
        <v>29</v>
      </c>
      <c r="AA130">
        <v>50</v>
      </c>
      <c r="AB130">
        <v>13</v>
      </c>
    </row>
    <row r="131" spans="1:28" x14ac:dyDescent="0.25">
      <c r="A131" t="s">
        <v>165</v>
      </c>
      <c r="B131">
        <v>6</v>
      </c>
      <c r="C131" t="s">
        <v>137</v>
      </c>
      <c r="D131">
        <v>1</v>
      </c>
      <c r="E131">
        <v>35</v>
      </c>
      <c r="F131">
        <v>13</v>
      </c>
      <c r="G131">
        <v>32</v>
      </c>
      <c r="H131">
        <v>2</v>
      </c>
      <c r="I131" t="s">
        <v>140</v>
      </c>
      <c r="J131" t="s">
        <v>141</v>
      </c>
      <c r="K131" t="s">
        <v>142</v>
      </c>
      <c r="L131">
        <v>0</v>
      </c>
      <c r="M131">
        <v>1</v>
      </c>
      <c r="N131">
        <v>1</v>
      </c>
      <c r="O131">
        <v>39.9</v>
      </c>
      <c r="P131">
        <v>39.9</v>
      </c>
      <c r="Q131">
        <v>79.8</v>
      </c>
      <c r="R131">
        <v>0.79800000000000004</v>
      </c>
      <c r="S131">
        <v>0.8</v>
      </c>
      <c r="T131">
        <v>20</v>
      </c>
      <c r="U131">
        <v>18.600000000000001</v>
      </c>
      <c r="V131">
        <v>0</v>
      </c>
      <c r="W131">
        <v>0</v>
      </c>
      <c r="X131">
        <v>0.2</v>
      </c>
      <c r="Y131">
        <v>91</v>
      </c>
      <c r="Z131">
        <v>71</v>
      </c>
      <c r="AA131">
        <v>75</v>
      </c>
      <c r="AB131">
        <v>100</v>
      </c>
    </row>
    <row r="132" spans="1:28" x14ac:dyDescent="0.25">
      <c r="A132" t="s">
        <v>165</v>
      </c>
      <c r="B132">
        <v>6</v>
      </c>
      <c r="C132" t="s">
        <v>137</v>
      </c>
      <c r="D132">
        <v>1</v>
      </c>
      <c r="E132">
        <v>35</v>
      </c>
      <c r="F132">
        <v>13</v>
      </c>
      <c r="G132">
        <v>32</v>
      </c>
      <c r="H132">
        <v>4</v>
      </c>
      <c r="I132" t="s">
        <v>143</v>
      </c>
      <c r="J132" t="s">
        <v>139</v>
      </c>
      <c r="K132" t="s">
        <v>142</v>
      </c>
      <c r="L132">
        <v>0</v>
      </c>
      <c r="M132">
        <v>1</v>
      </c>
      <c r="N132">
        <v>0</v>
      </c>
      <c r="O132">
        <v>1.8</v>
      </c>
      <c r="P132">
        <v>1.8</v>
      </c>
      <c r="Q132">
        <v>3.6</v>
      </c>
      <c r="R132">
        <v>3.5999999999999997E-2</v>
      </c>
      <c r="S132">
        <v>5.36</v>
      </c>
      <c r="T132">
        <v>52.6</v>
      </c>
      <c r="U132">
        <v>1.2</v>
      </c>
      <c r="V132">
        <v>5.6</v>
      </c>
      <c r="W132">
        <v>33</v>
      </c>
      <c r="X132">
        <v>2.4</v>
      </c>
      <c r="Y132">
        <v>67</v>
      </c>
      <c r="Z132">
        <v>26</v>
      </c>
      <c r="AA132">
        <v>92</v>
      </c>
      <c r="AB132">
        <v>100</v>
      </c>
    </row>
    <row r="133" spans="1:28" x14ac:dyDescent="0.25">
      <c r="A133" t="s">
        <v>165</v>
      </c>
      <c r="B133">
        <v>6</v>
      </c>
      <c r="C133" t="s">
        <v>137</v>
      </c>
      <c r="D133">
        <v>1</v>
      </c>
      <c r="E133">
        <v>35</v>
      </c>
      <c r="F133">
        <v>13</v>
      </c>
      <c r="G133">
        <v>32</v>
      </c>
      <c r="H133">
        <v>5</v>
      </c>
      <c r="I133" t="s">
        <v>144</v>
      </c>
      <c r="J133" t="s">
        <v>141</v>
      </c>
      <c r="K133" t="s">
        <v>119</v>
      </c>
      <c r="L133">
        <v>0</v>
      </c>
      <c r="M133">
        <v>0</v>
      </c>
      <c r="N133">
        <v>1</v>
      </c>
      <c r="O133">
        <v>33.5</v>
      </c>
      <c r="P133">
        <v>33.5</v>
      </c>
      <c r="Q133">
        <v>67</v>
      </c>
      <c r="R133">
        <v>0.67</v>
      </c>
      <c r="S133">
        <v>1.66</v>
      </c>
      <c r="T133">
        <v>17</v>
      </c>
      <c r="U133">
        <v>6.9</v>
      </c>
      <c r="V133">
        <v>3.2</v>
      </c>
      <c r="W133">
        <v>8.8000000000000007</v>
      </c>
      <c r="X133">
        <v>0.6</v>
      </c>
      <c r="Y133">
        <v>95</v>
      </c>
      <c r="Z133">
        <v>82</v>
      </c>
      <c r="AA133">
        <v>92</v>
      </c>
      <c r="AB133">
        <v>100</v>
      </c>
    </row>
    <row r="134" spans="1:28" x14ac:dyDescent="0.25">
      <c r="A134" t="s">
        <v>165</v>
      </c>
      <c r="B134">
        <v>6</v>
      </c>
      <c r="C134" t="s">
        <v>137</v>
      </c>
      <c r="D134">
        <v>1</v>
      </c>
      <c r="E134">
        <v>35</v>
      </c>
      <c r="F134">
        <v>13</v>
      </c>
      <c r="G134">
        <v>32</v>
      </c>
      <c r="H134">
        <v>6</v>
      </c>
      <c r="I134" t="s">
        <v>145</v>
      </c>
      <c r="J134" t="s">
        <v>139</v>
      </c>
      <c r="K134" t="s">
        <v>119</v>
      </c>
      <c r="L134">
        <v>0</v>
      </c>
      <c r="M134">
        <v>0</v>
      </c>
      <c r="N134">
        <v>0</v>
      </c>
      <c r="O134">
        <v>4.7</v>
      </c>
      <c r="P134">
        <v>4.7</v>
      </c>
      <c r="Q134">
        <v>9.4</v>
      </c>
      <c r="R134">
        <v>9.4E-2</v>
      </c>
      <c r="S134">
        <v>3.4</v>
      </c>
      <c r="T134">
        <v>62.6</v>
      </c>
      <c r="U134">
        <v>41</v>
      </c>
      <c r="V134">
        <v>5.4</v>
      </c>
      <c r="W134">
        <v>27.2</v>
      </c>
      <c r="X134">
        <v>0.2</v>
      </c>
      <c r="Y134">
        <v>76</v>
      </c>
      <c r="Z134">
        <v>69</v>
      </c>
      <c r="AA134">
        <v>97</v>
      </c>
      <c r="AB134">
        <v>100</v>
      </c>
    </row>
    <row r="135" spans="1:28" x14ac:dyDescent="0.25">
      <c r="A135" t="s">
        <v>165</v>
      </c>
      <c r="B135">
        <v>6</v>
      </c>
      <c r="C135" t="s">
        <v>137</v>
      </c>
      <c r="D135">
        <v>1</v>
      </c>
      <c r="E135">
        <v>35</v>
      </c>
      <c r="F135">
        <v>13</v>
      </c>
      <c r="G135">
        <v>32</v>
      </c>
      <c r="H135">
        <v>7</v>
      </c>
      <c r="I135" t="s">
        <v>146</v>
      </c>
      <c r="J135" t="s">
        <v>141</v>
      </c>
      <c r="K135" t="s">
        <v>142</v>
      </c>
      <c r="L135">
        <v>0</v>
      </c>
      <c r="M135">
        <v>1</v>
      </c>
      <c r="N135">
        <v>1</v>
      </c>
      <c r="O135">
        <v>31.75</v>
      </c>
      <c r="P135">
        <v>31.75</v>
      </c>
      <c r="Q135">
        <v>63.5</v>
      </c>
      <c r="R135">
        <v>0.63500000000000001</v>
      </c>
      <c r="S135">
        <v>1.8</v>
      </c>
      <c r="T135">
        <v>25.6</v>
      </c>
      <c r="U135">
        <v>23.1</v>
      </c>
      <c r="V135">
        <v>3</v>
      </c>
      <c r="W135">
        <v>7.2</v>
      </c>
      <c r="X135">
        <v>0.1</v>
      </c>
      <c r="Y135">
        <v>100</v>
      </c>
      <c r="Z135">
        <v>89</v>
      </c>
      <c r="AA135">
        <v>100</v>
      </c>
      <c r="AB135">
        <v>100</v>
      </c>
    </row>
    <row r="136" spans="1:28" x14ac:dyDescent="0.25">
      <c r="A136" t="s">
        <v>165</v>
      </c>
      <c r="B136">
        <v>6</v>
      </c>
      <c r="C136" t="s">
        <v>137</v>
      </c>
      <c r="D136">
        <v>1</v>
      </c>
      <c r="E136">
        <v>35</v>
      </c>
      <c r="F136">
        <v>13</v>
      </c>
      <c r="G136">
        <v>32</v>
      </c>
      <c r="H136">
        <v>9</v>
      </c>
      <c r="I136" t="s">
        <v>147</v>
      </c>
      <c r="J136" t="s">
        <v>139</v>
      </c>
      <c r="K136" t="s">
        <v>142</v>
      </c>
      <c r="L136">
        <v>0</v>
      </c>
      <c r="M136">
        <v>1</v>
      </c>
      <c r="N136">
        <v>0</v>
      </c>
      <c r="O136">
        <v>21.2</v>
      </c>
      <c r="P136">
        <v>21.2</v>
      </c>
      <c r="Q136">
        <v>42.4</v>
      </c>
      <c r="R136">
        <v>0.42399999999999999</v>
      </c>
      <c r="S136">
        <v>2.58</v>
      </c>
      <c r="T136">
        <v>32.200000000000003</v>
      </c>
      <c r="U136">
        <v>3.5</v>
      </c>
      <c r="V136">
        <v>12.4</v>
      </c>
      <c r="W136">
        <v>8</v>
      </c>
      <c r="X136">
        <v>1.4</v>
      </c>
      <c r="Y136">
        <v>67</v>
      </c>
      <c r="Z136">
        <v>58</v>
      </c>
      <c r="AA136">
        <v>77</v>
      </c>
      <c r="AB136">
        <v>100</v>
      </c>
    </row>
    <row r="137" spans="1:28" x14ac:dyDescent="0.25">
      <c r="A137" t="s">
        <v>165</v>
      </c>
      <c r="B137">
        <v>6</v>
      </c>
      <c r="C137" t="s">
        <v>137</v>
      </c>
      <c r="D137">
        <v>1</v>
      </c>
      <c r="E137">
        <v>35</v>
      </c>
      <c r="F137">
        <v>13</v>
      </c>
      <c r="G137">
        <v>32</v>
      </c>
      <c r="H137">
        <v>10</v>
      </c>
      <c r="I137" t="s">
        <v>148</v>
      </c>
      <c r="J137" t="s">
        <v>141</v>
      </c>
      <c r="K137" t="s">
        <v>119</v>
      </c>
      <c r="L137">
        <v>0</v>
      </c>
      <c r="M137">
        <v>0</v>
      </c>
      <c r="N137">
        <v>1</v>
      </c>
      <c r="O137">
        <v>43.7</v>
      </c>
      <c r="P137">
        <v>43.7</v>
      </c>
      <c r="Q137">
        <v>87.4</v>
      </c>
      <c r="R137">
        <v>0.874</v>
      </c>
      <c r="S137">
        <v>0.56000000000000005</v>
      </c>
      <c r="T137">
        <v>4.8</v>
      </c>
      <c r="U137">
        <v>4.5999999999999996</v>
      </c>
      <c r="V137">
        <v>1.8</v>
      </c>
      <c r="W137">
        <v>2.8</v>
      </c>
      <c r="X137">
        <v>0.2</v>
      </c>
      <c r="Y137">
        <v>83</v>
      </c>
      <c r="Z137">
        <v>84</v>
      </c>
      <c r="AA137">
        <v>74</v>
      </c>
      <c r="AB137">
        <v>100</v>
      </c>
    </row>
    <row r="138" spans="1:28" x14ac:dyDescent="0.25">
      <c r="A138" t="s">
        <v>165</v>
      </c>
      <c r="B138">
        <v>6</v>
      </c>
      <c r="C138" t="s">
        <v>137</v>
      </c>
      <c r="D138">
        <v>1</v>
      </c>
      <c r="E138">
        <v>35</v>
      </c>
      <c r="F138">
        <v>13</v>
      </c>
      <c r="G138">
        <v>32</v>
      </c>
      <c r="H138">
        <v>11</v>
      </c>
      <c r="I138" t="s">
        <v>149</v>
      </c>
      <c r="J138" t="s">
        <v>139</v>
      </c>
      <c r="K138" t="s">
        <v>142</v>
      </c>
      <c r="L138">
        <v>0</v>
      </c>
      <c r="M138">
        <v>1</v>
      </c>
      <c r="N138">
        <v>0</v>
      </c>
      <c r="O138">
        <v>20.3</v>
      </c>
      <c r="P138">
        <v>20.3</v>
      </c>
      <c r="Q138">
        <v>40.6</v>
      </c>
      <c r="R138">
        <v>0.40600000000000003</v>
      </c>
      <c r="S138">
        <v>3.04</v>
      </c>
      <c r="T138">
        <v>28.2</v>
      </c>
      <c r="U138">
        <v>10</v>
      </c>
      <c r="V138">
        <v>12.6</v>
      </c>
      <c r="W138">
        <v>15.4</v>
      </c>
      <c r="X138">
        <v>1.4</v>
      </c>
      <c r="Y138">
        <v>67</v>
      </c>
      <c r="Z138">
        <v>78</v>
      </c>
      <c r="AA138">
        <v>76</v>
      </c>
      <c r="AB138">
        <v>100</v>
      </c>
    </row>
    <row r="139" spans="1:28" x14ac:dyDescent="0.25">
      <c r="A139" t="s">
        <v>165</v>
      </c>
      <c r="B139">
        <v>6</v>
      </c>
      <c r="C139" t="s">
        <v>137</v>
      </c>
      <c r="D139">
        <v>1</v>
      </c>
      <c r="E139">
        <v>35</v>
      </c>
      <c r="F139">
        <v>13</v>
      </c>
      <c r="G139">
        <v>32</v>
      </c>
      <c r="H139">
        <v>12</v>
      </c>
      <c r="I139" t="s">
        <v>150</v>
      </c>
      <c r="J139" t="s">
        <v>141</v>
      </c>
      <c r="K139" t="s">
        <v>119</v>
      </c>
      <c r="L139">
        <v>0</v>
      </c>
      <c r="M139">
        <v>0</v>
      </c>
      <c r="N139">
        <v>1</v>
      </c>
      <c r="O139">
        <v>36.4</v>
      </c>
      <c r="P139">
        <v>36.4</v>
      </c>
      <c r="Q139">
        <v>72.8</v>
      </c>
      <c r="R139">
        <v>0.72799999999999998</v>
      </c>
      <c r="S139">
        <v>1.02</v>
      </c>
      <c r="T139">
        <v>24</v>
      </c>
      <c r="U139">
        <v>20.9</v>
      </c>
      <c r="V139">
        <v>1.2</v>
      </c>
      <c r="W139">
        <v>0.4</v>
      </c>
      <c r="X139">
        <v>0.4</v>
      </c>
      <c r="Y139">
        <v>89</v>
      </c>
      <c r="Z139">
        <v>99</v>
      </c>
      <c r="AA139">
        <v>99</v>
      </c>
      <c r="AB139">
        <v>100</v>
      </c>
    </row>
    <row r="140" spans="1:28" x14ac:dyDescent="0.25">
      <c r="A140" t="s">
        <v>165</v>
      </c>
      <c r="B140">
        <v>6</v>
      </c>
      <c r="C140" t="s">
        <v>137</v>
      </c>
      <c r="D140">
        <v>1</v>
      </c>
      <c r="E140">
        <v>35</v>
      </c>
      <c r="F140">
        <v>13</v>
      </c>
      <c r="G140">
        <v>32</v>
      </c>
      <c r="H140">
        <v>14</v>
      </c>
      <c r="I140" t="s">
        <v>151</v>
      </c>
      <c r="J140" t="s">
        <v>139</v>
      </c>
      <c r="K140" t="s">
        <v>119</v>
      </c>
      <c r="L140">
        <v>0</v>
      </c>
      <c r="M140">
        <v>0</v>
      </c>
      <c r="N140">
        <v>0</v>
      </c>
      <c r="O140">
        <v>1.96</v>
      </c>
      <c r="P140">
        <v>1.96</v>
      </c>
      <c r="Q140">
        <v>3.92</v>
      </c>
      <c r="R140">
        <v>3.9199999999999999E-2</v>
      </c>
      <c r="S140">
        <v>6.08</v>
      </c>
      <c r="T140">
        <v>9.4</v>
      </c>
      <c r="U140">
        <v>5.3</v>
      </c>
      <c r="V140">
        <v>28.8</v>
      </c>
      <c r="W140">
        <v>48.8</v>
      </c>
      <c r="X140">
        <v>1.08</v>
      </c>
      <c r="Y140">
        <v>36</v>
      </c>
      <c r="Z140">
        <v>22</v>
      </c>
      <c r="AA140">
        <v>60</v>
      </c>
      <c r="AB140">
        <v>100</v>
      </c>
    </row>
    <row r="141" spans="1:28" x14ac:dyDescent="0.25">
      <c r="A141" t="s">
        <v>165</v>
      </c>
      <c r="B141">
        <v>6</v>
      </c>
      <c r="C141" t="s">
        <v>137</v>
      </c>
      <c r="D141">
        <v>1</v>
      </c>
      <c r="E141">
        <v>35</v>
      </c>
      <c r="F141">
        <v>13</v>
      </c>
      <c r="G141">
        <v>32</v>
      </c>
      <c r="H141">
        <v>15</v>
      </c>
      <c r="I141" t="s">
        <v>152</v>
      </c>
      <c r="J141" t="s">
        <v>139</v>
      </c>
      <c r="K141" t="s">
        <v>142</v>
      </c>
      <c r="L141">
        <v>0</v>
      </c>
      <c r="M141">
        <v>1</v>
      </c>
      <c r="N141">
        <v>0</v>
      </c>
      <c r="O141">
        <v>31.7</v>
      </c>
      <c r="P141">
        <v>31.7</v>
      </c>
      <c r="Q141">
        <v>63.4</v>
      </c>
      <c r="R141">
        <v>0.63400000000000001</v>
      </c>
      <c r="S141">
        <v>1.56</v>
      </c>
      <c r="T141">
        <v>28.6</v>
      </c>
      <c r="U141">
        <v>0.5</v>
      </c>
      <c r="V141">
        <v>2</v>
      </c>
      <c r="W141">
        <v>3.2</v>
      </c>
      <c r="X141">
        <v>0.4</v>
      </c>
      <c r="Y141">
        <v>67</v>
      </c>
      <c r="Z141">
        <v>69</v>
      </c>
      <c r="AA141">
        <v>84</v>
      </c>
      <c r="AB141">
        <v>100</v>
      </c>
    </row>
    <row r="142" spans="1:28" x14ac:dyDescent="0.25">
      <c r="A142" t="s">
        <v>165</v>
      </c>
      <c r="B142">
        <v>6</v>
      </c>
      <c r="C142" t="s">
        <v>137</v>
      </c>
      <c r="D142">
        <v>1</v>
      </c>
      <c r="E142">
        <v>35</v>
      </c>
      <c r="F142">
        <v>13</v>
      </c>
      <c r="G142">
        <v>32</v>
      </c>
      <c r="H142">
        <v>16</v>
      </c>
      <c r="I142" t="s">
        <v>153</v>
      </c>
      <c r="J142" t="s">
        <v>139</v>
      </c>
      <c r="K142" t="s">
        <v>142</v>
      </c>
      <c r="L142">
        <v>0</v>
      </c>
      <c r="M142">
        <v>1</v>
      </c>
      <c r="N142">
        <v>0</v>
      </c>
      <c r="O142">
        <v>1</v>
      </c>
      <c r="P142">
        <v>1</v>
      </c>
      <c r="Q142">
        <v>2</v>
      </c>
      <c r="R142">
        <v>0.02</v>
      </c>
      <c r="S142">
        <v>5.22</v>
      </c>
      <c r="T142">
        <v>62.6</v>
      </c>
      <c r="U142">
        <v>48.8</v>
      </c>
      <c r="V142">
        <v>5.4</v>
      </c>
      <c r="W142">
        <v>27.2</v>
      </c>
      <c r="X142">
        <v>0.2</v>
      </c>
      <c r="Y142">
        <v>91</v>
      </c>
      <c r="Z142">
        <v>91</v>
      </c>
      <c r="AA142">
        <v>100</v>
      </c>
      <c r="AB142">
        <v>100</v>
      </c>
    </row>
    <row r="143" spans="1:28" x14ac:dyDescent="0.25">
      <c r="A143" t="s">
        <v>165</v>
      </c>
      <c r="B143">
        <v>6</v>
      </c>
      <c r="C143" t="s">
        <v>137</v>
      </c>
      <c r="D143">
        <v>1</v>
      </c>
      <c r="E143">
        <v>35</v>
      </c>
      <c r="F143">
        <v>13</v>
      </c>
      <c r="G143">
        <v>32</v>
      </c>
      <c r="H143">
        <v>17</v>
      </c>
      <c r="I143" t="s">
        <v>154</v>
      </c>
      <c r="J143" t="s">
        <v>141</v>
      </c>
      <c r="K143" t="s">
        <v>119</v>
      </c>
      <c r="L143">
        <v>0</v>
      </c>
      <c r="M143">
        <v>0</v>
      </c>
      <c r="N143">
        <v>1</v>
      </c>
      <c r="O143">
        <v>40.299999999999997</v>
      </c>
      <c r="P143">
        <v>40.299999999999997</v>
      </c>
      <c r="Q143">
        <v>80.599999999999994</v>
      </c>
      <c r="R143">
        <v>0.80600000000000005</v>
      </c>
      <c r="S143">
        <v>4.2</v>
      </c>
      <c r="T143">
        <v>66.2</v>
      </c>
      <c r="U143">
        <v>5.0999999999999996</v>
      </c>
      <c r="V143">
        <v>12.2</v>
      </c>
      <c r="W143">
        <v>7.8</v>
      </c>
      <c r="X143">
        <v>0</v>
      </c>
      <c r="Y143">
        <v>93</v>
      </c>
      <c r="Z143">
        <v>92</v>
      </c>
      <c r="AA143">
        <v>97</v>
      </c>
      <c r="AB143">
        <v>100</v>
      </c>
    </row>
    <row r="144" spans="1:28" x14ac:dyDescent="0.25">
      <c r="A144" t="s">
        <v>165</v>
      </c>
      <c r="B144">
        <v>6</v>
      </c>
      <c r="C144" t="s">
        <v>137</v>
      </c>
      <c r="D144">
        <v>1</v>
      </c>
      <c r="E144">
        <v>35</v>
      </c>
      <c r="F144">
        <v>13</v>
      </c>
      <c r="G144">
        <v>32</v>
      </c>
      <c r="H144">
        <v>19</v>
      </c>
      <c r="I144" t="s">
        <v>155</v>
      </c>
      <c r="J144" t="s">
        <v>139</v>
      </c>
      <c r="K144" t="s">
        <v>119</v>
      </c>
      <c r="L144">
        <v>0</v>
      </c>
      <c r="M144">
        <v>0</v>
      </c>
      <c r="N144">
        <v>0</v>
      </c>
      <c r="O144">
        <v>27.3</v>
      </c>
      <c r="P144">
        <v>27.3</v>
      </c>
      <c r="Q144">
        <v>54.6</v>
      </c>
      <c r="R144">
        <v>0.54600000000000004</v>
      </c>
      <c r="S144">
        <v>4.1399999999999997</v>
      </c>
      <c r="T144">
        <v>23.8</v>
      </c>
      <c r="U144">
        <v>1</v>
      </c>
      <c r="V144">
        <v>5.2</v>
      </c>
      <c r="W144">
        <v>9.4</v>
      </c>
      <c r="X144">
        <v>0.8</v>
      </c>
      <c r="Y144">
        <v>71</v>
      </c>
      <c r="Z144">
        <v>74</v>
      </c>
      <c r="AA144">
        <v>65</v>
      </c>
      <c r="AB144">
        <v>22</v>
      </c>
    </row>
    <row r="145" spans="1:28" x14ac:dyDescent="0.25">
      <c r="A145" t="s">
        <v>165</v>
      </c>
      <c r="B145">
        <v>6</v>
      </c>
      <c r="C145" t="s">
        <v>137</v>
      </c>
      <c r="D145">
        <v>1</v>
      </c>
      <c r="E145">
        <v>35</v>
      </c>
      <c r="F145">
        <v>13</v>
      </c>
      <c r="G145">
        <v>32</v>
      </c>
      <c r="H145">
        <v>20</v>
      </c>
      <c r="I145" t="s">
        <v>156</v>
      </c>
      <c r="J145" t="s">
        <v>141</v>
      </c>
      <c r="K145" t="s">
        <v>142</v>
      </c>
      <c r="L145">
        <v>0</v>
      </c>
      <c r="M145">
        <v>1</v>
      </c>
      <c r="N145">
        <v>1</v>
      </c>
      <c r="O145">
        <v>35.9</v>
      </c>
      <c r="P145">
        <v>35.9</v>
      </c>
      <c r="Q145">
        <v>71.8</v>
      </c>
      <c r="R145">
        <v>0.71799999999999997</v>
      </c>
      <c r="S145">
        <v>1.28</v>
      </c>
      <c r="T145">
        <v>16</v>
      </c>
      <c r="U145">
        <v>3.6</v>
      </c>
      <c r="V145">
        <v>3</v>
      </c>
      <c r="W145">
        <v>4.8</v>
      </c>
      <c r="X145">
        <v>0.4</v>
      </c>
      <c r="Y145">
        <v>78</v>
      </c>
      <c r="Z145">
        <v>64</v>
      </c>
      <c r="AA145">
        <v>74</v>
      </c>
      <c r="AB145">
        <v>90</v>
      </c>
    </row>
    <row r="146" spans="1:28" x14ac:dyDescent="0.25">
      <c r="A146" t="s">
        <v>166</v>
      </c>
      <c r="B146">
        <v>6</v>
      </c>
      <c r="C146" t="s">
        <v>158</v>
      </c>
      <c r="D146">
        <v>0</v>
      </c>
      <c r="E146">
        <v>88</v>
      </c>
      <c r="F146">
        <v>5</v>
      </c>
      <c r="G146">
        <v>99</v>
      </c>
      <c r="H146">
        <v>1</v>
      </c>
      <c r="I146" t="s">
        <v>138</v>
      </c>
      <c r="J146" t="s">
        <v>139</v>
      </c>
      <c r="K146" t="s">
        <v>119</v>
      </c>
      <c r="L146">
        <v>0</v>
      </c>
      <c r="M146">
        <v>0</v>
      </c>
      <c r="N146">
        <v>0</v>
      </c>
      <c r="O146">
        <v>27.44</v>
      </c>
      <c r="P146">
        <v>27.44</v>
      </c>
      <c r="Q146">
        <v>54.88</v>
      </c>
      <c r="R146">
        <v>0.54879999999999995</v>
      </c>
      <c r="S146">
        <v>2.1</v>
      </c>
      <c r="T146">
        <v>24.8</v>
      </c>
      <c r="U146">
        <v>5.0999999999999996</v>
      </c>
      <c r="V146">
        <v>5.8</v>
      </c>
      <c r="W146">
        <v>8.6</v>
      </c>
      <c r="X146">
        <v>0.52</v>
      </c>
      <c r="Y146">
        <v>56</v>
      </c>
      <c r="Z146">
        <v>38</v>
      </c>
      <c r="AA146">
        <v>50</v>
      </c>
      <c r="AB146">
        <v>11</v>
      </c>
    </row>
    <row r="147" spans="1:28" x14ac:dyDescent="0.25">
      <c r="A147" t="s">
        <v>166</v>
      </c>
      <c r="B147">
        <v>6</v>
      </c>
      <c r="C147" t="s">
        <v>158</v>
      </c>
      <c r="D147">
        <v>0</v>
      </c>
      <c r="E147">
        <v>88</v>
      </c>
      <c r="F147">
        <v>5</v>
      </c>
      <c r="G147">
        <v>99</v>
      </c>
      <c r="H147">
        <v>2</v>
      </c>
      <c r="I147" t="s">
        <v>140</v>
      </c>
      <c r="J147" t="s">
        <v>141</v>
      </c>
      <c r="K147" t="s">
        <v>142</v>
      </c>
      <c r="L147">
        <v>0</v>
      </c>
      <c r="M147">
        <v>1</v>
      </c>
      <c r="N147">
        <v>1</v>
      </c>
      <c r="O147">
        <v>39.9</v>
      </c>
      <c r="P147">
        <v>39.9</v>
      </c>
      <c r="Q147">
        <v>79.8</v>
      </c>
      <c r="R147">
        <v>0.79800000000000004</v>
      </c>
      <c r="S147">
        <v>0.8</v>
      </c>
      <c r="T147">
        <v>20</v>
      </c>
      <c r="U147">
        <v>18.600000000000001</v>
      </c>
      <c r="V147">
        <v>0</v>
      </c>
      <c r="W147">
        <v>0</v>
      </c>
      <c r="X147">
        <v>0.2</v>
      </c>
      <c r="Y147">
        <v>96</v>
      </c>
      <c r="Z147">
        <v>91</v>
      </c>
      <c r="AA147">
        <v>94</v>
      </c>
      <c r="AB147">
        <v>100</v>
      </c>
    </row>
    <row r="148" spans="1:28" x14ac:dyDescent="0.25">
      <c r="A148" t="s">
        <v>166</v>
      </c>
      <c r="B148">
        <v>6</v>
      </c>
      <c r="C148" t="s">
        <v>158</v>
      </c>
      <c r="D148">
        <v>0</v>
      </c>
      <c r="E148">
        <v>88</v>
      </c>
      <c r="F148">
        <v>5</v>
      </c>
      <c r="G148">
        <v>99</v>
      </c>
      <c r="H148">
        <v>4</v>
      </c>
      <c r="I148" t="s">
        <v>143</v>
      </c>
      <c r="J148" t="s">
        <v>139</v>
      </c>
      <c r="K148" t="s">
        <v>142</v>
      </c>
      <c r="L148">
        <v>0</v>
      </c>
      <c r="M148">
        <v>1</v>
      </c>
      <c r="N148">
        <v>0</v>
      </c>
      <c r="O148">
        <v>1.8</v>
      </c>
      <c r="P148">
        <v>1.8</v>
      </c>
      <c r="Q148">
        <v>3.6</v>
      </c>
      <c r="R148">
        <v>3.5999999999999997E-2</v>
      </c>
      <c r="S148">
        <v>5.36</v>
      </c>
      <c r="T148">
        <v>52.6</v>
      </c>
      <c r="U148">
        <v>1.2</v>
      </c>
      <c r="V148">
        <v>5.6</v>
      </c>
      <c r="W148">
        <v>33</v>
      </c>
      <c r="X148">
        <v>2.4</v>
      </c>
      <c r="Y148">
        <v>10</v>
      </c>
      <c r="Z148">
        <v>0</v>
      </c>
      <c r="AA148">
        <v>87</v>
      </c>
      <c r="AB148">
        <v>100</v>
      </c>
    </row>
    <row r="149" spans="1:28" x14ac:dyDescent="0.25">
      <c r="A149" t="s">
        <v>166</v>
      </c>
      <c r="B149">
        <v>6</v>
      </c>
      <c r="C149" t="s">
        <v>158</v>
      </c>
      <c r="D149">
        <v>0</v>
      </c>
      <c r="E149">
        <v>88</v>
      </c>
      <c r="F149">
        <v>5</v>
      </c>
      <c r="G149">
        <v>99</v>
      </c>
      <c r="H149">
        <v>5</v>
      </c>
      <c r="I149" t="s">
        <v>144</v>
      </c>
      <c r="J149" t="s">
        <v>141</v>
      </c>
      <c r="K149" t="s">
        <v>119</v>
      </c>
      <c r="L149">
        <v>0</v>
      </c>
      <c r="M149">
        <v>0</v>
      </c>
      <c r="N149">
        <v>1</v>
      </c>
      <c r="O149">
        <v>33.5</v>
      </c>
      <c r="P149">
        <v>33.5</v>
      </c>
      <c r="Q149">
        <v>67</v>
      </c>
      <c r="R149">
        <v>0.67</v>
      </c>
      <c r="S149">
        <v>1.66</v>
      </c>
      <c r="T149">
        <v>17</v>
      </c>
      <c r="U149">
        <v>6.9</v>
      </c>
      <c r="V149">
        <v>3.2</v>
      </c>
      <c r="W149">
        <v>8.8000000000000007</v>
      </c>
      <c r="X149">
        <v>0.6</v>
      </c>
      <c r="Y149">
        <v>79</v>
      </c>
      <c r="Z149">
        <v>62</v>
      </c>
      <c r="AA149">
        <v>86</v>
      </c>
      <c r="AB149">
        <v>93</v>
      </c>
    </row>
    <row r="150" spans="1:28" x14ac:dyDescent="0.25">
      <c r="A150" t="s">
        <v>166</v>
      </c>
      <c r="B150">
        <v>6</v>
      </c>
      <c r="C150" t="s">
        <v>158</v>
      </c>
      <c r="D150">
        <v>0</v>
      </c>
      <c r="E150">
        <v>88</v>
      </c>
      <c r="F150">
        <v>5</v>
      </c>
      <c r="G150">
        <v>99</v>
      </c>
      <c r="H150">
        <v>6</v>
      </c>
      <c r="I150" t="s">
        <v>145</v>
      </c>
      <c r="J150" t="s">
        <v>139</v>
      </c>
      <c r="K150" t="s">
        <v>119</v>
      </c>
      <c r="L150">
        <v>0</v>
      </c>
      <c r="M150">
        <v>0</v>
      </c>
      <c r="N150">
        <v>0</v>
      </c>
      <c r="O150">
        <v>4.7</v>
      </c>
      <c r="P150">
        <v>4.7</v>
      </c>
      <c r="Q150">
        <v>9.4</v>
      </c>
      <c r="R150">
        <v>9.4E-2</v>
      </c>
      <c r="S150">
        <v>3.4</v>
      </c>
      <c r="T150">
        <v>62.6</v>
      </c>
      <c r="U150">
        <v>41</v>
      </c>
      <c r="V150">
        <v>5.4</v>
      </c>
      <c r="W150">
        <v>27.2</v>
      </c>
      <c r="X150">
        <v>0.2</v>
      </c>
      <c r="Y150">
        <v>80</v>
      </c>
      <c r="Z150">
        <v>65</v>
      </c>
      <c r="AA150">
        <v>98</v>
      </c>
      <c r="AB150">
        <v>100</v>
      </c>
    </row>
    <row r="151" spans="1:28" x14ac:dyDescent="0.25">
      <c r="A151" t="s">
        <v>166</v>
      </c>
      <c r="B151">
        <v>6</v>
      </c>
      <c r="C151" t="s">
        <v>158</v>
      </c>
      <c r="D151">
        <v>0</v>
      </c>
      <c r="E151">
        <v>88</v>
      </c>
      <c r="F151">
        <v>5</v>
      </c>
      <c r="G151">
        <v>99</v>
      </c>
      <c r="H151">
        <v>7</v>
      </c>
      <c r="I151" t="s">
        <v>146</v>
      </c>
      <c r="J151" t="s">
        <v>141</v>
      </c>
      <c r="K151" t="s">
        <v>142</v>
      </c>
      <c r="L151">
        <v>0</v>
      </c>
      <c r="M151">
        <v>1</v>
      </c>
      <c r="N151">
        <v>1</v>
      </c>
      <c r="O151">
        <v>31.75</v>
      </c>
      <c r="P151">
        <v>31.75</v>
      </c>
      <c r="Q151">
        <v>63.5</v>
      </c>
      <c r="R151">
        <v>0.63500000000000001</v>
      </c>
      <c r="S151">
        <v>1.8</v>
      </c>
      <c r="T151">
        <v>25.6</v>
      </c>
      <c r="U151">
        <v>23.1</v>
      </c>
      <c r="V151">
        <v>3</v>
      </c>
      <c r="W151">
        <v>7.2</v>
      </c>
      <c r="X151">
        <v>0.1</v>
      </c>
      <c r="Y151">
        <v>100</v>
      </c>
      <c r="Z151">
        <v>99</v>
      </c>
      <c r="AA151">
        <v>100</v>
      </c>
      <c r="AB151">
        <v>100</v>
      </c>
    </row>
    <row r="152" spans="1:28" x14ac:dyDescent="0.25">
      <c r="A152" t="s">
        <v>166</v>
      </c>
      <c r="B152">
        <v>6</v>
      </c>
      <c r="C152" t="s">
        <v>158</v>
      </c>
      <c r="D152">
        <v>0</v>
      </c>
      <c r="E152">
        <v>88</v>
      </c>
      <c r="F152">
        <v>5</v>
      </c>
      <c r="G152">
        <v>99</v>
      </c>
      <c r="H152">
        <v>9</v>
      </c>
      <c r="I152" t="s">
        <v>147</v>
      </c>
      <c r="J152" t="s">
        <v>139</v>
      </c>
      <c r="K152" t="s">
        <v>142</v>
      </c>
      <c r="L152">
        <v>0</v>
      </c>
      <c r="M152">
        <v>1</v>
      </c>
      <c r="N152">
        <v>0</v>
      </c>
      <c r="O152">
        <v>21.2</v>
      </c>
      <c r="P152">
        <v>21.2</v>
      </c>
      <c r="Q152">
        <v>42.4</v>
      </c>
      <c r="R152">
        <v>0.42399999999999999</v>
      </c>
      <c r="S152">
        <v>2.58</v>
      </c>
      <c r="T152">
        <v>32.200000000000003</v>
      </c>
      <c r="U152">
        <v>3.5</v>
      </c>
      <c r="V152">
        <v>12.4</v>
      </c>
      <c r="W152">
        <v>8</v>
      </c>
      <c r="X152">
        <v>1.4</v>
      </c>
      <c r="Y152">
        <v>43</v>
      </c>
      <c r="Z152">
        <v>10</v>
      </c>
      <c r="AA152">
        <v>72</v>
      </c>
      <c r="AB152">
        <v>100</v>
      </c>
    </row>
    <row r="153" spans="1:28" x14ac:dyDescent="0.25">
      <c r="A153" t="s">
        <v>166</v>
      </c>
      <c r="B153">
        <v>6</v>
      </c>
      <c r="C153" t="s">
        <v>158</v>
      </c>
      <c r="D153">
        <v>0</v>
      </c>
      <c r="E153">
        <v>88</v>
      </c>
      <c r="F153">
        <v>5</v>
      </c>
      <c r="G153">
        <v>99</v>
      </c>
      <c r="H153">
        <v>10</v>
      </c>
      <c r="I153" t="s">
        <v>148</v>
      </c>
      <c r="J153" t="s">
        <v>141</v>
      </c>
      <c r="K153" t="s">
        <v>119</v>
      </c>
      <c r="L153">
        <v>0</v>
      </c>
      <c r="M153">
        <v>0</v>
      </c>
      <c r="N153">
        <v>1</v>
      </c>
      <c r="O153">
        <v>43.7</v>
      </c>
      <c r="P153">
        <v>43.7</v>
      </c>
      <c r="Q153">
        <v>87.4</v>
      </c>
      <c r="R153">
        <v>0.874</v>
      </c>
      <c r="S153">
        <v>0.56000000000000005</v>
      </c>
      <c r="T153">
        <v>4.8</v>
      </c>
      <c r="U153">
        <v>4.5999999999999996</v>
      </c>
      <c r="V153">
        <v>1.8</v>
      </c>
      <c r="W153">
        <v>2.8</v>
      </c>
      <c r="X153">
        <v>0.2</v>
      </c>
      <c r="Y153">
        <v>77</v>
      </c>
      <c r="Z153">
        <v>67</v>
      </c>
      <c r="AA153">
        <v>81</v>
      </c>
      <c r="AB153">
        <v>99</v>
      </c>
    </row>
    <row r="154" spans="1:28" x14ac:dyDescent="0.25">
      <c r="A154" t="s">
        <v>166</v>
      </c>
      <c r="B154">
        <v>6</v>
      </c>
      <c r="C154" t="s">
        <v>158</v>
      </c>
      <c r="D154">
        <v>0</v>
      </c>
      <c r="E154">
        <v>88</v>
      </c>
      <c r="F154">
        <v>5</v>
      </c>
      <c r="G154">
        <v>99</v>
      </c>
      <c r="H154">
        <v>11</v>
      </c>
      <c r="I154" t="s">
        <v>149</v>
      </c>
      <c r="J154" t="s">
        <v>139</v>
      </c>
      <c r="K154" t="s">
        <v>142</v>
      </c>
      <c r="L154">
        <v>0</v>
      </c>
      <c r="M154">
        <v>1</v>
      </c>
      <c r="N154">
        <v>0</v>
      </c>
      <c r="O154">
        <v>20.3</v>
      </c>
      <c r="P154">
        <v>20.3</v>
      </c>
      <c r="Q154">
        <v>40.6</v>
      </c>
      <c r="R154">
        <v>0.40600000000000003</v>
      </c>
      <c r="S154">
        <v>3.04</v>
      </c>
      <c r="T154">
        <v>28.2</v>
      </c>
      <c r="U154">
        <v>10</v>
      </c>
      <c r="V154">
        <v>12.6</v>
      </c>
      <c r="W154">
        <v>15.4</v>
      </c>
      <c r="X154">
        <v>1.4</v>
      </c>
      <c r="Y154">
        <v>69</v>
      </c>
      <c r="Z154">
        <v>68</v>
      </c>
      <c r="AA154">
        <v>91</v>
      </c>
      <c r="AB154">
        <v>100</v>
      </c>
    </row>
    <row r="155" spans="1:28" x14ac:dyDescent="0.25">
      <c r="A155" t="s">
        <v>166</v>
      </c>
      <c r="B155">
        <v>6</v>
      </c>
      <c r="C155" t="s">
        <v>158</v>
      </c>
      <c r="D155">
        <v>0</v>
      </c>
      <c r="E155">
        <v>88</v>
      </c>
      <c r="F155">
        <v>5</v>
      </c>
      <c r="G155">
        <v>99</v>
      </c>
      <c r="H155">
        <v>12</v>
      </c>
      <c r="I155" t="s">
        <v>150</v>
      </c>
      <c r="J155" t="s">
        <v>141</v>
      </c>
      <c r="K155" t="s">
        <v>119</v>
      </c>
      <c r="L155">
        <v>0</v>
      </c>
      <c r="M155">
        <v>0</v>
      </c>
      <c r="N155">
        <v>1</v>
      </c>
      <c r="O155">
        <v>36.4</v>
      </c>
      <c r="P155">
        <v>36.4</v>
      </c>
      <c r="Q155">
        <v>72.8</v>
      </c>
      <c r="R155">
        <v>0.72799999999999998</v>
      </c>
      <c r="S155">
        <v>1.02</v>
      </c>
      <c r="T155">
        <v>24</v>
      </c>
      <c r="U155">
        <v>20.9</v>
      </c>
      <c r="V155">
        <v>1.2</v>
      </c>
      <c r="W155">
        <v>0.4</v>
      </c>
      <c r="X155">
        <v>0.4</v>
      </c>
      <c r="Y155">
        <v>87</v>
      </c>
      <c r="Z155">
        <v>86</v>
      </c>
      <c r="AA155">
        <v>100</v>
      </c>
      <c r="AB155">
        <v>100</v>
      </c>
    </row>
    <row r="156" spans="1:28" x14ac:dyDescent="0.25">
      <c r="A156" t="s">
        <v>166</v>
      </c>
      <c r="B156">
        <v>6</v>
      </c>
      <c r="C156" t="s">
        <v>158</v>
      </c>
      <c r="D156">
        <v>0</v>
      </c>
      <c r="E156">
        <v>88</v>
      </c>
      <c r="F156">
        <v>5</v>
      </c>
      <c r="G156">
        <v>99</v>
      </c>
      <c r="H156">
        <v>14</v>
      </c>
      <c r="I156" t="s">
        <v>151</v>
      </c>
      <c r="J156" t="s">
        <v>139</v>
      </c>
      <c r="K156" t="s">
        <v>119</v>
      </c>
      <c r="L156">
        <v>0</v>
      </c>
      <c r="M156">
        <v>0</v>
      </c>
      <c r="N156">
        <v>0</v>
      </c>
      <c r="O156">
        <v>1.96</v>
      </c>
      <c r="P156">
        <v>1.96</v>
      </c>
      <c r="Q156">
        <v>3.92</v>
      </c>
      <c r="R156">
        <v>3.9199999999999999E-2</v>
      </c>
      <c r="S156">
        <v>6.08</v>
      </c>
      <c r="T156">
        <v>9.4</v>
      </c>
      <c r="U156">
        <v>5.3</v>
      </c>
      <c r="V156">
        <v>28.8</v>
      </c>
      <c r="W156">
        <v>48.8</v>
      </c>
      <c r="X156">
        <v>1.08</v>
      </c>
      <c r="Y156">
        <v>4</v>
      </c>
      <c r="Z156">
        <v>0</v>
      </c>
      <c r="AA156">
        <v>64</v>
      </c>
      <c r="AB156">
        <v>100</v>
      </c>
    </row>
    <row r="157" spans="1:28" x14ac:dyDescent="0.25">
      <c r="A157" t="s">
        <v>166</v>
      </c>
      <c r="B157">
        <v>6</v>
      </c>
      <c r="C157" t="s">
        <v>158</v>
      </c>
      <c r="D157">
        <v>0</v>
      </c>
      <c r="E157">
        <v>88</v>
      </c>
      <c r="F157">
        <v>5</v>
      </c>
      <c r="G157">
        <v>99</v>
      </c>
      <c r="H157">
        <v>15</v>
      </c>
      <c r="I157" t="s">
        <v>152</v>
      </c>
      <c r="J157" t="s">
        <v>139</v>
      </c>
      <c r="K157" t="s">
        <v>142</v>
      </c>
      <c r="L157">
        <v>0</v>
      </c>
      <c r="M157">
        <v>1</v>
      </c>
      <c r="N157">
        <v>0</v>
      </c>
      <c r="O157">
        <v>31.7</v>
      </c>
      <c r="P157">
        <v>31.7</v>
      </c>
      <c r="Q157">
        <v>63.4</v>
      </c>
      <c r="R157">
        <v>0.63400000000000001</v>
      </c>
      <c r="S157">
        <v>1.56</v>
      </c>
      <c r="T157">
        <v>28.6</v>
      </c>
      <c r="U157">
        <v>0.5</v>
      </c>
      <c r="V157">
        <v>2</v>
      </c>
      <c r="W157">
        <v>3.2</v>
      </c>
      <c r="X157">
        <v>0.4</v>
      </c>
      <c r="Y157">
        <v>86</v>
      </c>
      <c r="Z157">
        <v>88</v>
      </c>
      <c r="AA157">
        <v>92</v>
      </c>
      <c r="AB157">
        <v>100</v>
      </c>
    </row>
    <row r="158" spans="1:28" x14ac:dyDescent="0.25">
      <c r="A158" t="s">
        <v>166</v>
      </c>
      <c r="B158">
        <v>6</v>
      </c>
      <c r="C158" t="s">
        <v>158</v>
      </c>
      <c r="D158">
        <v>0</v>
      </c>
      <c r="E158">
        <v>88</v>
      </c>
      <c r="F158">
        <v>5</v>
      </c>
      <c r="G158">
        <v>99</v>
      </c>
      <c r="H158">
        <v>16</v>
      </c>
      <c r="I158" t="s">
        <v>153</v>
      </c>
      <c r="J158" t="s">
        <v>139</v>
      </c>
      <c r="K158" t="s">
        <v>142</v>
      </c>
      <c r="L158">
        <v>0</v>
      </c>
      <c r="M158">
        <v>1</v>
      </c>
      <c r="N158">
        <v>0</v>
      </c>
      <c r="O158">
        <v>1</v>
      </c>
      <c r="P158">
        <v>1</v>
      </c>
      <c r="Q158">
        <v>2</v>
      </c>
      <c r="R158">
        <v>0.02</v>
      </c>
      <c r="S158">
        <v>5.22</v>
      </c>
      <c r="T158">
        <v>62.6</v>
      </c>
      <c r="U158">
        <v>48.8</v>
      </c>
      <c r="V158">
        <v>5.4</v>
      </c>
      <c r="W158">
        <v>27.2</v>
      </c>
      <c r="X158">
        <v>0.2</v>
      </c>
      <c r="Y158">
        <v>83</v>
      </c>
      <c r="Z158">
        <v>82</v>
      </c>
      <c r="AA158">
        <v>98</v>
      </c>
      <c r="AB158">
        <v>100</v>
      </c>
    </row>
    <row r="159" spans="1:28" x14ac:dyDescent="0.25">
      <c r="A159" t="s">
        <v>166</v>
      </c>
      <c r="B159">
        <v>6</v>
      </c>
      <c r="C159" t="s">
        <v>158</v>
      </c>
      <c r="D159">
        <v>0</v>
      </c>
      <c r="E159">
        <v>88</v>
      </c>
      <c r="F159">
        <v>5</v>
      </c>
      <c r="G159">
        <v>99</v>
      </c>
      <c r="H159">
        <v>17</v>
      </c>
      <c r="I159" t="s">
        <v>154</v>
      </c>
      <c r="J159" t="s">
        <v>141</v>
      </c>
      <c r="K159" t="s">
        <v>119</v>
      </c>
      <c r="L159">
        <v>0</v>
      </c>
      <c r="M159">
        <v>0</v>
      </c>
      <c r="N159">
        <v>1</v>
      </c>
      <c r="O159">
        <v>40.299999999999997</v>
      </c>
      <c r="P159">
        <v>40.299999999999997</v>
      </c>
      <c r="Q159">
        <v>80.599999999999994</v>
      </c>
      <c r="R159">
        <v>0.80600000000000005</v>
      </c>
      <c r="S159">
        <v>4.2</v>
      </c>
      <c r="T159">
        <v>66.2</v>
      </c>
      <c r="U159">
        <v>5.0999999999999996</v>
      </c>
      <c r="V159">
        <v>12.2</v>
      </c>
      <c r="W159">
        <v>7.8</v>
      </c>
      <c r="X159">
        <v>0</v>
      </c>
      <c r="Y159">
        <v>100</v>
      </c>
      <c r="Z159">
        <v>100</v>
      </c>
      <c r="AA159">
        <v>100</v>
      </c>
      <c r="AB159">
        <v>100</v>
      </c>
    </row>
    <row r="160" spans="1:28" x14ac:dyDescent="0.25">
      <c r="A160" t="s">
        <v>166</v>
      </c>
      <c r="B160">
        <v>6</v>
      </c>
      <c r="C160" t="s">
        <v>158</v>
      </c>
      <c r="D160">
        <v>0</v>
      </c>
      <c r="E160">
        <v>88</v>
      </c>
      <c r="F160">
        <v>5</v>
      </c>
      <c r="G160">
        <v>99</v>
      </c>
      <c r="H160">
        <v>19</v>
      </c>
      <c r="I160" t="s">
        <v>155</v>
      </c>
      <c r="J160" t="s">
        <v>139</v>
      </c>
      <c r="K160" t="s">
        <v>119</v>
      </c>
      <c r="L160">
        <v>0</v>
      </c>
      <c r="M160">
        <v>0</v>
      </c>
      <c r="N160">
        <v>0</v>
      </c>
      <c r="O160">
        <v>27.3</v>
      </c>
      <c r="P160">
        <v>27.3</v>
      </c>
      <c r="Q160">
        <v>54.6</v>
      </c>
      <c r="R160">
        <v>0.54600000000000004</v>
      </c>
      <c r="S160">
        <v>4.1399999999999997</v>
      </c>
      <c r="T160">
        <v>23.8</v>
      </c>
      <c r="U160">
        <v>1</v>
      </c>
      <c r="V160">
        <v>5.2</v>
      </c>
      <c r="W160">
        <v>9.4</v>
      </c>
      <c r="X160">
        <v>0.8</v>
      </c>
      <c r="Y160">
        <v>78</v>
      </c>
      <c r="Z160">
        <v>82</v>
      </c>
      <c r="AA160">
        <v>82</v>
      </c>
      <c r="AB160">
        <v>82</v>
      </c>
    </row>
    <row r="161" spans="1:28" x14ac:dyDescent="0.25">
      <c r="A161" t="s">
        <v>166</v>
      </c>
      <c r="B161">
        <v>6</v>
      </c>
      <c r="C161" t="s">
        <v>158</v>
      </c>
      <c r="D161">
        <v>0</v>
      </c>
      <c r="E161">
        <v>88</v>
      </c>
      <c r="F161">
        <v>5</v>
      </c>
      <c r="G161">
        <v>99</v>
      </c>
      <c r="H161">
        <v>20</v>
      </c>
      <c r="I161" t="s">
        <v>156</v>
      </c>
      <c r="J161" t="s">
        <v>141</v>
      </c>
      <c r="K161" t="s">
        <v>142</v>
      </c>
      <c r="L161">
        <v>0</v>
      </c>
      <c r="M161">
        <v>1</v>
      </c>
      <c r="N161">
        <v>1</v>
      </c>
      <c r="O161">
        <v>35.9</v>
      </c>
      <c r="P161">
        <v>35.9</v>
      </c>
      <c r="Q161">
        <v>71.8</v>
      </c>
      <c r="R161">
        <v>0.71799999999999997</v>
      </c>
      <c r="S161">
        <v>1.28</v>
      </c>
      <c r="T161">
        <v>16</v>
      </c>
      <c r="U161">
        <v>3.6</v>
      </c>
      <c r="V161">
        <v>3</v>
      </c>
      <c r="W161">
        <v>4.8</v>
      </c>
      <c r="X161">
        <v>0.4</v>
      </c>
      <c r="Y161">
        <v>84</v>
      </c>
      <c r="Z161">
        <v>85</v>
      </c>
      <c r="AA161">
        <v>87</v>
      </c>
      <c r="AB161">
        <v>99</v>
      </c>
    </row>
    <row r="162" spans="1:28" x14ac:dyDescent="0.25">
      <c r="A162" t="s">
        <v>167</v>
      </c>
      <c r="B162">
        <v>7</v>
      </c>
      <c r="C162" t="s">
        <v>158</v>
      </c>
      <c r="D162">
        <v>0</v>
      </c>
      <c r="E162">
        <v>79</v>
      </c>
      <c r="F162">
        <v>19</v>
      </c>
      <c r="G162">
        <v>64</v>
      </c>
      <c r="H162">
        <v>1</v>
      </c>
      <c r="I162" t="s">
        <v>138</v>
      </c>
      <c r="J162" t="s">
        <v>139</v>
      </c>
      <c r="K162" t="s">
        <v>119</v>
      </c>
      <c r="L162">
        <v>0</v>
      </c>
      <c r="M162">
        <v>0</v>
      </c>
      <c r="N162">
        <v>0</v>
      </c>
      <c r="O162">
        <v>27.44</v>
      </c>
      <c r="P162">
        <v>27.44</v>
      </c>
      <c r="Q162">
        <v>54.88</v>
      </c>
      <c r="R162">
        <v>0.54879999999999995</v>
      </c>
      <c r="S162">
        <v>2.1</v>
      </c>
      <c r="T162">
        <v>24.8</v>
      </c>
      <c r="U162">
        <v>5.0999999999999996</v>
      </c>
      <c r="V162">
        <v>5.8</v>
      </c>
      <c r="W162">
        <v>8.6</v>
      </c>
      <c r="X162">
        <v>0.52</v>
      </c>
      <c r="Y162">
        <v>65</v>
      </c>
      <c r="Z162">
        <v>64</v>
      </c>
      <c r="AA162">
        <v>50</v>
      </c>
      <c r="AB162">
        <v>94</v>
      </c>
    </row>
    <row r="163" spans="1:28" x14ac:dyDescent="0.25">
      <c r="A163" t="s">
        <v>167</v>
      </c>
      <c r="B163">
        <v>7</v>
      </c>
      <c r="C163" t="s">
        <v>158</v>
      </c>
      <c r="D163">
        <v>0</v>
      </c>
      <c r="E163">
        <v>79</v>
      </c>
      <c r="F163">
        <v>19</v>
      </c>
      <c r="G163">
        <v>64</v>
      </c>
      <c r="H163">
        <v>2</v>
      </c>
      <c r="I163" t="s">
        <v>140</v>
      </c>
      <c r="J163" t="s">
        <v>141</v>
      </c>
      <c r="K163" t="s">
        <v>142</v>
      </c>
      <c r="L163">
        <v>0</v>
      </c>
      <c r="M163">
        <v>1</v>
      </c>
      <c r="N163">
        <v>1</v>
      </c>
      <c r="O163">
        <v>39.9</v>
      </c>
      <c r="P163">
        <v>39.9</v>
      </c>
      <c r="Q163">
        <v>79.8</v>
      </c>
      <c r="R163">
        <v>0.79800000000000004</v>
      </c>
      <c r="S163">
        <v>0.8</v>
      </c>
      <c r="T163">
        <v>20</v>
      </c>
      <c r="U163">
        <v>18.600000000000001</v>
      </c>
      <c r="V163">
        <v>0</v>
      </c>
      <c r="W163">
        <v>0</v>
      </c>
      <c r="X163">
        <v>0.2</v>
      </c>
      <c r="Y163">
        <v>68</v>
      </c>
      <c r="Z163">
        <v>68</v>
      </c>
      <c r="AA163">
        <v>73</v>
      </c>
      <c r="AB163">
        <v>77</v>
      </c>
    </row>
    <row r="164" spans="1:28" x14ac:dyDescent="0.25">
      <c r="A164" t="s">
        <v>167</v>
      </c>
      <c r="B164">
        <v>7</v>
      </c>
      <c r="C164" t="s">
        <v>158</v>
      </c>
      <c r="D164">
        <v>0</v>
      </c>
      <c r="E164">
        <v>79</v>
      </c>
      <c r="F164">
        <v>19</v>
      </c>
      <c r="G164">
        <v>64</v>
      </c>
      <c r="H164">
        <v>4</v>
      </c>
      <c r="I164" t="s">
        <v>143</v>
      </c>
      <c r="J164" t="s">
        <v>139</v>
      </c>
      <c r="K164" t="s">
        <v>142</v>
      </c>
      <c r="L164">
        <v>0</v>
      </c>
      <c r="M164">
        <v>1</v>
      </c>
      <c r="N164">
        <v>0</v>
      </c>
      <c r="O164">
        <v>1.8</v>
      </c>
      <c r="P164">
        <v>1.8</v>
      </c>
      <c r="Q164">
        <v>3.6</v>
      </c>
      <c r="R164">
        <v>3.5999999999999997E-2</v>
      </c>
      <c r="S164">
        <v>5.36</v>
      </c>
      <c r="T164">
        <v>52.6</v>
      </c>
      <c r="U164">
        <v>1.2</v>
      </c>
      <c r="V164">
        <v>5.6</v>
      </c>
      <c r="W164">
        <v>33</v>
      </c>
      <c r="X164">
        <v>2.4</v>
      </c>
      <c r="Y164">
        <v>37</v>
      </c>
      <c r="Z164">
        <v>34</v>
      </c>
      <c r="AA164">
        <v>56</v>
      </c>
      <c r="AB164">
        <v>59</v>
      </c>
    </row>
    <row r="165" spans="1:28" x14ac:dyDescent="0.25">
      <c r="A165" t="s">
        <v>167</v>
      </c>
      <c r="B165">
        <v>7</v>
      </c>
      <c r="C165" t="s">
        <v>158</v>
      </c>
      <c r="D165">
        <v>0</v>
      </c>
      <c r="E165">
        <v>79</v>
      </c>
      <c r="F165">
        <v>19</v>
      </c>
      <c r="G165">
        <v>64</v>
      </c>
      <c r="H165">
        <v>5</v>
      </c>
      <c r="I165" t="s">
        <v>144</v>
      </c>
      <c r="J165" t="s">
        <v>141</v>
      </c>
      <c r="K165" t="s">
        <v>119</v>
      </c>
      <c r="L165">
        <v>0</v>
      </c>
      <c r="M165">
        <v>0</v>
      </c>
      <c r="N165">
        <v>1</v>
      </c>
      <c r="O165">
        <v>33.5</v>
      </c>
      <c r="P165">
        <v>33.5</v>
      </c>
      <c r="Q165">
        <v>67</v>
      </c>
      <c r="R165">
        <v>0.67</v>
      </c>
      <c r="S165">
        <v>1.66</v>
      </c>
      <c r="T165">
        <v>17</v>
      </c>
      <c r="U165">
        <v>6.9</v>
      </c>
      <c r="V165">
        <v>3.2</v>
      </c>
      <c r="W165">
        <v>8.8000000000000007</v>
      </c>
      <c r="X165">
        <v>0.6</v>
      </c>
      <c r="Y165">
        <v>30</v>
      </c>
      <c r="Z165">
        <v>34</v>
      </c>
      <c r="AA165">
        <v>63</v>
      </c>
      <c r="AB165">
        <v>77</v>
      </c>
    </row>
    <row r="166" spans="1:28" x14ac:dyDescent="0.25">
      <c r="A166" t="s">
        <v>167</v>
      </c>
      <c r="B166">
        <v>7</v>
      </c>
      <c r="C166" t="s">
        <v>158</v>
      </c>
      <c r="D166">
        <v>0</v>
      </c>
      <c r="E166">
        <v>79</v>
      </c>
      <c r="F166">
        <v>19</v>
      </c>
      <c r="G166">
        <v>64</v>
      </c>
      <c r="H166">
        <v>6</v>
      </c>
      <c r="I166" t="s">
        <v>145</v>
      </c>
      <c r="J166" t="s">
        <v>139</v>
      </c>
      <c r="K166" t="s">
        <v>119</v>
      </c>
      <c r="L166">
        <v>0</v>
      </c>
      <c r="M166">
        <v>0</v>
      </c>
      <c r="N166">
        <v>0</v>
      </c>
      <c r="O166">
        <v>4.7</v>
      </c>
      <c r="P166">
        <v>4.7</v>
      </c>
      <c r="Q166">
        <v>9.4</v>
      </c>
      <c r="R166">
        <v>9.4E-2</v>
      </c>
      <c r="S166">
        <v>3.4</v>
      </c>
      <c r="T166">
        <v>62.6</v>
      </c>
      <c r="U166">
        <v>41</v>
      </c>
      <c r="V166">
        <v>5.4</v>
      </c>
      <c r="W166">
        <v>27.2</v>
      </c>
      <c r="X166">
        <v>0.2</v>
      </c>
      <c r="Y166">
        <v>31</v>
      </c>
      <c r="Z166">
        <v>31</v>
      </c>
      <c r="AA166">
        <v>33</v>
      </c>
      <c r="AB166">
        <v>40</v>
      </c>
    </row>
    <row r="167" spans="1:28" x14ac:dyDescent="0.25">
      <c r="A167" t="s">
        <v>167</v>
      </c>
      <c r="B167">
        <v>7</v>
      </c>
      <c r="C167" t="s">
        <v>158</v>
      </c>
      <c r="D167">
        <v>0</v>
      </c>
      <c r="E167">
        <v>79</v>
      </c>
      <c r="F167">
        <v>19</v>
      </c>
      <c r="G167">
        <v>64</v>
      </c>
      <c r="H167">
        <v>7</v>
      </c>
      <c r="I167" t="s">
        <v>146</v>
      </c>
      <c r="J167" t="s">
        <v>141</v>
      </c>
      <c r="K167" t="s">
        <v>142</v>
      </c>
      <c r="L167">
        <v>0</v>
      </c>
      <c r="M167">
        <v>1</v>
      </c>
      <c r="N167">
        <v>1</v>
      </c>
      <c r="O167">
        <v>31.75</v>
      </c>
      <c r="P167">
        <v>31.75</v>
      </c>
      <c r="Q167">
        <v>63.5</v>
      </c>
      <c r="R167">
        <v>0.63500000000000001</v>
      </c>
      <c r="S167">
        <v>1.8</v>
      </c>
      <c r="T167">
        <v>25.6</v>
      </c>
      <c r="U167">
        <v>23.1</v>
      </c>
      <c r="V167">
        <v>3</v>
      </c>
      <c r="W167">
        <v>7.2</v>
      </c>
      <c r="X167">
        <v>0.1</v>
      </c>
      <c r="Y167">
        <v>75</v>
      </c>
      <c r="Z167">
        <v>78</v>
      </c>
      <c r="AA167">
        <v>69</v>
      </c>
      <c r="AB167">
        <v>64</v>
      </c>
    </row>
    <row r="168" spans="1:28" x14ac:dyDescent="0.25">
      <c r="A168" t="s">
        <v>167</v>
      </c>
      <c r="B168">
        <v>7</v>
      </c>
      <c r="C168" t="s">
        <v>158</v>
      </c>
      <c r="D168">
        <v>0</v>
      </c>
      <c r="E168">
        <v>79</v>
      </c>
      <c r="F168">
        <v>19</v>
      </c>
      <c r="G168">
        <v>64</v>
      </c>
      <c r="H168">
        <v>9</v>
      </c>
      <c r="I168" t="s">
        <v>147</v>
      </c>
      <c r="J168" t="s">
        <v>139</v>
      </c>
      <c r="K168" t="s">
        <v>142</v>
      </c>
      <c r="L168">
        <v>0</v>
      </c>
      <c r="M168">
        <v>1</v>
      </c>
      <c r="N168">
        <v>0</v>
      </c>
      <c r="O168">
        <v>21.2</v>
      </c>
      <c r="P168">
        <v>21.2</v>
      </c>
      <c r="Q168">
        <v>42.4</v>
      </c>
      <c r="R168">
        <v>0.42399999999999999</v>
      </c>
      <c r="S168">
        <v>2.58</v>
      </c>
      <c r="T168">
        <v>32.200000000000003</v>
      </c>
      <c r="U168">
        <v>3.5</v>
      </c>
      <c r="V168">
        <v>12.4</v>
      </c>
      <c r="W168">
        <v>8</v>
      </c>
      <c r="X168">
        <v>1.4</v>
      </c>
      <c r="Y168">
        <v>23</v>
      </c>
      <c r="Z168">
        <v>21</v>
      </c>
      <c r="AA168">
        <v>65</v>
      </c>
      <c r="AB168">
        <v>67</v>
      </c>
    </row>
    <row r="169" spans="1:28" x14ac:dyDescent="0.25">
      <c r="A169" t="s">
        <v>167</v>
      </c>
      <c r="B169">
        <v>7</v>
      </c>
      <c r="C169" t="s">
        <v>158</v>
      </c>
      <c r="D169">
        <v>0</v>
      </c>
      <c r="E169">
        <v>79</v>
      </c>
      <c r="F169">
        <v>19</v>
      </c>
      <c r="G169">
        <v>64</v>
      </c>
      <c r="H169">
        <v>10</v>
      </c>
      <c r="I169" t="s">
        <v>148</v>
      </c>
      <c r="J169" t="s">
        <v>141</v>
      </c>
      <c r="K169" t="s">
        <v>119</v>
      </c>
      <c r="L169">
        <v>0</v>
      </c>
      <c r="M169">
        <v>0</v>
      </c>
      <c r="N169">
        <v>1</v>
      </c>
      <c r="O169">
        <v>43.7</v>
      </c>
      <c r="P169">
        <v>43.7</v>
      </c>
      <c r="Q169">
        <v>87.4</v>
      </c>
      <c r="R169">
        <v>0.874</v>
      </c>
      <c r="S169">
        <v>0.56000000000000005</v>
      </c>
      <c r="T169">
        <v>4.8</v>
      </c>
      <c r="U169">
        <v>4.5999999999999996</v>
      </c>
      <c r="V169">
        <v>1.8</v>
      </c>
      <c r="W169">
        <v>2.8</v>
      </c>
      <c r="X169">
        <v>0.2</v>
      </c>
      <c r="Y169">
        <v>64</v>
      </c>
      <c r="Z169">
        <v>68</v>
      </c>
      <c r="AA169">
        <v>67</v>
      </c>
      <c r="AB169">
        <v>77</v>
      </c>
    </row>
    <row r="170" spans="1:28" x14ac:dyDescent="0.25">
      <c r="A170" t="s">
        <v>167</v>
      </c>
      <c r="B170">
        <v>7</v>
      </c>
      <c r="C170" t="s">
        <v>158</v>
      </c>
      <c r="D170">
        <v>0</v>
      </c>
      <c r="E170">
        <v>79</v>
      </c>
      <c r="F170">
        <v>19</v>
      </c>
      <c r="G170">
        <v>64</v>
      </c>
      <c r="H170">
        <v>11</v>
      </c>
      <c r="I170" t="s">
        <v>149</v>
      </c>
      <c r="J170" t="s">
        <v>139</v>
      </c>
      <c r="K170" t="s">
        <v>142</v>
      </c>
      <c r="L170">
        <v>0</v>
      </c>
      <c r="M170">
        <v>1</v>
      </c>
      <c r="N170">
        <v>0</v>
      </c>
      <c r="O170">
        <v>20.3</v>
      </c>
      <c r="P170">
        <v>20.3</v>
      </c>
      <c r="Q170">
        <v>40.6</v>
      </c>
      <c r="R170">
        <v>0.40600000000000003</v>
      </c>
      <c r="S170">
        <v>3.04</v>
      </c>
      <c r="T170">
        <v>28.2</v>
      </c>
      <c r="U170">
        <v>10</v>
      </c>
      <c r="V170">
        <v>12.6</v>
      </c>
      <c r="W170">
        <v>15.4</v>
      </c>
      <c r="X170">
        <v>1.4</v>
      </c>
      <c r="Y170">
        <v>30</v>
      </c>
      <c r="Z170">
        <v>37</v>
      </c>
      <c r="AA170">
        <v>59</v>
      </c>
      <c r="AB170">
        <v>44</v>
      </c>
    </row>
    <row r="171" spans="1:28" x14ac:dyDescent="0.25">
      <c r="A171" t="s">
        <v>167</v>
      </c>
      <c r="B171">
        <v>7</v>
      </c>
      <c r="C171" t="s">
        <v>158</v>
      </c>
      <c r="D171">
        <v>0</v>
      </c>
      <c r="E171">
        <v>79</v>
      </c>
      <c r="F171">
        <v>19</v>
      </c>
      <c r="G171">
        <v>64</v>
      </c>
      <c r="H171">
        <v>12</v>
      </c>
      <c r="I171" t="s">
        <v>150</v>
      </c>
      <c r="J171" t="s">
        <v>141</v>
      </c>
      <c r="K171" t="s">
        <v>119</v>
      </c>
      <c r="L171">
        <v>0</v>
      </c>
      <c r="M171">
        <v>0</v>
      </c>
      <c r="N171">
        <v>1</v>
      </c>
      <c r="O171">
        <v>36.4</v>
      </c>
      <c r="P171">
        <v>36.4</v>
      </c>
      <c r="Q171">
        <v>72.8</v>
      </c>
      <c r="R171">
        <v>0.72799999999999998</v>
      </c>
      <c r="S171">
        <v>1.02</v>
      </c>
      <c r="T171">
        <v>24</v>
      </c>
      <c r="U171">
        <v>20.9</v>
      </c>
      <c r="V171">
        <v>1.2</v>
      </c>
      <c r="W171">
        <v>0.4</v>
      </c>
      <c r="X171">
        <v>0.4</v>
      </c>
      <c r="Y171">
        <v>60</v>
      </c>
      <c r="Z171">
        <v>58</v>
      </c>
      <c r="AA171">
        <v>74</v>
      </c>
      <c r="AB171">
        <v>81</v>
      </c>
    </row>
    <row r="172" spans="1:28" x14ac:dyDescent="0.25">
      <c r="A172" t="s">
        <v>167</v>
      </c>
      <c r="B172">
        <v>7</v>
      </c>
      <c r="C172" t="s">
        <v>158</v>
      </c>
      <c r="D172">
        <v>0</v>
      </c>
      <c r="E172">
        <v>79</v>
      </c>
      <c r="F172">
        <v>19</v>
      </c>
      <c r="G172">
        <v>64</v>
      </c>
      <c r="H172">
        <v>14</v>
      </c>
      <c r="I172" t="s">
        <v>151</v>
      </c>
      <c r="J172" t="s">
        <v>139</v>
      </c>
      <c r="K172" t="s">
        <v>119</v>
      </c>
      <c r="L172">
        <v>0</v>
      </c>
      <c r="M172">
        <v>0</v>
      </c>
      <c r="N172">
        <v>0</v>
      </c>
      <c r="O172">
        <v>1.96</v>
      </c>
      <c r="P172">
        <v>1.96</v>
      </c>
      <c r="Q172">
        <v>3.92</v>
      </c>
      <c r="R172">
        <v>3.9199999999999999E-2</v>
      </c>
      <c r="S172">
        <v>6.08</v>
      </c>
      <c r="T172">
        <v>9.4</v>
      </c>
      <c r="U172">
        <v>5.3</v>
      </c>
      <c r="V172">
        <v>28.8</v>
      </c>
      <c r="W172">
        <v>48.8</v>
      </c>
      <c r="X172">
        <v>1.08</v>
      </c>
      <c r="Y172">
        <v>22</v>
      </c>
      <c r="Z172">
        <v>23</v>
      </c>
      <c r="AA172">
        <v>58</v>
      </c>
      <c r="AB172">
        <v>61</v>
      </c>
    </row>
    <row r="173" spans="1:28" x14ac:dyDescent="0.25">
      <c r="A173" t="s">
        <v>167</v>
      </c>
      <c r="B173">
        <v>7</v>
      </c>
      <c r="C173" t="s">
        <v>158</v>
      </c>
      <c r="D173">
        <v>0</v>
      </c>
      <c r="E173">
        <v>79</v>
      </c>
      <c r="F173">
        <v>19</v>
      </c>
      <c r="G173">
        <v>64</v>
      </c>
      <c r="H173">
        <v>15</v>
      </c>
      <c r="I173" t="s">
        <v>152</v>
      </c>
      <c r="J173" t="s">
        <v>139</v>
      </c>
      <c r="K173" t="s">
        <v>142</v>
      </c>
      <c r="L173">
        <v>0</v>
      </c>
      <c r="M173">
        <v>1</v>
      </c>
      <c r="N173">
        <v>0</v>
      </c>
      <c r="O173">
        <v>31.7</v>
      </c>
      <c r="P173">
        <v>31.7</v>
      </c>
      <c r="Q173">
        <v>63.4</v>
      </c>
      <c r="R173">
        <v>0.63400000000000001</v>
      </c>
      <c r="S173">
        <v>1.56</v>
      </c>
      <c r="T173">
        <v>28.6</v>
      </c>
      <c r="U173">
        <v>0.5</v>
      </c>
      <c r="V173">
        <v>2</v>
      </c>
      <c r="W173">
        <v>3.2</v>
      </c>
      <c r="X173">
        <v>0.4</v>
      </c>
      <c r="Y173">
        <v>37</v>
      </c>
      <c r="Z173">
        <v>37</v>
      </c>
      <c r="AA173">
        <v>62</v>
      </c>
      <c r="AB173">
        <v>40</v>
      </c>
    </row>
    <row r="174" spans="1:28" x14ac:dyDescent="0.25">
      <c r="A174" t="s">
        <v>167</v>
      </c>
      <c r="B174">
        <v>7</v>
      </c>
      <c r="C174" t="s">
        <v>158</v>
      </c>
      <c r="D174">
        <v>0</v>
      </c>
      <c r="E174">
        <v>79</v>
      </c>
      <c r="F174">
        <v>19</v>
      </c>
      <c r="G174">
        <v>64</v>
      </c>
      <c r="H174">
        <v>16</v>
      </c>
      <c r="I174" t="s">
        <v>153</v>
      </c>
      <c r="J174" t="s">
        <v>139</v>
      </c>
      <c r="K174" t="s">
        <v>142</v>
      </c>
      <c r="L174">
        <v>0</v>
      </c>
      <c r="M174">
        <v>1</v>
      </c>
      <c r="N174">
        <v>0</v>
      </c>
      <c r="O174">
        <v>1</v>
      </c>
      <c r="P174">
        <v>1</v>
      </c>
      <c r="Q174">
        <v>2</v>
      </c>
      <c r="R174">
        <v>0.02</v>
      </c>
      <c r="S174">
        <v>5.22</v>
      </c>
      <c r="T174">
        <v>62.6</v>
      </c>
      <c r="U174">
        <v>48.8</v>
      </c>
      <c r="V174">
        <v>5.4</v>
      </c>
      <c r="W174">
        <v>27.2</v>
      </c>
      <c r="X174">
        <v>0.2</v>
      </c>
      <c r="Y174">
        <v>71</v>
      </c>
      <c r="Z174">
        <v>65</v>
      </c>
      <c r="AA174">
        <v>83</v>
      </c>
      <c r="AB174">
        <v>80</v>
      </c>
    </row>
    <row r="175" spans="1:28" x14ac:dyDescent="0.25">
      <c r="A175" t="s">
        <v>167</v>
      </c>
      <c r="B175">
        <v>7</v>
      </c>
      <c r="C175" t="s">
        <v>158</v>
      </c>
      <c r="D175">
        <v>0</v>
      </c>
      <c r="E175">
        <v>79</v>
      </c>
      <c r="F175">
        <v>19</v>
      </c>
      <c r="G175">
        <v>64</v>
      </c>
      <c r="H175">
        <v>17</v>
      </c>
      <c r="I175" t="s">
        <v>154</v>
      </c>
      <c r="J175" t="s">
        <v>141</v>
      </c>
      <c r="K175" t="s">
        <v>119</v>
      </c>
      <c r="L175">
        <v>0</v>
      </c>
      <c r="M175">
        <v>0</v>
      </c>
      <c r="N175">
        <v>1</v>
      </c>
      <c r="O175">
        <v>40.299999999999997</v>
      </c>
      <c r="P175">
        <v>40.299999999999997</v>
      </c>
      <c r="Q175">
        <v>80.599999999999994</v>
      </c>
      <c r="R175">
        <v>0.80600000000000005</v>
      </c>
      <c r="S175">
        <v>4.2</v>
      </c>
      <c r="T175">
        <v>66.2</v>
      </c>
      <c r="U175">
        <v>5.0999999999999996</v>
      </c>
      <c r="V175">
        <v>12.2</v>
      </c>
      <c r="W175">
        <v>7.8</v>
      </c>
      <c r="X175">
        <v>0</v>
      </c>
      <c r="Y175">
        <v>69</v>
      </c>
      <c r="Z175">
        <v>71</v>
      </c>
      <c r="AA175">
        <v>81</v>
      </c>
      <c r="AB175">
        <v>84</v>
      </c>
    </row>
    <row r="176" spans="1:28" x14ac:dyDescent="0.25">
      <c r="A176" t="s">
        <v>167</v>
      </c>
      <c r="B176">
        <v>7</v>
      </c>
      <c r="C176" t="s">
        <v>158</v>
      </c>
      <c r="D176">
        <v>0</v>
      </c>
      <c r="E176">
        <v>79</v>
      </c>
      <c r="F176">
        <v>19</v>
      </c>
      <c r="G176">
        <v>64</v>
      </c>
      <c r="H176">
        <v>19</v>
      </c>
      <c r="I176" t="s">
        <v>155</v>
      </c>
      <c r="J176" t="s">
        <v>139</v>
      </c>
      <c r="K176" t="s">
        <v>119</v>
      </c>
      <c r="L176">
        <v>0</v>
      </c>
      <c r="M176">
        <v>0</v>
      </c>
      <c r="N176">
        <v>0</v>
      </c>
      <c r="O176">
        <v>27.3</v>
      </c>
      <c r="P176">
        <v>27.3</v>
      </c>
      <c r="Q176">
        <v>54.6</v>
      </c>
      <c r="R176">
        <v>0.54600000000000004</v>
      </c>
      <c r="S176">
        <v>4.1399999999999997</v>
      </c>
      <c r="T176">
        <v>23.8</v>
      </c>
      <c r="U176">
        <v>1</v>
      </c>
      <c r="V176">
        <v>5.2</v>
      </c>
      <c r="W176">
        <v>9.4</v>
      </c>
      <c r="X176">
        <v>0.8</v>
      </c>
      <c r="Y176">
        <v>22</v>
      </c>
      <c r="Z176">
        <v>21</v>
      </c>
      <c r="AA176">
        <v>40</v>
      </c>
      <c r="AB176">
        <v>29</v>
      </c>
    </row>
    <row r="177" spans="1:28" x14ac:dyDescent="0.25">
      <c r="A177" t="s">
        <v>167</v>
      </c>
      <c r="B177">
        <v>7</v>
      </c>
      <c r="C177" t="s">
        <v>158</v>
      </c>
      <c r="D177">
        <v>0</v>
      </c>
      <c r="E177">
        <v>79</v>
      </c>
      <c r="F177">
        <v>19</v>
      </c>
      <c r="G177">
        <v>64</v>
      </c>
      <c r="H177">
        <v>20</v>
      </c>
      <c r="I177" t="s">
        <v>156</v>
      </c>
      <c r="J177" t="s">
        <v>141</v>
      </c>
      <c r="K177" t="s">
        <v>142</v>
      </c>
      <c r="L177">
        <v>0</v>
      </c>
      <c r="M177">
        <v>1</v>
      </c>
      <c r="N177">
        <v>1</v>
      </c>
      <c r="O177">
        <v>35.9</v>
      </c>
      <c r="P177">
        <v>35.9</v>
      </c>
      <c r="Q177">
        <v>71.8</v>
      </c>
      <c r="R177">
        <v>0.71799999999999997</v>
      </c>
      <c r="S177">
        <v>1.28</v>
      </c>
      <c r="T177">
        <v>16</v>
      </c>
      <c r="U177">
        <v>3.6</v>
      </c>
      <c r="V177">
        <v>3</v>
      </c>
      <c r="W177">
        <v>4.8</v>
      </c>
      <c r="X177">
        <v>0.4</v>
      </c>
      <c r="Y177">
        <v>74</v>
      </c>
      <c r="Z177">
        <v>72</v>
      </c>
      <c r="AA177">
        <v>74</v>
      </c>
      <c r="AB177">
        <v>40</v>
      </c>
    </row>
    <row r="178" spans="1:28" x14ac:dyDescent="0.25">
      <c r="A178" t="s">
        <v>168</v>
      </c>
      <c r="B178">
        <v>7</v>
      </c>
      <c r="C178" t="s">
        <v>137</v>
      </c>
      <c r="D178">
        <v>1</v>
      </c>
      <c r="E178">
        <v>29</v>
      </c>
      <c r="F178">
        <v>60</v>
      </c>
      <c r="G178">
        <v>39</v>
      </c>
      <c r="H178">
        <v>1</v>
      </c>
      <c r="I178" t="s">
        <v>138</v>
      </c>
      <c r="J178" t="s">
        <v>139</v>
      </c>
      <c r="K178" t="s">
        <v>119</v>
      </c>
      <c r="L178">
        <v>0</v>
      </c>
      <c r="M178">
        <v>0</v>
      </c>
      <c r="N178">
        <v>0</v>
      </c>
      <c r="O178">
        <v>27.44</v>
      </c>
      <c r="P178">
        <v>27.44</v>
      </c>
      <c r="Q178">
        <v>54.88</v>
      </c>
      <c r="R178">
        <v>0.54879999999999995</v>
      </c>
      <c r="S178">
        <v>2.1</v>
      </c>
      <c r="T178">
        <v>24.8</v>
      </c>
      <c r="U178">
        <v>5.0999999999999996</v>
      </c>
      <c r="V178">
        <v>5.8</v>
      </c>
      <c r="W178">
        <v>8.6</v>
      </c>
      <c r="X178">
        <v>0.52</v>
      </c>
      <c r="Y178">
        <v>78</v>
      </c>
      <c r="Z178">
        <v>76</v>
      </c>
      <c r="AA178">
        <v>75</v>
      </c>
      <c r="AB178">
        <v>78</v>
      </c>
    </row>
    <row r="179" spans="1:28" x14ac:dyDescent="0.25">
      <c r="A179" t="s">
        <v>168</v>
      </c>
      <c r="B179">
        <v>7</v>
      </c>
      <c r="C179" t="s">
        <v>137</v>
      </c>
      <c r="D179">
        <v>1</v>
      </c>
      <c r="E179">
        <v>29</v>
      </c>
      <c r="F179">
        <v>60</v>
      </c>
      <c r="G179">
        <v>39</v>
      </c>
      <c r="H179">
        <v>2</v>
      </c>
      <c r="I179" t="s">
        <v>140</v>
      </c>
      <c r="J179" t="s">
        <v>141</v>
      </c>
      <c r="K179" t="s">
        <v>142</v>
      </c>
      <c r="L179">
        <v>0</v>
      </c>
      <c r="M179">
        <v>1</v>
      </c>
      <c r="N179">
        <v>1</v>
      </c>
      <c r="O179">
        <v>39.9</v>
      </c>
      <c r="P179">
        <v>39.9</v>
      </c>
      <c r="Q179">
        <v>79.8</v>
      </c>
      <c r="R179">
        <v>0.79800000000000004</v>
      </c>
      <c r="S179">
        <v>0.8</v>
      </c>
      <c r="T179">
        <v>20</v>
      </c>
      <c r="U179">
        <v>18.600000000000001</v>
      </c>
      <c r="V179">
        <v>0</v>
      </c>
      <c r="W179">
        <v>0</v>
      </c>
      <c r="X179">
        <v>0.2</v>
      </c>
      <c r="Y179">
        <v>74</v>
      </c>
      <c r="Z179">
        <v>60</v>
      </c>
      <c r="AA179">
        <v>42</v>
      </c>
      <c r="AB179">
        <v>41</v>
      </c>
    </row>
    <row r="180" spans="1:28" x14ac:dyDescent="0.25">
      <c r="A180" t="s">
        <v>168</v>
      </c>
      <c r="B180">
        <v>7</v>
      </c>
      <c r="C180" t="s">
        <v>137</v>
      </c>
      <c r="D180">
        <v>1</v>
      </c>
      <c r="E180">
        <v>29</v>
      </c>
      <c r="F180">
        <v>60</v>
      </c>
      <c r="G180">
        <v>39</v>
      </c>
      <c r="H180">
        <v>4</v>
      </c>
      <c r="I180" t="s">
        <v>143</v>
      </c>
      <c r="J180" t="s">
        <v>139</v>
      </c>
      <c r="K180" t="s">
        <v>142</v>
      </c>
      <c r="L180">
        <v>0</v>
      </c>
      <c r="M180">
        <v>1</v>
      </c>
      <c r="N180">
        <v>0</v>
      </c>
      <c r="O180">
        <v>1.8</v>
      </c>
      <c r="P180">
        <v>1.8</v>
      </c>
      <c r="Q180">
        <v>3.6</v>
      </c>
      <c r="R180">
        <v>3.5999999999999997E-2</v>
      </c>
      <c r="S180">
        <v>5.36</v>
      </c>
      <c r="T180">
        <v>52.6</v>
      </c>
      <c r="U180">
        <v>1.2</v>
      </c>
      <c r="V180">
        <v>5.6</v>
      </c>
      <c r="W180">
        <v>33</v>
      </c>
      <c r="X180">
        <v>2.4</v>
      </c>
      <c r="Y180">
        <v>73</v>
      </c>
      <c r="Z180">
        <v>78</v>
      </c>
      <c r="AA180">
        <v>71</v>
      </c>
      <c r="AB180">
        <v>63</v>
      </c>
    </row>
    <row r="181" spans="1:28" x14ac:dyDescent="0.25">
      <c r="A181" t="s">
        <v>168</v>
      </c>
      <c r="B181">
        <v>7</v>
      </c>
      <c r="C181" t="s">
        <v>137</v>
      </c>
      <c r="D181">
        <v>1</v>
      </c>
      <c r="E181">
        <v>29</v>
      </c>
      <c r="F181">
        <v>60</v>
      </c>
      <c r="G181">
        <v>39</v>
      </c>
      <c r="H181">
        <v>5</v>
      </c>
      <c r="I181" t="s">
        <v>144</v>
      </c>
      <c r="J181" t="s">
        <v>141</v>
      </c>
      <c r="K181" t="s">
        <v>119</v>
      </c>
      <c r="L181">
        <v>0</v>
      </c>
      <c r="M181">
        <v>0</v>
      </c>
      <c r="N181">
        <v>1</v>
      </c>
      <c r="O181">
        <v>33.5</v>
      </c>
      <c r="P181">
        <v>33.5</v>
      </c>
      <c r="Q181">
        <v>67</v>
      </c>
      <c r="R181">
        <v>0.67</v>
      </c>
      <c r="S181">
        <v>1.66</v>
      </c>
      <c r="T181">
        <v>17</v>
      </c>
      <c r="U181">
        <v>6.9</v>
      </c>
      <c r="V181">
        <v>3.2</v>
      </c>
      <c r="W181">
        <v>8.8000000000000007</v>
      </c>
      <c r="X181">
        <v>0.6</v>
      </c>
      <c r="Y181">
        <v>76</v>
      </c>
      <c r="Z181">
        <v>78</v>
      </c>
      <c r="AA181">
        <v>74</v>
      </c>
      <c r="AB181">
        <v>78</v>
      </c>
    </row>
    <row r="182" spans="1:28" x14ac:dyDescent="0.25">
      <c r="A182" t="s">
        <v>168</v>
      </c>
      <c r="B182">
        <v>7</v>
      </c>
      <c r="C182" t="s">
        <v>137</v>
      </c>
      <c r="D182">
        <v>1</v>
      </c>
      <c r="E182">
        <v>29</v>
      </c>
      <c r="F182">
        <v>60</v>
      </c>
      <c r="G182">
        <v>39</v>
      </c>
      <c r="H182">
        <v>6</v>
      </c>
      <c r="I182" t="s">
        <v>145</v>
      </c>
      <c r="J182" t="s">
        <v>139</v>
      </c>
      <c r="K182" t="s">
        <v>119</v>
      </c>
      <c r="L182">
        <v>0</v>
      </c>
      <c r="M182">
        <v>0</v>
      </c>
      <c r="N182">
        <v>0</v>
      </c>
      <c r="O182">
        <v>4.7</v>
      </c>
      <c r="P182">
        <v>4.7</v>
      </c>
      <c r="Q182">
        <v>9.4</v>
      </c>
      <c r="R182">
        <v>9.4E-2</v>
      </c>
      <c r="S182">
        <v>3.4</v>
      </c>
      <c r="T182">
        <v>62.6</v>
      </c>
      <c r="U182">
        <v>41</v>
      </c>
      <c r="V182">
        <v>5.4</v>
      </c>
      <c r="W182">
        <v>27.2</v>
      </c>
      <c r="X182">
        <v>0.2</v>
      </c>
      <c r="Y182">
        <v>56</v>
      </c>
      <c r="Z182">
        <v>62</v>
      </c>
      <c r="AA182">
        <v>37</v>
      </c>
      <c r="AB182">
        <v>37</v>
      </c>
    </row>
    <row r="183" spans="1:28" x14ac:dyDescent="0.25">
      <c r="A183" t="s">
        <v>168</v>
      </c>
      <c r="B183">
        <v>7</v>
      </c>
      <c r="C183" t="s">
        <v>137</v>
      </c>
      <c r="D183">
        <v>1</v>
      </c>
      <c r="E183">
        <v>29</v>
      </c>
      <c r="F183">
        <v>60</v>
      </c>
      <c r="G183">
        <v>39</v>
      </c>
      <c r="H183">
        <v>7</v>
      </c>
      <c r="I183" t="s">
        <v>146</v>
      </c>
      <c r="J183" t="s">
        <v>141</v>
      </c>
      <c r="K183" t="s">
        <v>142</v>
      </c>
      <c r="L183">
        <v>0</v>
      </c>
      <c r="M183">
        <v>1</v>
      </c>
      <c r="N183">
        <v>1</v>
      </c>
      <c r="O183">
        <v>31.75</v>
      </c>
      <c r="P183">
        <v>31.75</v>
      </c>
      <c r="Q183">
        <v>63.5</v>
      </c>
      <c r="R183">
        <v>0.63500000000000001</v>
      </c>
      <c r="S183">
        <v>1.8</v>
      </c>
      <c r="T183">
        <v>25.6</v>
      </c>
      <c r="U183">
        <v>23.1</v>
      </c>
      <c r="V183">
        <v>3</v>
      </c>
      <c r="W183">
        <v>7.2</v>
      </c>
      <c r="X183">
        <v>0.1</v>
      </c>
      <c r="Y183">
        <v>79</v>
      </c>
      <c r="Z183">
        <v>84</v>
      </c>
      <c r="AA183">
        <v>73</v>
      </c>
      <c r="AB183">
        <v>71</v>
      </c>
    </row>
    <row r="184" spans="1:28" x14ac:dyDescent="0.25">
      <c r="A184" t="s">
        <v>168</v>
      </c>
      <c r="B184">
        <v>7</v>
      </c>
      <c r="C184" t="s">
        <v>137</v>
      </c>
      <c r="D184">
        <v>1</v>
      </c>
      <c r="E184">
        <v>29</v>
      </c>
      <c r="F184">
        <v>60</v>
      </c>
      <c r="G184">
        <v>39</v>
      </c>
      <c r="H184">
        <v>9</v>
      </c>
      <c r="I184" t="s">
        <v>147</v>
      </c>
      <c r="J184" t="s">
        <v>139</v>
      </c>
      <c r="K184" t="s">
        <v>142</v>
      </c>
      <c r="L184">
        <v>0</v>
      </c>
      <c r="M184">
        <v>1</v>
      </c>
      <c r="N184">
        <v>0</v>
      </c>
      <c r="O184">
        <v>21.2</v>
      </c>
      <c r="P184">
        <v>21.2</v>
      </c>
      <c r="Q184">
        <v>42.4</v>
      </c>
      <c r="R184">
        <v>0.42399999999999999</v>
      </c>
      <c r="S184">
        <v>2.58</v>
      </c>
      <c r="T184">
        <v>32.200000000000003</v>
      </c>
      <c r="U184">
        <v>3.5</v>
      </c>
      <c r="V184">
        <v>12.4</v>
      </c>
      <c r="W184">
        <v>8</v>
      </c>
      <c r="X184">
        <v>1.4</v>
      </c>
      <c r="Y184">
        <v>68</v>
      </c>
      <c r="Z184">
        <v>68</v>
      </c>
      <c r="AA184">
        <v>67</v>
      </c>
      <c r="AB184">
        <v>62</v>
      </c>
    </row>
    <row r="185" spans="1:28" x14ac:dyDescent="0.25">
      <c r="A185" t="s">
        <v>168</v>
      </c>
      <c r="B185">
        <v>7</v>
      </c>
      <c r="C185" t="s">
        <v>137</v>
      </c>
      <c r="D185">
        <v>1</v>
      </c>
      <c r="E185">
        <v>29</v>
      </c>
      <c r="F185">
        <v>60</v>
      </c>
      <c r="G185">
        <v>39</v>
      </c>
      <c r="H185">
        <v>10</v>
      </c>
      <c r="I185" t="s">
        <v>148</v>
      </c>
      <c r="J185" t="s">
        <v>141</v>
      </c>
      <c r="K185" t="s">
        <v>119</v>
      </c>
      <c r="L185">
        <v>0</v>
      </c>
      <c r="M185">
        <v>0</v>
      </c>
      <c r="N185">
        <v>1</v>
      </c>
      <c r="O185">
        <v>43.7</v>
      </c>
      <c r="P185">
        <v>43.7</v>
      </c>
      <c r="Q185">
        <v>87.4</v>
      </c>
      <c r="R185">
        <v>0.874</v>
      </c>
      <c r="S185">
        <v>0.56000000000000005</v>
      </c>
      <c r="T185">
        <v>4.8</v>
      </c>
      <c r="U185">
        <v>4.5999999999999996</v>
      </c>
      <c r="V185">
        <v>1.8</v>
      </c>
      <c r="W185">
        <v>2.8</v>
      </c>
      <c r="X185">
        <v>0.2</v>
      </c>
      <c r="Y185">
        <v>81</v>
      </c>
      <c r="Z185">
        <v>84</v>
      </c>
      <c r="AA185">
        <v>79</v>
      </c>
      <c r="AB185">
        <v>79</v>
      </c>
    </row>
    <row r="186" spans="1:28" x14ac:dyDescent="0.25">
      <c r="A186" t="s">
        <v>168</v>
      </c>
      <c r="B186">
        <v>7</v>
      </c>
      <c r="C186" t="s">
        <v>137</v>
      </c>
      <c r="D186">
        <v>1</v>
      </c>
      <c r="E186">
        <v>29</v>
      </c>
      <c r="F186">
        <v>60</v>
      </c>
      <c r="G186">
        <v>39</v>
      </c>
      <c r="H186">
        <v>11</v>
      </c>
      <c r="I186" t="s">
        <v>149</v>
      </c>
      <c r="J186" t="s">
        <v>139</v>
      </c>
      <c r="K186" t="s">
        <v>142</v>
      </c>
      <c r="L186">
        <v>0</v>
      </c>
      <c r="M186">
        <v>1</v>
      </c>
      <c r="N186">
        <v>0</v>
      </c>
      <c r="O186">
        <v>20.3</v>
      </c>
      <c r="P186">
        <v>20.3</v>
      </c>
      <c r="Q186">
        <v>40.6</v>
      </c>
      <c r="R186">
        <v>0.40600000000000003</v>
      </c>
      <c r="S186">
        <v>3.04</v>
      </c>
      <c r="T186">
        <v>28.2</v>
      </c>
      <c r="U186">
        <v>10</v>
      </c>
      <c r="V186">
        <v>12.6</v>
      </c>
      <c r="W186">
        <v>15.4</v>
      </c>
      <c r="X186">
        <v>1.4</v>
      </c>
      <c r="Y186">
        <v>81</v>
      </c>
      <c r="Z186">
        <v>76</v>
      </c>
      <c r="AA186">
        <v>62</v>
      </c>
      <c r="AB186">
        <v>60</v>
      </c>
    </row>
    <row r="187" spans="1:28" x14ac:dyDescent="0.25">
      <c r="A187" t="s">
        <v>168</v>
      </c>
      <c r="B187">
        <v>7</v>
      </c>
      <c r="C187" t="s">
        <v>137</v>
      </c>
      <c r="D187">
        <v>1</v>
      </c>
      <c r="E187">
        <v>29</v>
      </c>
      <c r="F187">
        <v>60</v>
      </c>
      <c r="G187">
        <v>39</v>
      </c>
      <c r="H187">
        <v>12</v>
      </c>
      <c r="I187" t="s">
        <v>150</v>
      </c>
      <c r="J187" t="s">
        <v>141</v>
      </c>
      <c r="K187" t="s">
        <v>119</v>
      </c>
      <c r="L187">
        <v>0</v>
      </c>
      <c r="M187">
        <v>0</v>
      </c>
      <c r="N187">
        <v>1</v>
      </c>
      <c r="O187">
        <v>36.4</v>
      </c>
      <c r="P187">
        <v>36.4</v>
      </c>
      <c r="Q187">
        <v>72.8</v>
      </c>
      <c r="R187">
        <v>0.72799999999999998</v>
      </c>
      <c r="S187">
        <v>1.02</v>
      </c>
      <c r="T187">
        <v>24</v>
      </c>
      <c r="U187">
        <v>20.9</v>
      </c>
      <c r="V187">
        <v>1.2</v>
      </c>
      <c r="W187">
        <v>0.4</v>
      </c>
      <c r="X187">
        <v>0.4</v>
      </c>
      <c r="Y187">
        <v>83</v>
      </c>
      <c r="Z187">
        <v>88</v>
      </c>
      <c r="AA187">
        <v>82</v>
      </c>
      <c r="AB187">
        <v>84</v>
      </c>
    </row>
    <row r="188" spans="1:28" x14ac:dyDescent="0.25">
      <c r="A188" t="s">
        <v>168</v>
      </c>
      <c r="B188">
        <v>7</v>
      </c>
      <c r="C188" t="s">
        <v>137</v>
      </c>
      <c r="D188">
        <v>1</v>
      </c>
      <c r="E188">
        <v>29</v>
      </c>
      <c r="F188">
        <v>60</v>
      </c>
      <c r="G188">
        <v>39</v>
      </c>
      <c r="H188">
        <v>14</v>
      </c>
      <c r="I188" t="s">
        <v>151</v>
      </c>
      <c r="J188" t="s">
        <v>139</v>
      </c>
      <c r="K188" t="s">
        <v>119</v>
      </c>
      <c r="L188">
        <v>0</v>
      </c>
      <c r="M188">
        <v>0</v>
      </c>
      <c r="N188">
        <v>0</v>
      </c>
      <c r="O188">
        <v>1.96</v>
      </c>
      <c r="P188">
        <v>1.96</v>
      </c>
      <c r="Q188">
        <v>3.92</v>
      </c>
      <c r="R188">
        <v>3.9199999999999999E-2</v>
      </c>
      <c r="S188">
        <v>6.08</v>
      </c>
      <c r="T188">
        <v>9.4</v>
      </c>
      <c r="U188">
        <v>5.3</v>
      </c>
      <c r="V188">
        <v>28.8</v>
      </c>
      <c r="W188">
        <v>48.8</v>
      </c>
      <c r="X188">
        <v>1.08</v>
      </c>
      <c r="Y188">
        <v>75</v>
      </c>
      <c r="Z188">
        <v>76</v>
      </c>
      <c r="AA188">
        <v>69</v>
      </c>
      <c r="AB188">
        <v>67</v>
      </c>
    </row>
    <row r="189" spans="1:28" x14ac:dyDescent="0.25">
      <c r="A189" t="s">
        <v>168</v>
      </c>
      <c r="B189">
        <v>7</v>
      </c>
      <c r="C189" t="s">
        <v>137</v>
      </c>
      <c r="D189">
        <v>1</v>
      </c>
      <c r="E189">
        <v>29</v>
      </c>
      <c r="F189">
        <v>60</v>
      </c>
      <c r="G189">
        <v>39</v>
      </c>
      <c r="H189">
        <v>15</v>
      </c>
      <c r="I189" t="s">
        <v>152</v>
      </c>
      <c r="J189" t="s">
        <v>139</v>
      </c>
      <c r="K189" t="s">
        <v>142</v>
      </c>
      <c r="L189">
        <v>0</v>
      </c>
      <c r="M189">
        <v>1</v>
      </c>
      <c r="N189">
        <v>0</v>
      </c>
      <c r="O189">
        <v>31.7</v>
      </c>
      <c r="P189">
        <v>31.7</v>
      </c>
      <c r="Q189">
        <v>63.4</v>
      </c>
      <c r="R189">
        <v>0.63400000000000001</v>
      </c>
      <c r="S189">
        <v>1.56</v>
      </c>
      <c r="T189">
        <v>28.6</v>
      </c>
      <c r="U189">
        <v>0.5</v>
      </c>
      <c r="V189">
        <v>2</v>
      </c>
      <c r="W189">
        <v>3.2</v>
      </c>
      <c r="X189">
        <v>0.4</v>
      </c>
      <c r="Y189">
        <v>80</v>
      </c>
      <c r="Z189">
        <v>78</v>
      </c>
      <c r="AA189">
        <v>67</v>
      </c>
      <c r="AB189">
        <v>68</v>
      </c>
    </row>
    <row r="190" spans="1:28" x14ac:dyDescent="0.25">
      <c r="A190" t="s">
        <v>168</v>
      </c>
      <c r="B190">
        <v>7</v>
      </c>
      <c r="C190" t="s">
        <v>137</v>
      </c>
      <c r="D190">
        <v>1</v>
      </c>
      <c r="E190">
        <v>29</v>
      </c>
      <c r="F190">
        <v>60</v>
      </c>
      <c r="G190">
        <v>39</v>
      </c>
      <c r="H190">
        <v>16</v>
      </c>
      <c r="I190" t="s">
        <v>153</v>
      </c>
      <c r="J190" t="s">
        <v>139</v>
      </c>
      <c r="K190" t="s">
        <v>142</v>
      </c>
      <c r="L190">
        <v>0</v>
      </c>
      <c r="M190">
        <v>1</v>
      </c>
      <c r="N190">
        <v>0</v>
      </c>
      <c r="O190">
        <v>1</v>
      </c>
      <c r="P190">
        <v>1</v>
      </c>
      <c r="Q190">
        <v>2</v>
      </c>
      <c r="R190">
        <v>0.02</v>
      </c>
      <c r="S190">
        <v>5.22</v>
      </c>
      <c r="T190">
        <v>62.6</v>
      </c>
      <c r="U190">
        <v>48.8</v>
      </c>
      <c r="V190">
        <v>5.4</v>
      </c>
      <c r="W190">
        <v>27.2</v>
      </c>
      <c r="X190">
        <v>0.2</v>
      </c>
      <c r="Y190">
        <v>91</v>
      </c>
      <c r="Z190">
        <v>90</v>
      </c>
      <c r="AA190">
        <v>85</v>
      </c>
      <c r="AB190">
        <v>88</v>
      </c>
    </row>
    <row r="191" spans="1:28" x14ac:dyDescent="0.25">
      <c r="A191" t="s">
        <v>168</v>
      </c>
      <c r="B191">
        <v>7</v>
      </c>
      <c r="C191" t="s">
        <v>137</v>
      </c>
      <c r="D191">
        <v>1</v>
      </c>
      <c r="E191">
        <v>29</v>
      </c>
      <c r="F191">
        <v>60</v>
      </c>
      <c r="G191">
        <v>39</v>
      </c>
      <c r="H191">
        <v>17</v>
      </c>
      <c r="I191" t="s">
        <v>154</v>
      </c>
      <c r="J191" t="s">
        <v>141</v>
      </c>
      <c r="K191" t="s">
        <v>119</v>
      </c>
      <c r="L191">
        <v>0</v>
      </c>
      <c r="M191">
        <v>0</v>
      </c>
      <c r="N191">
        <v>1</v>
      </c>
      <c r="O191">
        <v>40.299999999999997</v>
      </c>
      <c r="P191">
        <v>40.299999999999997</v>
      </c>
      <c r="Q191">
        <v>80.599999999999994</v>
      </c>
      <c r="R191">
        <v>0.80600000000000005</v>
      </c>
      <c r="S191">
        <v>4.2</v>
      </c>
      <c r="T191">
        <v>66.2</v>
      </c>
      <c r="U191">
        <v>5.0999999999999996</v>
      </c>
      <c r="V191">
        <v>12.2</v>
      </c>
      <c r="W191">
        <v>7.8</v>
      </c>
      <c r="X191">
        <v>0</v>
      </c>
      <c r="Y191">
        <v>84</v>
      </c>
      <c r="Z191">
        <v>86</v>
      </c>
      <c r="AA191">
        <v>82</v>
      </c>
      <c r="AB191">
        <v>85</v>
      </c>
    </row>
    <row r="192" spans="1:28" x14ac:dyDescent="0.25">
      <c r="A192" t="s">
        <v>168</v>
      </c>
      <c r="B192">
        <v>7</v>
      </c>
      <c r="C192" t="s">
        <v>137</v>
      </c>
      <c r="D192">
        <v>1</v>
      </c>
      <c r="E192">
        <v>29</v>
      </c>
      <c r="F192">
        <v>60</v>
      </c>
      <c r="G192">
        <v>39</v>
      </c>
      <c r="H192">
        <v>19</v>
      </c>
      <c r="I192" t="s">
        <v>155</v>
      </c>
      <c r="J192" t="s">
        <v>139</v>
      </c>
      <c r="K192" t="s">
        <v>119</v>
      </c>
      <c r="L192">
        <v>0</v>
      </c>
      <c r="M192">
        <v>0</v>
      </c>
      <c r="N192">
        <v>0</v>
      </c>
      <c r="O192">
        <v>27.3</v>
      </c>
      <c r="P192">
        <v>27.3</v>
      </c>
      <c r="Q192">
        <v>54.6</v>
      </c>
      <c r="R192">
        <v>0.54600000000000004</v>
      </c>
      <c r="S192">
        <v>4.1399999999999997</v>
      </c>
      <c r="T192">
        <v>23.8</v>
      </c>
      <c r="U192">
        <v>1</v>
      </c>
      <c r="V192">
        <v>5.2</v>
      </c>
      <c r="W192">
        <v>9.4</v>
      </c>
      <c r="X192">
        <v>0.8</v>
      </c>
      <c r="Y192">
        <v>66</v>
      </c>
      <c r="Z192">
        <v>68</v>
      </c>
      <c r="AA192">
        <v>40</v>
      </c>
      <c r="AB192">
        <v>42</v>
      </c>
    </row>
    <row r="193" spans="1:28" x14ac:dyDescent="0.25">
      <c r="A193" t="s">
        <v>168</v>
      </c>
      <c r="B193">
        <v>7</v>
      </c>
      <c r="C193" t="s">
        <v>137</v>
      </c>
      <c r="D193">
        <v>1</v>
      </c>
      <c r="E193">
        <v>29</v>
      </c>
      <c r="F193">
        <v>60</v>
      </c>
      <c r="G193">
        <v>39</v>
      </c>
      <c r="H193">
        <v>20</v>
      </c>
      <c r="I193" t="s">
        <v>156</v>
      </c>
      <c r="J193" t="s">
        <v>141</v>
      </c>
      <c r="K193" t="s">
        <v>142</v>
      </c>
      <c r="L193">
        <v>0</v>
      </c>
      <c r="M193">
        <v>1</v>
      </c>
      <c r="N193">
        <v>1</v>
      </c>
      <c r="O193">
        <v>35.9</v>
      </c>
      <c r="P193">
        <v>35.9</v>
      </c>
      <c r="Q193">
        <v>71.8</v>
      </c>
      <c r="R193">
        <v>0.71799999999999997</v>
      </c>
      <c r="S193">
        <v>1.28</v>
      </c>
      <c r="T193">
        <v>16</v>
      </c>
      <c r="U193">
        <v>3.6</v>
      </c>
      <c r="V193">
        <v>3</v>
      </c>
      <c r="W193">
        <v>4.8</v>
      </c>
      <c r="X193">
        <v>0.4</v>
      </c>
      <c r="Y193">
        <v>82</v>
      </c>
      <c r="Z193">
        <v>83</v>
      </c>
      <c r="AA193">
        <v>71</v>
      </c>
      <c r="AB193">
        <v>76</v>
      </c>
    </row>
    <row r="194" spans="1:28" x14ac:dyDescent="0.25">
      <c r="A194" t="s">
        <v>169</v>
      </c>
      <c r="B194">
        <v>8</v>
      </c>
      <c r="C194" t="s">
        <v>137</v>
      </c>
      <c r="D194">
        <v>1</v>
      </c>
      <c r="E194">
        <v>69</v>
      </c>
      <c r="F194">
        <v>42</v>
      </c>
      <c r="G194">
        <v>50</v>
      </c>
      <c r="H194">
        <v>1</v>
      </c>
      <c r="I194" t="s">
        <v>138</v>
      </c>
      <c r="J194" t="s">
        <v>139</v>
      </c>
      <c r="K194" t="s">
        <v>119</v>
      </c>
      <c r="L194">
        <v>0</v>
      </c>
      <c r="M194">
        <v>0</v>
      </c>
      <c r="N194">
        <v>0</v>
      </c>
      <c r="O194">
        <v>27.44</v>
      </c>
      <c r="P194">
        <v>27.44</v>
      </c>
      <c r="Q194">
        <v>54.88</v>
      </c>
      <c r="R194">
        <v>0.54879999999999995</v>
      </c>
      <c r="S194">
        <v>2.1</v>
      </c>
      <c r="T194">
        <v>24.8</v>
      </c>
      <c r="U194">
        <v>5.0999999999999996</v>
      </c>
      <c r="V194">
        <v>5.8</v>
      </c>
      <c r="W194">
        <v>8.6</v>
      </c>
      <c r="X194">
        <v>0.52</v>
      </c>
      <c r="Y194">
        <v>88</v>
      </c>
      <c r="Z194">
        <v>64</v>
      </c>
      <c r="AA194">
        <v>52</v>
      </c>
      <c r="AB194">
        <v>60</v>
      </c>
    </row>
    <row r="195" spans="1:28" x14ac:dyDescent="0.25">
      <c r="A195" t="s">
        <v>169</v>
      </c>
      <c r="B195">
        <v>8</v>
      </c>
      <c r="C195" t="s">
        <v>137</v>
      </c>
      <c r="D195">
        <v>1</v>
      </c>
      <c r="E195">
        <v>69</v>
      </c>
      <c r="F195">
        <v>42</v>
      </c>
      <c r="G195">
        <v>50</v>
      </c>
      <c r="H195">
        <v>2</v>
      </c>
      <c r="I195" t="s">
        <v>140</v>
      </c>
      <c r="J195" t="s">
        <v>141</v>
      </c>
      <c r="K195" t="s">
        <v>142</v>
      </c>
      <c r="L195">
        <v>0</v>
      </c>
      <c r="M195">
        <v>1</v>
      </c>
      <c r="N195">
        <v>1</v>
      </c>
      <c r="O195">
        <v>39.9</v>
      </c>
      <c r="P195">
        <v>39.9</v>
      </c>
      <c r="Q195">
        <v>79.8</v>
      </c>
      <c r="R195">
        <v>0.79800000000000004</v>
      </c>
      <c r="S195">
        <v>0.8</v>
      </c>
      <c r="T195">
        <v>20</v>
      </c>
      <c r="U195">
        <v>18.600000000000001</v>
      </c>
      <c r="V195">
        <v>0</v>
      </c>
      <c r="W195">
        <v>0</v>
      </c>
      <c r="X195">
        <v>0.2</v>
      </c>
      <c r="Y195">
        <v>19</v>
      </c>
      <c r="Z195">
        <v>22</v>
      </c>
      <c r="AA195">
        <v>27</v>
      </c>
      <c r="AB195">
        <v>61</v>
      </c>
    </row>
    <row r="196" spans="1:28" x14ac:dyDescent="0.25">
      <c r="A196" t="s">
        <v>169</v>
      </c>
      <c r="B196">
        <v>8</v>
      </c>
      <c r="C196" t="s">
        <v>137</v>
      </c>
      <c r="D196">
        <v>1</v>
      </c>
      <c r="E196">
        <v>69</v>
      </c>
      <c r="F196">
        <v>42</v>
      </c>
      <c r="G196">
        <v>50</v>
      </c>
      <c r="H196">
        <v>4</v>
      </c>
      <c r="I196" t="s">
        <v>143</v>
      </c>
      <c r="J196" t="s">
        <v>139</v>
      </c>
      <c r="K196" t="s">
        <v>142</v>
      </c>
      <c r="L196">
        <v>0</v>
      </c>
      <c r="M196">
        <v>1</v>
      </c>
      <c r="N196">
        <v>0</v>
      </c>
      <c r="O196">
        <v>1.8</v>
      </c>
      <c r="P196">
        <v>1.8</v>
      </c>
      <c r="Q196">
        <v>3.6</v>
      </c>
      <c r="R196">
        <v>3.5999999999999997E-2</v>
      </c>
      <c r="S196">
        <v>5.36</v>
      </c>
      <c r="T196">
        <v>52.6</v>
      </c>
      <c r="U196">
        <v>1.2</v>
      </c>
      <c r="V196">
        <v>5.6</v>
      </c>
      <c r="W196">
        <v>33</v>
      </c>
      <c r="X196">
        <v>2.4</v>
      </c>
      <c r="Y196">
        <v>31</v>
      </c>
      <c r="Z196">
        <v>39</v>
      </c>
      <c r="AA196">
        <v>50</v>
      </c>
      <c r="AB196">
        <v>100</v>
      </c>
    </row>
    <row r="197" spans="1:28" x14ac:dyDescent="0.25">
      <c r="A197" t="s">
        <v>169</v>
      </c>
      <c r="B197">
        <v>8</v>
      </c>
      <c r="C197" t="s">
        <v>137</v>
      </c>
      <c r="D197">
        <v>1</v>
      </c>
      <c r="E197">
        <v>69</v>
      </c>
      <c r="F197">
        <v>42</v>
      </c>
      <c r="G197">
        <v>50</v>
      </c>
      <c r="H197">
        <v>5</v>
      </c>
      <c r="I197" t="s">
        <v>144</v>
      </c>
      <c r="J197" t="s">
        <v>141</v>
      </c>
      <c r="K197" t="s">
        <v>119</v>
      </c>
      <c r="L197">
        <v>0</v>
      </c>
      <c r="M197">
        <v>0</v>
      </c>
      <c r="N197">
        <v>1</v>
      </c>
      <c r="O197">
        <v>33.5</v>
      </c>
      <c r="P197">
        <v>33.5</v>
      </c>
      <c r="Q197">
        <v>67</v>
      </c>
      <c r="R197">
        <v>0.67</v>
      </c>
      <c r="S197">
        <v>1.66</v>
      </c>
      <c r="T197">
        <v>17</v>
      </c>
      <c r="U197">
        <v>6.9</v>
      </c>
      <c r="V197">
        <v>3.2</v>
      </c>
      <c r="W197">
        <v>8.8000000000000007</v>
      </c>
      <c r="X197">
        <v>0.6</v>
      </c>
      <c r="Y197">
        <v>100</v>
      </c>
      <c r="Z197">
        <v>100</v>
      </c>
      <c r="AA197">
        <v>100</v>
      </c>
      <c r="AB197">
        <v>100</v>
      </c>
    </row>
    <row r="198" spans="1:28" x14ac:dyDescent="0.25">
      <c r="A198" t="s">
        <v>169</v>
      </c>
      <c r="B198">
        <v>8</v>
      </c>
      <c r="C198" t="s">
        <v>137</v>
      </c>
      <c r="D198">
        <v>1</v>
      </c>
      <c r="E198">
        <v>69</v>
      </c>
      <c r="F198">
        <v>42</v>
      </c>
      <c r="G198">
        <v>50</v>
      </c>
      <c r="H198">
        <v>6</v>
      </c>
      <c r="I198" t="s">
        <v>145</v>
      </c>
      <c r="J198" t="s">
        <v>139</v>
      </c>
      <c r="K198" t="s">
        <v>119</v>
      </c>
      <c r="L198">
        <v>0</v>
      </c>
      <c r="M198">
        <v>0</v>
      </c>
      <c r="N198">
        <v>0</v>
      </c>
      <c r="O198">
        <v>4.7</v>
      </c>
      <c r="P198">
        <v>4.7</v>
      </c>
      <c r="Q198">
        <v>9.4</v>
      </c>
      <c r="R198">
        <v>9.4E-2</v>
      </c>
      <c r="S198">
        <v>3.4</v>
      </c>
      <c r="T198">
        <v>62.6</v>
      </c>
      <c r="U198">
        <v>41</v>
      </c>
      <c r="V198">
        <v>5.4</v>
      </c>
      <c r="W198">
        <v>27.2</v>
      </c>
      <c r="X198">
        <v>0.2</v>
      </c>
      <c r="Y198">
        <v>21</v>
      </c>
      <c r="Z198">
        <v>29</v>
      </c>
      <c r="AA198">
        <v>19</v>
      </c>
      <c r="AB198">
        <v>76</v>
      </c>
    </row>
    <row r="199" spans="1:28" x14ac:dyDescent="0.25">
      <c r="A199" t="s">
        <v>169</v>
      </c>
      <c r="B199">
        <v>8</v>
      </c>
      <c r="C199" t="s">
        <v>137</v>
      </c>
      <c r="D199">
        <v>1</v>
      </c>
      <c r="E199">
        <v>69</v>
      </c>
      <c r="F199">
        <v>42</v>
      </c>
      <c r="G199">
        <v>50</v>
      </c>
      <c r="H199">
        <v>7</v>
      </c>
      <c r="I199" t="s">
        <v>146</v>
      </c>
      <c r="J199" t="s">
        <v>141</v>
      </c>
      <c r="K199" t="s">
        <v>142</v>
      </c>
      <c r="L199">
        <v>0</v>
      </c>
      <c r="M199">
        <v>1</v>
      </c>
      <c r="N199">
        <v>1</v>
      </c>
      <c r="O199">
        <v>31.75</v>
      </c>
      <c r="P199">
        <v>31.75</v>
      </c>
      <c r="Q199">
        <v>63.5</v>
      </c>
      <c r="R199">
        <v>0.63500000000000001</v>
      </c>
      <c r="S199">
        <v>1.8</v>
      </c>
      <c r="T199">
        <v>25.6</v>
      </c>
      <c r="U199">
        <v>23.1</v>
      </c>
      <c r="V199">
        <v>3</v>
      </c>
      <c r="W199">
        <v>7.2</v>
      </c>
      <c r="X199">
        <v>0.1</v>
      </c>
      <c r="Y199">
        <v>87</v>
      </c>
      <c r="Z199">
        <v>100</v>
      </c>
      <c r="AA199">
        <v>100</v>
      </c>
      <c r="AB199">
        <v>100</v>
      </c>
    </row>
    <row r="200" spans="1:28" x14ac:dyDescent="0.25">
      <c r="A200" t="s">
        <v>169</v>
      </c>
      <c r="B200">
        <v>8</v>
      </c>
      <c r="C200" t="s">
        <v>137</v>
      </c>
      <c r="D200">
        <v>1</v>
      </c>
      <c r="E200">
        <v>69</v>
      </c>
      <c r="F200">
        <v>42</v>
      </c>
      <c r="G200">
        <v>50</v>
      </c>
      <c r="H200">
        <v>9</v>
      </c>
      <c r="I200" t="s">
        <v>147</v>
      </c>
      <c r="J200" t="s">
        <v>139</v>
      </c>
      <c r="K200" t="s">
        <v>142</v>
      </c>
      <c r="L200">
        <v>0</v>
      </c>
      <c r="M200">
        <v>1</v>
      </c>
      <c r="N200">
        <v>0</v>
      </c>
      <c r="O200">
        <v>21.2</v>
      </c>
      <c r="P200">
        <v>21.2</v>
      </c>
      <c r="Q200">
        <v>42.4</v>
      </c>
      <c r="R200">
        <v>0.42399999999999999</v>
      </c>
      <c r="S200">
        <v>2.58</v>
      </c>
      <c r="T200">
        <v>32.200000000000003</v>
      </c>
      <c r="U200">
        <v>3.5</v>
      </c>
      <c r="V200">
        <v>12.4</v>
      </c>
      <c r="W200">
        <v>8</v>
      </c>
      <c r="X200">
        <v>1.4</v>
      </c>
      <c r="Y200">
        <v>100</v>
      </c>
      <c r="Z200">
        <v>100</v>
      </c>
      <c r="AA200">
        <v>100</v>
      </c>
      <c r="AB200">
        <v>100</v>
      </c>
    </row>
    <row r="201" spans="1:28" x14ac:dyDescent="0.25">
      <c r="A201" t="s">
        <v>169</v>
      </c>
      <c r="B201">
        <v>8</v>
      </c>
      <c r="C201" t="s">
        <v>137</v>
      </c>
      <c r="D201">
        <v>1</v>
      </c>
      <c r="E201">
        <v>69</v>
      </c>
      <c r="F201">
        <v>42</v>
      </c>
      <c r="G201">
        <v>50</v>
      </c>
      <c r="H201">
        <v>10</v>
      </c>
      <c r="I201" t="s">
        <v>148</v>
      </c>
      <c r="J201" t="s">
        <v>141</v>
      </c>
      <c r="K201" t="s">
        <v>119</v>
      </c>
      <c r="L201">
        <v>0</v>
      </c>
      <c r="M201">
        <v>0</v>
      </c>
      <c r="N201">
        <v>1</v>
      </c>
      <c r="O201">
        <v>43.7</v>
      </c>
      <c r="P201">
        <v>43.7</v>
      </c>
      <c r="Q201">
        <v>87.4</v>
      </c>
      <c r="R201">
        <v>0.874</v>
      </c>
      <c r="S201">
        <v>0.56000000000000005</v>
      </c>
      <c r="T201">
        <v>4.8</v>
      </c>
      <c r="U201">
        <v>4.5999999999999996</v>
      </c>
      <c r="V201">
        <v>1.8</v>
      </c>
      <c r="W201">
        <v>2.8</v>
      </c>
      <c r="X201">
        <v>0.2</v>
      </c>
      <c r="Y201">
        <v>100</v>
      </c>
      <c r="Z201">
        <v>84</v>
      </c>
      <c r="AA201">
        <v>100</v>
      </c>
      <c r="AB201">
        <v>87</v>
      </c>
    </row>
    <row r="202" spans="1:28" x14ac:dyDescent="0.25">
      <c r="A202" t="s">
        <v>169</v>
      </c>
      <c r="B202">
        <v>8</v>
      </c>
      <c r="C202" t="s">
        <v>137</v>
      </c>
      <c r="D202">
        <v>1</v>
      </c>
      <c r="E202">
        <v>69</v>
      </c>
      <c r="F202">
        <v>42</v>
      </c>
      <c r="G202">
        <v>50</v>
      </c>
      <c r="H202">
        <v>11</v>
      </c>
      <c r="I202" t="s">
        <v>149</v>
      </c>
      <c r="J202" t="s">
        <v>139</v>
      </c>
      <c r="K202" t="s">
        <v>142</v>
      </c>
      <c r="L202">
        <v>0</v>
      </c>
      <c r="M202">
        <v>1</v>
      </c>
      <c r="N202">
        <v>0</v>
      </c>
      <c r="O202">
        <v>20.3</v>
      </c>
      <c r="P202">
        <v>20.3</v>
      </c>
      <c r="Q202">
        <v>40.6</v>
      </c>
      <c r="R202">
        <v>0.40600000000000003</v>
      </c>
      <c r="S202">
        <v>3.04</v>
      </c>
      <c r="T202">
        <v>28.2</v>
      </c>
      <c r="U202">
        <v>10</v>
      </c>
      <c r="V202">
        <v>12.6</v>
      </c>
      <c r="W202">
        <v>15.4</v>
      </c>
      <c r="X202">
        <v>1.4</v>
      </c>
      <c r="Y202">
        <v>50</v>
      </c>
      <c r="Z202">
        <v>50</v>
      </c>
      <c r="AA202">
        <v>50</v>
      </c>
      <c r="AB202">
        <v>50</v>
      </c>
    </row>
    <row r="203" spans="1:28" x14ac:dyDescent="0.25">
      <c r="A203" t="s">
        <v>169</v>
      </c>
      <c r="B203">
        <v>8</v>
      </c>
      <c r="C203" t="s">
        <v>137</v>
      </c>
      <c r="D203">
        <v>1</v>
      </c>
      <c r="E203">
        <v>69</v>
      </c>
      <c r="F203">
        <v>42</v>
      </c>
      <c r="G203">
        <v>50</v>
      </c>
      <c r="H203">
        <v>12</v>
      </c>
      <c r="I203" t="s">
        <v>150</v>
      </c>
      <c r="J203" t="s">
        <v>141</v>
      </c>
      <c r="K203" t="s">
        <v>119</v>
      </c>
      <c r="L203">
        <v>0</v>
      </c>
      <c r="M203">
        <v>0</v>
      </c>
      <c r="N203">
        <v>1</v>
      </c>
      <c r="O203">
        <v>36.4</v>
      </c>
      <c r="P203">
        <v>36.4</v>
      </c>
      <c r="Q203">
        <v>72.8</v>
      </c>
      <c r="R203">
        <v>0.72799999999999998</v>
      </c>
      <c r="S203">
        <v>1.02</v>
      </c>
      <c r="T203">
        <v>24</v>
      </c>
      <c r="U203">
        <v>20.9</v>
      </c>
      <c r="V203">
        <v>1.2</v>
      </c>
      <c r="W203">
        <v>0.4</v>
      </c>
      <c r="X203">
        <v>0.4</v>
      </c>
      <c r="Y203">
        <v>100</v>
      </c>
      <c r="Z203">
        <v>84</v>
      </c>
      <c r="AA203">
        <v>100</v>
      </c>
      <c r="AB203">
        <v>100</v>
      </c>
    </row>
    <row r="204" spans="1:28" x14ac:dyDescent="0.25">
      <c r="A204" t="s">
        <v>169</v>
      </c>
      <c r="B204">
        <v>8</v>
      </c>
      <c r="C204" t="s">
        <v>137</v>
      </c>
      <c r="D204">
        <v>1</v>
      </c>
      <c r="E204">
        <v>69</v>
      </c>
      <c r="F204">
        <v>42</v>
      </c>
      <c r="G204">
        <v>50</v>
      </c>
      <c r="H204">
        <v>14</v>
      </c>
      <c r="I204" t="s">
        <v>151</v>
      </c>
      <c r="J204" t="s">
        <v>139</v>
      </c>
      <c r="K204" t="s">
        <v>119</v>
      </c>
      <c r="L204">
        <v>0</v>
      </c>
      <c r="M204">
        <v>0</v>
      </c>
      <c r="N204">
        <v>0</v>
      </c>
      <c r="O204">
        <v>1.96</v>
      </c>
      <c r="P204">
        <v>1.96</v>
      </c>
      <c r="Q204">
        <v>3.92</v>
      </c>
      <c r="R204">
        <v>3.9199999999999999E-2</v>
      </c>
      <c r="S204">
        <v>6.08</v>
      </c>
      <c r="T204">
        <v>9.4</v>
      </c>
      <c r="U204">
        <v>5.3</v>
      </c>
      <c r="V204">
        <v>28.8</v>
      </c>
      <c r="W204">
        <v>48.8</v>
      </c>
      <c r="X204">
        <v>1.08</v>
      </c>
      <c r="Y204">
        <v>31</v>
      </c>
      <c r="Z204">
        <v>32</v>
      </c>
      <c r="AA204">
        <v>80</v>
      </c>
      <c r="AB204">
        <v>92</v>
      </c>
    </row>
    <row r="205" spans="1:28" x14ac:dyDescent="0.25">
      <c r="A205" t="s">
        <v>169</v>
      </c>
      <c r="B205">
        <v>8</v>
      </c>
      <c r="C205" t="s">
        <v>137</v>
      </c>
      <c r="D205">
        <v>1</v>
      </c>
      <c r="E205">
        <v>69</v>
      </c>
      <c r="F205">
        <v>42</v>
      </c>
      <c r="G205">
        <v>50</v>
      </c>
      <c r="H205">
        <v>15</v>
      </c>
      <c r="I205" t="s">
        <v>152</v>
      </c>
      <c r="J205" t="s">
        <v>139</v>
      </c>
      <c r="K205" t="s">
        <v>142</v>
      </c>
      <c r="L205">
        <v>0</v>
      </c>
      <c r="M205">
        <v>1</v>
      </c>
      <c r="N205">
        <v>0</v>
      </c>
      <c r="O205">
        <v>31.7</v>
      </c>
      <c r="P205">
        <v>31.7</v>
      </c>
      <c r="Q205">
        <v>63.4</v>
      </c>
      <c r="R205">
        <v>0.63400000000000001</v>
      </c>
      <c r="S205">
        <v>1.56</v>
      </c>
      <c r="T205">
        <v>28.6</v>
      </c>
      <c r="U205">
        <v>0.5</v>
      </c>
      <c r="V205">
        <v>2</v>
      </c>
      <c r="W205">
        <v>3.2</v>
      </c>
      <c r="X205">
        <v>0.4</v>
      </c>
      <c r="Y205">
        <v>61</v>
      </c>
      <c r="Z205">
        <v>50</v>
      </c>
      <c r="AA205">
        <v>75</v>
      </c>
      <c r="AB205">
        <v>79</v>
      </c>
    </row>
    <row r="206" spans="1:28" x14ac:dyDescent="0.25">
      <c r="A206" t="s">
        <v>169</v>
      </c>
      <c r="B206">
        <v>8</v>
      </c>
      <c r="C206" t="s">
        <v>137</v>
      </c>
      <c r="D206">
        <v>1</v>
      </c>
      <c r="E206">
        <v>69</v>
      </c>
      <c r="F206">
        <v>42</v>
      </c>
      <c r="G206">
        <v>50</v>
      </c>
      <c r="H206">
        <v>16</v>
      </c>
      <c r="I206" t="s">
        <v>153</v>
      </c>
      <c r="J206" t="s">
        <v>139</v>
      </c>
      <c r="K206" t="s">
        <v>142</v>
      </c>
      <c r="L206">
        <v>0</v>
      </c>
      <c r="M206">
        <v>1</v>
      </c>
      <c r="N206">
        <v>0</v>
      </c>
      <c r="O206">
        <v>1</v>
      </c>
      <c r="P206">
        <v>1</v>
      </c>
      <c r="Q206">
        <v>2</v>
      </c>
      <c r="R206">
        <v>0.02</v>
      </c>
      <c r="S206">
        <v>5.22</v>
      </c>
      <c r="T206">
        <v>62.6</v>
      </c>
      <c r="U206">
        <v>48.8</v>
      </c>
      <c r="V206">
        <v>5.4</v>
      </c>
      <c r="W206">
        <v>27.2</v>
      </c>
      <c r="X206">
        <v>0.2</v>
      </c>
      <c r="Y206">
        <v>33</v>
      </c>
      <c r="Z206">
        <v>24</v>
      </c>
      <c r="AA206">
        <v>56</v>
      </c>
      <c r="AB206">
        <v>99</v>
      </c>
    </row>
    <row r="207" spans="1:28" x14ac:dyDescent="0.25">
      <c r="A207" t="s">
        <v>169</v>
      </c>
      <c r="B207">
        <v>8</v>
      </c>
      <c r="C207" t="s">
        <v>137</v>
      </c>
      <c r="D207">
        <v>1</v>
      </c>
      <c r="E207">
        <v>69</v>
      </c>
      <c r="F207">
        <v>42</v>
      </c>
      <c r="G207">
        <v>50</v>
      </c>
      <c r="H207">
        <v>17</v>
      </c>
      <c r="I207" t="s">
        <v>154</v>
      </c>
      <c r="J207" t="s">
        <v>141</v>
      </c>
      <c r="K207" t="s">
        <v>119</v>
      </c>
      <c r="L207">
        <v>0</v>
      </c>
      <c r="M207">
        <v>0</v>
      </c>
      <c r="N207">
        <v>1</v>
      </c>
      <c r="O207">
        <v>40.299999999999997</v>
      </c>
      <c r="P207">
        <v>40.299999999999997</v>
      </c>
      <c r="Q207">
        <v>80.599999999999994</v>
      </c>
      <c r="R207">
        <v>0.80600000000000005</v>
      </c>
      <c r="S207">
        <v>4.2</v>
      </c>
      <c r="T207">
        <v>66.2</v>
      </c>
      <c r="U207">
        <v>5.0999999999999996</v>
      </c>
      <c r="V207">
        <v>12.2</v>
      </c>
      <c r="W207">
        <v>7.8</v>
      </c>
      <c r="X207">
        <v>0</v>
      </c>
      <c r="Y207">
        <v>11</v>
      </c>
      <c r="Z207">
        <v>11</v>
      </c>
      <c r="AA207">
        <v>16</v>
      </c>
      <c r="AB207">
        <v>8</v>
      </c>
    </row>
    <row r="208" spans="1:28" x14ac:dyDescent="0.25">
      <c r="A208" t="s">
        <v>169</v>
      </c>
      <c r="B208">
        <v>8</v>
      </c>
      <c r="C208" t="s">
        <v>137</v>
      </c>
      <c r="D208">
        <v>1</v>
      </c>
      <c r="E208">
        <v>69</v>
      </c>
      <c r="F208">
        <v>42</v>
      </c>
      <c r="G208">
        <v>50</v>
      </c>
      <c r="H208">
        <v>19</v>
      </c>
      <c r="I208" t="s">
        <v>155</v>
      </c>
      <c r="J208" t="s">
        <v>139</v>
      </c>
      <c r="K208" t="s">
        <v>119</v>
      </c>
      <c r="L208">
        <v>0</v>
      </c>
      <c r="M208">
        <v>0</v>
      </c>
      <c r="N208">
        <v>0</v>
      </c>
      <c r="O208">
        <v>27.3</v>
      </c>
      <c r="P208">
        <v>27.3</v>
      </c>
      <c r="Q208">
        <v>54.6</v>
      </c>
      <c r="R208">
        <v>0.54600000000000004</v>
      </c>
      <c r="S208">
        <v>4.1399999999999997</v>
      </c>
      <c r="T208">
        <v>23.8</v>
      </c>
      <c r="U208">
        <v>1</v>
      </c>
      <c r="V208">
        <v>5.2</v>
      </c>
      <c r="W208">
        <v>9.4</v>
      </c>
      <c r="X208">
        <v>0.8</v>
      </c>
      <c r="Y208">
        <v>0</v>
      </c>
      <c r="Z208">
        <v>13</v>
      </c>
      <c r="AA208">
        <v>0</v>
      </c>
      <c r="AB208">
        <v>0</v>
      </c>
    </row>
    <row r="209" spans="1:28" x14ac:dyDescent="0.25">
      <c r="A209" t="s">
        <v>169</v>
      </c>
      <c r="B209">
        <v>8</v>
      </c>
      <c r="C209" t="s">
        <v>137</v>
      </c>
      <c r="D209">
        <v>1</v>
      </c>
      <c r="E209">
        <v>69</v>
      </c>
      <c r="F209">
        <v>42</v>
      </c>
      <c r="G209">
        <v>50</v>
      </c>
      <c r="H209">
        <v>20</v>
      </c>
      <c r="I209" t="s">
        <v>156</v>
      </c>
      <c r="J209" t="s">
        <v>141</v>
      </c>
      <c r="K209" t="s">
        <v>142</v>
      </c>
      <c r="L209">
        <v>0</v>
      </c>
      <c r="M209">
        <v>1</v>
      </c>
      <c r="N209">
        <v>1</v>
      </c>
      <c r="O209">
        <v>35.9</v>
      </c>
      <c r="P209">
        <v>35.9</v>
      </c>
      <c r="Q209">
        <v>71.8</v>
      </c>
      <c r="R209">
        <v>0.71799999999999997</v>
      </c>
      <c r="S209">
        <v>1.28</v>
      </c>
      <c r="T209">
        <v>16</v>
      </c>
      <c r="U209">
        <v>3.6</v>
      </c>
      <c r="V209">
        <v>3</v>
      </c>
      <c r="W209">
        <v>4.8</v>
      </c>
      <c r="X209">
        <v>0.4</v>
      </c>
      <c r="Y209">
        <v>100</v>
      </c>
      <c r="Z209">
        <v>100</v>
      </c>
      <c r="AA209">
        <v>100</v>
      </c>
      <c r="AB209">
        <v>99</v>
      </c>
    </row>
    <row r="210" spans="1:28" x14ac:dyDescent="0.25">
      <c r="A210" t="s">
        <v>170</v>
      </c>
      <c r="B210">
        <v>8</v>
      </c>
      <c r="C210" t="s">
        <v>158</v>
      </c>
      <c r="D210">
        <v>0</v>
      </c>
      <c r="E210">
        <v>76</v>
      </c>
      <c r="F210">
        <v>26</v>
      </c>
      <c r="G210">
        <v>100</v>
      </c>
      <c r="H210">
        <v>1</v>
      </c>
      <c r="I210" t="s">
        <v>138</v>
      </c>
      <c r="J210" t="s">
        <v>139</v>
      </c>
      <c r="K210" t="s">
        <v>119</v>
      </c>
      <c r="L210">
        <v>0</v>
      </c>
      <c r="M210">
        <v>0</v>
      </c>
      <c r="N210">
        <v>0</v>
      </c>
      <c r="O210">
        <v>27.44</v>
      </c>
      <c r="P210">
        <v>27.44</v>
      </c>
      <c r="Q210">
        <v>54.88</v>
      </c>
      <c r="R210">
        <v>0.54879999999999995</v>
      </c>
      <c r="S210">
        <v>2.1</v>
      </c>
      <c r="T210">
        <v>24.8</v>
      </c>
      <c r="U210">
        <v>5.0999999999999996</v>
      </c>
      <c r="V210">
        <v>5.8</v>
      </c>
      <c r="W210">
        <v>8.6</v>
      </c>
      <c r="X210">
        <v>0.52</v>
      </c>
      <c r="Y210">
        <v>78</v>
      </c>
      <c r="Z210">
        <v>71</v>
      </c>
      <c r="AA210">
        <v>23</v>
      </c>
      <c r="AB210">
        <v>37</v>
      </c>
    </row>
    <row r="211" spans="1:28" x14ac:dyDescent="0.25">
      <c r="A211" t="s">
        <v>170</v>
      </c>
      <c r="B211">
        <v>8</v>
      </c>
      <c r="C211" t="s">
        <v>158</v>
      </c>
      <c r="D211">
        <v>0</v>
      </c>
      <c r="E211">
        <v>76</v>
      </c>
      <c r="F211">
        <v>26</v>
      </c>
      <c r="G211">
        <v>100</v>
      </c>
      <c r="H211">
        <v>2</v>
      </c>
      <c r="I211" t="s">
        <v>140</v>
      </c>
      <c r="J211" t="s">
        <v>141</v>
      </c>
      <c r="K211" t="s">
        <v>142</v>
      </c>
      <c r="L211">
        <v>0</v>
      </c>
      <c r="M211">
        <v>1</v>
      </c>
      <c r="N211">
        <v>1</v>
      </c>
      <c r="O211">
        <v>39.9</v>
      </c>
      <c r="P211">
        <v>39.9</v>
      </c>
      <c r="Q211">
        <v>79.8</v>
      </c>
      <c r="R211">
        <v>0.79800000000000004</v>
      </c>
      <c r="S211">
        <v>0.8</v>
      </c>
      <c r="T211">
        <v>20</v>
      </c>
      <c r="U211">
        <v>18.600000000000001</v>
      </c>
      <c r="V211">
        <v>0</v>
      </c>
      <c r="W211">
        <v>0</v>
      </c>
      <c r="X211">
        <v>0.2</v>
      </c>
      <c r="Y211">
        <v>0</v>
      </c>
      <c r="Z211">
        <v>24</v>
      </c>
      <c r="AA211">
        <v>0</v>
      </c>
      <c r="AB211">
        <v>0</v>
      </c>
    </row>
    <row r="212" spans="1:28" x14ac:dyDescent="0.25">
      <c r="A212" t="s">
        <v>170</v>
      </c>
      <c r="B212">
        <v>8</v>
      </c>
      <c r="C212" t="s">
        <v>158</v>
      </c>
      <c r="D212">
        <v>0</v>
      </c>
      <c r="E212">
        <v>76</v>
      </c>
      <c r="F212">
        <v>26</v>
      </c>
      <c r="G212">
        <v>100</v>
      </c>
      <c r="H212">
        <v>4</v>
      </c>
      <c r="I212" t="s">
        <v>143</v>
      </c>
      <c r="J212" t="s">
        <v>139</v>
      </c>
      <c r="K212" t="s">
        <v>142</v>
      </c>
      <c r="L212">
        <v>0</v>
      </c>
      <c r="M212">
        <v>1</v>
      </c>
      <c r="N212">
        <v>0</v>
      </c>
      <c r="O212">
        <v>1.8</v>
      </c>
      <c r="P212">
        <v>1.8</v>
      </c>
      <c r="Q212">
        <v>3.6</v>
      </c>
      <c r="R212">
        <v>3.5999999999999997E-2</v>
      </c>
      <c r="S212">
        <v>5.36</v>
      </c>
      <c r="T212">
        <v>52.6</v>
      </c>
      <c r="U212">
        <v>1.2</v>
      </c>
      <c r="V212">
        <v>5.6</v>
      </c>
      <c r="W212">
        <v>33</v>
      </c>
      <c r="X212">
        <v>2.4</v>
      </c>
      <c r="Y212">
        <v>0</v>
      </c>
      <c r="Z212">
        <v>0</v>
      </c>
      <c r="AA212">
        <v>76</v>
      </c>
      <c r="AB212">
        <v>100</v>
      </c>
    </row>
    <row r="213" spans="1:28" x14ac:dyDescent="0.25">
      <c r="A213" t="s">
        <v>170</v>
      </c>
      <c r="B213">
        <v>8</v>
      </c>
      <c r="C213" t="s">
        <v>158</v>
      </c>
      <c r="D213">
        <v>0</v>
      </c>
      <c r="E213">
        <v>76</v>
      </c>
      <c r="F213">
        <v>26</v>
      </c>
      <c r="G213">
        <v>100</v>
      </c>
      <c r="H213">
        <v>5</v>
      </c>
      <c r="I213" t="s">
        <v>144</v>
      </c>
      <c r="J213" t="s">
        <v>141</v>
      </c>
      <c r="K213" t="s">
        <v>119</v>
      </c>
      <c r="L213">
        <v>0</v>
      </c>
      <c r="M213">
        <v>0</v>
      </c>
      <c r="N213">
        <v>1</v>
      </c>
      <c r="O213">
        <v>33.5</v>
      </c>
      <c r="P213">
        <v>33.5</v>
      </c>
      <c r="Q213">
        <v>67</v>
      </c>
      <c r="R213">
        <v>0.67</v>
      </c>
      <c r="S213">
        <v>1.66</v>
      </c>
      <c r="T213">
        <v>17</v>
      </c>
      <c r="U213">
        <v>6.9</v>
      </c>
      <c r="V213">
        <v>3.2</v>
      </c>
      <c r="W213">
        <v>8.8000000000000007</v>
      </c>
      <c r="X213">
        <v>0.6</v>
      </c>
      <c r="Y213">
        <v>100</v>
      </c>
      <c r="Z213">
        <v>100</v>
      </c>
      <c r="AA213">
        <v>100</v>
      </c>
      <c r="AB213">
        <v>100</v>
      </c>
    </row>
    <row r="214" spans="1:28" x14ac:dyDescent="0.25">
      <c r="A214" t="s">
        <v>170</v>
      </c>
      <c r="B214">
        <v>8</v>
      </c>
      <c r="C214" t="s">
        <v>158</v>
      </c>
      <c r="D214">
        <v>0</v>
      </c>
      <c r="E214">
        <v>76</v>
      </c>
      <c r="F214">
        <v>26</v>
      </c>
      <c r="G214">
        <v>100</v>
      </c>
      <c r="H214">
        <v>6</v>
      </c>
      <c r="I214" t="s">
        <v>145</v>
      </c>
      <c r="J214" t="s">
        <v>139</v>
      </c>
      <c r="K214" t="s">
        <v>119</v>
      </c>
      <c r="L214">
        <v>0</v>
      </c>
      <c r="M214">
        <v>0</v>
      </c>
      <c r="N214">
        <v>0</v>
      </c>
      <c r="O214">
        <v>4.7</v>
      </c>
      <c r="P214">
        <v>4.7</v>
      </c>
      <c r="Q214">
        <v>9.4</v>
      </c>
      <c r="R214">
        <v>9.4E-2</v>
      </c>
      <c r="S214">
        <v>3.4</v>
      </c>
      <c r="T214">
        <v>62.6</v>
      </c>
      <c r="U214">
        <v>41</v>
      </c>
      <c r="V214">
        <v>5.4</v>
      </c>
      <c r="W214">
        <v>27.2</v>
      </c>
      <c r="X214">
        <v>0.2</v>
      </c>
      <c r="Y214">
        <v>0</v>
      </c>
      <c r="Z214">
        <v>0</v>
      </c>
      <c r="AA214">
        <v>17</v>
      </c>
      <c r="AB214">
        <v>12</v>
      </c>
    </row>
    <row r="215" spans="1:28" x14ac:dyDescent="0.25">
      <c r="A215" t="s">
        <v>170</v>
      </c>
      <c r="B215">
        <v>8</v>
      </c>
      <c r="C215" t="s">
        <v>158</v>
      </c>
      <c r="D215">
        <v>0</v>
      </c>
      <c r="E215">
        <v>76</v>
      </c>
      <c r="F215">
        <v>26</v>
      </c>
      <c r="G215">
        <v>100</v>
      </c>
      <c r="H215">
        <v>7</v>
      </c>
      <c r="I215" t="s">
        <v>146</v>
      </c>
      <c r="J215" t="s">
        <v>141</v>
      </c>
      <c r="K215" t="s">
        <v>142</v>
      </c>
      <c r="L215">
        <v>0</v>
      </c>
      <c r="M215">
        <v>1</v>
      </c>
      <c r="N215">
        <v>1</v>
      </c>
      <c r="O215">
        <v>31.75</v>
      </c>
      <c r="P215">
        <v>31.75</v>
      </c>
      <c r="Q215">
        <v>63.5</v>
      </c>
      <c r="R215">
        <v>0.63500000000000001</v>
      </c>
      <c r="S215">
        <v>1.8</v>
      </c>
      <c r="T215">
        <v>25.6</v>
      </c>
      <c r="U215">
        <v>23.1</v>
      </c>
      <c r="V215">
        <v>3</v>
      </c>
      <c r="W215">
        <v>7.2</v>
      </c>
      <c r="X215">
        <v>0.1</v>
      </c>
      <c r="Y215">
        <v>100</v>
      </c>
      <c r="Z215">
        <v>100</v>
      </c>
      <c r="AA215">
        <v>100</v>
      </c>
      <c r="AB215">
        <v>100</v>
      </c>
    </row>
    <row r="216" spans="1:28" x14ac:dyDescent="0.25">
      <c r="A216" t="s">
        <v>170</v>
      </c>
      <c r="B216">
        <v>8</v>
      </c>
      <c r="C216" t="s">
        <v>158</v>
      </c>
      <c r="D216">
        <v>0</v>
      </c>
      <c r="E216">
        <v>76</v>
      </c>
      <c r="F216">
        <v>26</v>
      </c>
      <c r="G216">
        <v>100</v>
      </c>
      <c r="H216">
        <v>9</v>
      </c>
      <c r="I216" t="s">
        <v>147</v>
      </c>
      <c r="J216" t="s">
        <v>139</v>
      </c>
      <c r="K216" t="s">
        <v>142</v>
      </c>
      <c r="L216">
        <v>0</v>
      </c>
      <c r="M216">
        <v>1</v>
      </c>
      <c r="N216">
        <v>0</v>
      </c>
      <c r="O216">
        <v>21.2</v>
      </c>
      <c r="P216">
        <v>21.2</v>
      </c>
      <c r="Q216">
        <v>42.4</v>
      </c>
      <c r="R216">
        <v>0.42399999999999999</v>
      </c>
      <c r="S216">
        <v>2.58</v>
      </c>
      <c r="T216">
        <v>32.200000000000003</v>
      </c>
      <c r="U216">
        <v>3.5</v>
      </c>
      <c r="V216">
        <v>12.4</v>
      </c>
      <c r="W216">
        <v>8</v>
      </c>
      <c r="X216">
        <v>1.4</v>
      </c>
      <c r="Y216">
        <v>87</v>
      </c>
      <c r="Z216">
        <v>99</v>
      </c>
      <c r="AA216">
        <v>100</v>
      </c>
      <c r="AB216">
        <v>100</v>
      </c>
    </row>
    <row r="217" spans="1:28" x14ac:dyDescent="0.25">
      <c r="A217" t="s">
        <v>170</v>
      </c>
      <c r="B217">
        <v>8</v>
      </c>
      <c r="C217" t="s">
        <v>158</v>
      </c>
      <c r="D217">
        <v>0</v>
      </c>
      <c r="E217">
        <v>76</v>
      </c>
      <c r="F217">
        <v>26</v>
      </c>
      <c r="G217">
        <v>100</v>
      </c>
      <c r="H217">
        <v>10</v>
      </c>
      <c r="I217" t="s">
        <v>148</v>
      </c>
      <c r="J217" t="s">
        <v>141</v>
      </c>
      <c r="K217" t="s">
        <v>119</v>
      </c>
      <c r="L217">
        <v>0</v>
      </c>
      <c r="M217">
        <v>0</v>
      </c>
      <c r="N217">
        <v>1</v>
      </c>
      <c r="O217">
        <v>43.7</v>
      </c>
      <c r="P217">
        <v>43.7</v>
      </c>
      <c r="Q217">
        <v>87.4</v>
      </c>
      <c r="R217">
        <v>0.874</v>
      </c>
      <c r="S217">
        <v>0.56000000000000005</v>
      </c>
      <c r="T217">
        <v>4.8</v>
      </c>
      <c r="U217">
        <v>4.5999999999999996</v>
      </c>
      <c r="V217">
        <v>1.8</v>
      </c>
      <c r="W217">
        <v>2.8</v>
      </c>
      <c r="X217">
        <v>0.2</v>
      </c>
      <c r="Y217">
        <v>100</v>
      </c>
      <c r="Z217">
        <v>100</v>
      </c>
      <c r="AA217">
        <v>100</v>
      </c>
      <c r="AB217">
        <v>100</v>
      </c>
    </row>
    <row r="218" spans="1:28" x14ac:dyDescent="0.25">
      <c r="A218" t="s">
        <v>170</v>
      </c>
      <c r="B218">
        <v>8</v>
      </c>
      <c r="C218" t="s">
        <v>158</v>
      </c>
      <c r="D218">
        <v>0</v>
      </c>
      <c r="E218">
        <v>76</v>
      </c>
      <c r="F218">
        <v>26</v>
      </c>
      <c r="G218">
        <v>100</v>
      </c>
      <c r="H218">
        <v>11</v>
      </c>
      <c r="I218" t="s">
        <v>149</v>
      </c>
      <c r="J218" t="s">
        <v>139</v>
      </c>
      <c r="K218" t="s">
        <v>142</v>
      </c>
      <c r="L218">
        <v>0</v>
      </c>
      <c r="M218">
        <v>1</v>
      </c>
      <c r="N218">
        <v>0</v>
      </c>
      <c r="O218">
        <v>20.3</v>
      </c>
      <c r="P218">
        <v>20.3</v>
      </c>
      <c r="Q218">
        <v>40.6</v>
      </c>
      <c r="R218">
        <v>0.40600000000000003</v>
      </c>
      <c r="S218">
        <v>3.04</v>
      </c>
      <c r="T218">
        <v>28.2</v>
      </c>
      <c r="U218">
        <v>10</v>
      </c>
      <c r="V218">
        <v>12.6</v>
      </c>
      <c r="W218">
        <v>15.4</v>
      </c>
      <c r="X218">
        <v>1.4</v>
      </c>
      <c r="Y218">
        <v>35</v>
      </c>
      <c r="Z218">
        <v>34</v>
      </c>
      <c r="AA218">
        <v>24</v>
      </c>
      <c r="AB218">
        <v>50</v>
      </c>
    </row>
    <row r="219" spans="1:28" x14ac:dyDescent="0.25">
      <c r="A219" t="s">
        <v>170</v>
      </c>
      <c r="B219">
        <v>8</v>
      </c>
      <c r="C219" t="s">
        <v>158</v>
      </c>
      <c r="D219">
        <v>0</v>
      </c>
      <c r="E219">
        <v>76</v>
      </c>
      <c r="F219">
        <v>26</v>
      </c>
      <c r="G219">
        <v>100</v>
      </c>
      <c r="H219">
        <v>12</v>
      </c>
      <c r="I219" t="s">
        <v>150</v>
      </c>
      <c r="J219" t="s">
        <v>141</v>
      </c>
      <c r="K219" t="s">
        <v>119</v>
      </c>
      <c r="L219">
        <v>0</v>
      </c>
      <c r="M219">
        <v>0</v>
      </c>
      <c r="N219">
        <v>1</v>
      </c>
      <c r="O219">
        <v>36.4</v>
      </c>
      <c r="P219">
        <v>36.4</v>
      </c>
      <c r="Q219">
        <v>72.8</v>
      </c>
      <c r="R219">
        <v>0.72799999999999998</v>
      </c>
      <c r="S219">
        <v>1.02</v>
      </c>
      <c r="T219">
        <v>24</v>
      </c>
      <c r="U219">
        <v>20.9</v>
      </c>
      <c r="V219">
        <v>1.2</v>
      </c>
      <c r="W219">
        <v>0.4</v>
      </c>
      <c r="X219">
        <v>0.4</v>
      </c>
      <c r="Y219">
        <v>85</v>
      </c>
      <c r="Z219">
        <v>100</v>
      </c>
      <c r="AA219">
        <v>100</v>
      </c>
      <c r="AB219">
        <v>100</v>
      </c>
    </row>
    <row r="220" spans="1:28" x14ac:dyDescent="0.25">
      <c r="A220" t="s">
        <v>170</v>
      </c>
      <c r="B220">
        <v>8</v>
      </c>
      <c r="C220" t="s">
        <v>158</v>
      </c>
      <c r="D220">
        <v>0</v>
      </c>
      <c r="E220">
        <v>76</v>
      </c>
      <c r="F220">
        <v>26</v>
      </c>
      <c r="G220">
        <v>100</v>
      </c>
      <c r="H220">
        <v>14</v>
      </c>
      <c r="I220" t="s">
        <v>151</v>
      </c>
      <c r="J220" t="s">
        <v>139</v>
      </c>
      <c r="K220" t="s">
        <v>119</v>
      </c>
      <c r="L220">
        <v>0</v>
      </c>
      <c r="M220">
        <v>0</v>
      </c>
      <c r="N220">
        <v>0</v>
      </c>
      <c r="O220">
        <v>1.96</v>
      </c>
      <c r="P220">
        <v>1.96</v>
      </c>
      <c r="Q220">
        <v>3.92</v>
      </c>
      <c r="R220">
        <v>3.9199999999999999E-2</v>
      </c>
      <c r="S220">
        <v>6.08</v>
      </c>
      <c r="T220">
        <v>9.4</v>
      </c>
      <c r="U220">
        <v>5.3</v>
      </c>
      <c r="V220">
        <v>28.8</v>
      </c>
      <c r="W220">
        <v>48.8</v>
      </c>
      <c r="X220">
        <v>1.08</v>
      </c>
      <c r="Y220">
        <v>19</v>
      </c>
      <c r="Z220">
        <v>33</v>
      </c>
      <c r="AA220">
        <v>50</v>
      </c>
      <c r="AB220">
        <v>50</v>
      </c>
    </row>
    <row r="221" spans="1:28" x14ac:dyDescent="0.25">
      <c r="A221" t="s">
        <v>170</v>
      </c>
      <c r="B221">
        <v>8</v>
      </c>
      <c r="C221" t="s">
        <v>158</v>
      </c>
      <c r="D221">
        <v>0</v>
      </c>
      <c r="E221">
        <v>76</v>
      </c>
      <c r="F221">
        <v>26</v>
      </c>
      <c r="G221">
        <v>100</v>
      </c>
      <c r="H221">
        <v>15</v>
      </c>
      <c r="I221" t="s">
        <v>152</v>
      </c>
      <c r="J221" t="s">
        <v>139</v>
      </c>
      <c r="K221" t="s">
        <v>142</v>
      </c>
      <c r="L221">
        <v>0</v>
      </c>
      <c r="M221">
        <v>1</v>
      </c>
      <c r="N221">
        <v>0</v>
      </c>
      <c r="O221">
        <v>31.7</v>
      </c>
      <c r="P221">
        <v>31.7</v>
      </c>
      <c r="Q221">
        <v>63.4</v>
      </c>
      <c r="R221">
        <v>0.63400000000000001</v>
      </c>
      <c r="S221">
        <v>1.56</v>
      </c>
      <c r="T221">
        <v>28.6</v>
      </c>
      <c r="U221">
        <v>0.5</v>
      </c>
      <c r="V221">
        <v>2</v>
      </c>
      <c r="W221">
        <v>3.2</v>
      </c>
      <c r="X221">
        <v>0.4</v>
      </c>
      <c r="Y221">
        <v>57</v>
      </c>
      <c r="Z221">
        <v>50</v>
      </c>
      <c r="AA221">
        <v>96</v>
      </c>
      <c r="AB221">
        <v>100</v>
      </c>
    </row>
    <row r="222" spans="1:28" x14ac:dyDescent="0.25">
      <c r="A222" t="s">
        <v>170</v>
      </c>
      <c r="B222">
        <v>8</v>
      </c>
      <c r="C222" t="s">
        <v>158</v>
      </c>
      <c r="D222">
        <v>0</v>
      </c>
      <c r="E222">
        <v>76</v>
      </c>
      <c r="F222">
        <v>26</v>
      </c>
      <c r="G222">
        <v>100</v>
      </c>
      <c r="H222">
        <v>16</v>
      </c>
      <c r="I222" t="s">
        <v>153</v>
      </c>
      <c r="J222" t="s">
        <v>139</v>
      </c>
      <c r="K222" t="s">
        <v>142</v>
      </c>
      <c r="L222">
        <v>0</v>
      </c>
      <c r="M222">
        <v>1</v>
      </c>
      <c r="N222">
        <v>0</v>
      </c>
      <c r="O222">
        <v>1</v>
      </c>
      <c r="P222">
        <v>1</v>
      </c>
      <c r="Q222">
        <v>2</v>
      </c>
      <c r="R222">
        <v>0.02</v>
      </c>
      <c r="S222">
        <v>5.22</v>
      </c>
      <c r="T222">
        <v>62.6</v>
      </c>
      <c r="U222">
        <v>48.8</v>
      </c>
      <c r="V222">
        <v>5.4</v>
      </c>
      <c r="W222">
        <v>27.2</v>
      </c>
      <c r="X222">
        <v>0.2</v>
      </c>
      <c r="Y222">
        <v>47</v>
      </c>
      <c r="Z222">
        <v>50</v>
      </c>
      <c r="AA222">
        <v>93</v>
      </c>
      <c r="AB222">
        <v>86</v>
      </c>
    </row>
    <row r="223" spans="1:28" x14ac:dyDescent="0.25">
      <c r="A223" t="s">
        <v>170</v>
      </c>
      <c r="B223">
        <v>8</v>
      </c>
      <c r="C223" t="s">
        <v>158</v>
      </c>
      <c r="D223">
        <v>0</v>
      </c>
      <c r="E223">
        <v>76</v>
      </c>
      <c r="F223">
        <v>26</v>
      </c>
      <c r="G223">
        <v>100</v>
      </c>
      <c r="H223">
        <v>17</v>
      </c>
      <c r="I223" t="s">
        <v>154</v>
      </c>
      <c r="J223" t="s">
        <v>141</v>
      </c>
      <c r="K223" t="s">
        <v>119</v>
      </c>
      <c r="L223">
        <v>0</v>
      </c>
      <c r="M223">
        <v>0</v>
      </c>
      <c r="N223">
        <v>1</v>
      </c>
      <c r="O223">
        <v>40.299999999999997</v>
      </c>
      <c r="P223">
        <v>40.299999999999997</v>
      </c>
      <c r="Q223">
        <v>80.599999999999994</v>
      </c>
      <c r="R223">
        <v>0.80600000000000005</v>
      </c>
      <c r="S223">
        <v>4.2</v>
      </c>
      <c r="T223">
        <v>66.2</v>
      </c>
      <c r="U223">
        <v>5.0999999999999996</v>
      </c>
      <c r="V223">
        <v>12.2</v>
      </c>
      <c r="W223">
        <v>7.8</v>
      </c>
      <c r="X223">
        <v>0</v>
      </c>
      <c r="Y223">
        <v>25</v>
      </c>
      <c r="Z223">
        <v>22</v>
      </c>
      <c r="AA223">
        <v>15</v>
      </c>
      <c r="AB223">
        <v>19</v>
      </c>
    </row>
    <row r="224" spans="1:28" x14ac:dyDescent="0.25">
      <c r="A224" t="s">
        <v>170</v>
      </c>
      <c r="B224">
        <v>8</v>
      </c>
      <c r="C224" t="s">
        <v>158</v>
      </c>
      <c r="D224">
        <v>0</v>
      </c>
      <c r="E224">
        <v>76</v>
      </c>
      <c r="F224">
        <v>26</v>
      </c>
      <c r="G224">
        <v>100</v>
      </c>
      <c r="H224">
        <v>19</v>
      </c>
      <c r="I224" t="s">
        <v>155</v>
      </c>
      <c r="J224" t="s">
        <v>139</v>
      </c>
      <c r="K224" t="s">
        <v>119</v>
      </c>
      <c r="L224">
        <v>0</v>
      </c>
      <c r="M224">
        <v>0</v>
      </c>
      <c r="N224">
        <v>0</v>
      </c>
      <c r="O224">
        <v>27.3</v>
      </c>
      <c r="P224">
        <v>27.3</v>
      </c>
      <c r="Q224">
        <v>54.6</v>
      </c>
      <c r="R224">
        <v>0.54600000000000004</v>
      </c>
      <c r="S224">
        <v>4.1399999999999997</v>
      </c>
      <c r="T224">
        <v>23.8</v>
      </c>
      <c r="U224">
        <v>1</v>
      </c>
      <c r="V224">
        <v>5.2</v>
      </c>
      <c r="W224">
        <v>9.4</v>
      </c>
      <c r="X224">
        <v>0.8</v>
      </c>
      <c r="Y224">
        <v>30</v>
      </c>
      <c r="Z224">
        <v>18</v>
      </c>
      <c r="AA224">
        <v>14</v>
      </c>
      <c r="AB224">
        <v>10</v>
      </c>
    </row>
    <row r="225" spans="1:28" x14ac:dyDescent="0.25">
      <c r="A225" t="s">
        <v>170</v>
      </c>
      <c r="B225">
        <v>8</v>
      </c>
      <c r="C225" t="s">
        <v>158</v>
      </c>
      <c r="D225">
        <v>0</v>
      </c>
      <c r="E225">
        <v>76</v>
      </c>
      <c r="F225">
        <v>26</v>
      </c>
      <c r="G225">
        <v>100</v>
      </c>
      <c r="H225">
        <v>20</v>
      </c>
      <c r="I225" t="s">
        <v>156</v>
      </c>
      <c r="J225" t="s">
        <v>141</v>
      </c>
      <c r="K225" t="s">
        <v>142</v>
      </c>
      <c r="L225">
        <v>0</v>
      </c>
      <c r="M225">
        <v>1</v>
      </c>
      <c r="N225">
        <v>1</v>
      </c>
      <c r="O225">
        <v>35.9</v>
      </c>
      <c r="P225">
        <v>35.9</v>
      </c>
      <c r="Q225">
        <v>71.8</v>
      </c>
      <c r="R225">
        <v>0.71799999999999997</v>
      </c>
      <c r="S225">
        <v>1.28</v>
      </c>
      <c r="T225">
        <v>16</v>
      </c>
      <c r="U225">
        <v>3.6</v>
      </c>
      <c r="V225">
        <v>3</v>
      </c>
      <c r="W225">
        <v>4.8</v>
      </c>
      <c r="X225">
        <v>0.4</v>
      </c>
      <c r="Y225">
        <v>100</v>
      </c>
      <c r="Z225">
        <v>100</v>
      </c>
      <c r="AA225">
        <v>100</v>
      </c>
      <c r="AB225">
        <v>100</v>
      </c>
    </row>
    <row r="226" spans="1:28" x14ac:dyDescent="0.25">
      <c r="A226" t="s">
        <v>171</v>
      </c>
      <c r="B226">
        <v>9</v>
      </c>
      <c r="C226" t="s">
        <v>158</v>
      </c>
      <c r="D226">
        <v>0</v>
      </c>
      <c r="E226">
        <v>58</v>
      </c>
      <c r="F226">
        <v>0</v>
      </c>
      <c r="G226">
        <v>76</v>
      </c>
      <c r="H226">
        <v>1</v>
      </c>
      <c r="I226" t="s">
        <v>138</v>
      </c>
      <c r="J226" t="s">
        <v>139</v>
      </c>
      <c r="K226" t="s">
        <v>119</v>
      </c>
      <c r="L226">
        <v>0</v>
      </c>
      <c r="M226">
        <v>0</v>
      </c>
      <c r="N226">
        <v>0</v>
      </c>
      <c r="O226">
        <v>27.44</v>
      </c>
      <c r="P226">
        <v>27.44</v>
      </c>
      <c r="Q226">
        <v>54.88</v>
      </c>
      <c r="R226">
        <v>0.54879999999999995</v>
      </c>
      <c r="S226">
        <v>2.1</v>
      </c>
      <c r="T226">
        <v>24.8</v>
      </c>
      <c r="U226">
        <v>5.0999999999999996</v>
      </c>
      <c r="V226">
        <v>5.8</v>
      </c>
      <c r="W226">
        <v>8.6</v>
      </c>
      <c r="X226">
        <v>0.52</v>
      </c>
      <c r="Y226">
        <v>63</v>
      </c>
      <c r="Z226">
        <v>7</v>
      </c>
      <c r="AA226">
        <v>64</v>
      </c>
      <c r="AB226">
        <v>25</v>
      </c>
    </row>
    <row r="227" spans="1:28" x14ac:dyDescent="0.25">
      <c r="A227" t="s">
        <v>171</v>
      </c>
      <c r="B227">
        <v>9</v>
      </c>
      <c r="C227" t="s">
        <v>158</v>
      </c>
      <c r="D227">
        <v>0</v>
      </c>
      <c r="E227">
        <v>58</v>
      </c>
      <c r="F227">
        <v>0</v>
      </c>
      <c r="G227">
        <v>76</v>
      </c>
      <c r="H227">
        <v>2</v>
      </c>
      <c r="I227" t="s">
        <v>140</v>
      </c>
      <c r="J227" t="s">
        <v>141</v>
      </c>
      <c r="K227" t="s">
        <v>142</v>
      </c>
      <c r="L227">
        <v>0</v>
      </c>
      <c r="M227">
        <v>1</v>
      </c>
      <c r="N227">
        <v>1</v>
      </c>
      <c r="O227">
        <v>39.9</v>
      </c>
      <c r="P227">
        <v>39.9</v>
      </c>
      <c r="Q227">
        <v>79.8</v>
      </c>
      <c r="R227">
        <v>0.79800000000000004</v>
      </c>
      <c r="S227">
        <v>0.8</v>
      </c>
      <c r="T227">
        <v>20</v>
      </c>
      <c r="U227">
        <v>18.600000000000001</v>
      </c>
      <c r="V227">
        <v>0</v>
      </c>
      <c r="W227">
        <v>0</v>
      </c>
      <c r="X227">
        <v>0.2</v>
      </c>
      <c r="Y227">
        <v>65</v>
      </c>
      <c r="Z227">
        <v>71</v>
      </c>
      <c r="AA227">
        <v>61</v>
      </c>
      <c r="AB227">
        <v>100</v>
      </c>
    </row>
    <row r="228" spans="1:28" x14ac:dyDescent="0.25">
      <c r="A228" t="s">
        <v>171</v>
      </c>
      <c r="B228">
        <v>9</v>
      </c>
      <c r="C228" t="s">
        <v>158</v>
      </c>
      <c r="D228">
        <v>0</v>
      </c>
      <c r="E228">
        <v>58</v>
      </c>
      <c r="F228">
        <v>0</v>
      </c>
      <c r="G228">
        <v>76</v>
      </c>
      <c r="H228">
        <v>4</v>
      </c>
      <c r="I228" t="s">
        <v>143</v>
      </c>
      <c r="J228" t="s">
        <v>139</v>
      </c>
      <c r="K228" t="s">
        <v>142</v>
      </c>
      <c r="L228">
        <v>0</v>
      </c>
      <c r="M228">
        <v>1</v>
      </c>
      <c r="N228">
        <v>0</v>
      </c>
      <c r="O228">
        <v>1.8</v>
      </c>
      <c r="P228">
        <v>1.8</v>
      </c>
      <c r="Q228">
        <v>3.6</v>
      </c>
      <c r="R228">
        <v>3.5999999999999997E-2</v>
      </c>
      <c r="S228">
        <v>5.36</v>
      </c>
      <c r="T228">
        <v>52.6</v>
      </c>
      <c r="U228">
        <v>1.2</v>
      </c>
      <c r="V228">
        <v>5.6</v>
      </c>
      <c r="W228">
        <v>33</v>
      </c>
      <c r="X228">
        <v>2.4</v>
      </c>
      <c r="Y228">
        <v>20</v>
      </c>
      <c r="Z228">
        <v>0</v>
      </c>
      <c r="AA228">
        <v>68</v>
      </c>
      <c r="AB228">
        <v>100</v>
      </c>
    </row>
    <row r="229" spans="1:28" x14ac:dyDescent="0.25">
      <c r="A229" t="s">
        <v>171</v>
      </c>
      <c r="B229">
        <v>9</v>
      </c>
      <c r="C229" t="s">
        <v>158</v>
      </c>
      <c r="D229">
        <v>0</v>
      </c>
      <c r="E229">
        <v>58</v>
      </c>
      <c r="F229">
        <v>0</v>
      </c>
      <c r="G229">
        <v>76</v>
      </c>
      <c r="H229">
        <v>5</v>
      </c>
      <c r="I229" t="s">
        <v>144</v>
      </c>
      <c r="J229" t="s">
        <v>141</v>
      </c>
      <c r="K229" t="s">
        <v>119</v>
      </c>
      <c r="L229">
        <v>0</v>
      </c>
      <c r="M229">
        <v>0</v>
      </c>
      <c r="N229">
        <v>1</v>
      </c>
      <c r="O229">
        <v>33.5</v>
      </c>
      <c r="P229">
        <v>33.5</v>
      </c>
      <c r="Q229">
        <v>67</v>
      </c>
      <c r="R229">
        <v>0.67</v>
      </c>
      <c r="S229">
        <v>1.66</v>
      </c>
      <c r="T229">
        <v>17</v>
      </c>
      <c r="U229">
        <v>6.9</v>
      </c>
      <c r="V229">
        <v>3.2</v>
      </c>
      <c r="W229">
        <v>8.8000000000000007</v>
      </c>
      <c r="X229">
        <v>0.6</v>
      </c>
      <c r="Y229">
        <v>39</v>
      </c>
      <c r="Z229">
        <v>16</v>
      </c>
      <c r="AA229">
        <v>67</v>
      </c>
      <c r="AB229">
        <v>65</v>
      </c>
    </row>
    <row r="230" spans="1:28" x14ac:dyDescent="0.25">
      <c r="A230" t="s">
        <v>171</v>
      </c>
      <c r="B230">
        <v>9</v>
      </c>
      <c r="C230" t="s">
        <v>158</v>
      </c>
      <c r="D230">
        <v>0</v>
      </c>
      <c r="E230">
        <v>58</v>
      </c>
      <c r="F230">
        <v>0</v>
      </c>
      <c r="G230">
        <v>76</v>
      </c>
      <c r="H230">
        <v>6</v>
      </c>
      <c r="I230" t="s">
        <v>145</v>
      </c>
      <c r="J230" t="s">
        <v>139</v>
      </c>
      <c r="K230" t="s">
        <v>119</v>
      </c>
      <c r="L230">
        <v>0</v>
      </c>
      <c r="M230">
        <v>0</v>
      </c>
      <c r="N230">
        <v>0</v>
      </c>
      <c r="O230">
        <v>4.7</v>
      </c>
      <c r="P230">
        <v>4.7</v>
      </c>
      <c r="Q230">
        <v>9.4</v>
      </c>
      <c r="R230">
        <v>9.4E-2</v>
      </c>
      <c r="S230">
        <v>3.4</v>
      </c>
      <c r="T230">
        <v>62.6</v>
      </c>
      <c r="U230">
        <v>41</v>
      </c>
      <c r="V230">
        <v>5.4</v>
      </c>
      <c r="W230">
        <v>27.2</v>
      </c>
      <c r="X230">
        <v>0.2</v>
      </c>
      <c r="Y230">
        <v>6</v>
      </c>
      <c r="Z230">
        <v>0</v>
      </c>
      <c r="AA230">
        <v>55</v>
      </c>
      <c r="AB230">
        <v>100</v>
      </c>
    </row>
    <row r="231" spans="1:28" x14ac:dyDescent="0.25">
      <c r="A231" t="s">
        <v>171</v>
      </c>
      <c r="B231">
        <v>9</v>
      </c>
      <c r="C231" t="s">
        <v>158</v>
      </c>
      <c r="D231">
        <v>0</v>
      </c>
      <c r="E231">
        <v>58</v>
      </c>
      <c r="F231">
        <v>0</v>
      </c>
      <c r="G231">
        <v>76</v>
      </c>
      <c r="H231">
        <v>7</v>
      </c>
      <c r="I231" t="s">
        <v>146</v>
      </c>
      <c r="J231" t="s">
        <v>141</v>
      </c>
      <c r="K231" t="s">
        <v>142</v>
      </c>
      <c r="L231">
        <v>0</v>
      </c>
      <c r="M231">
        <v>1</v>
      </c>
      <c r="N231">
        <v>1</v>
      </c>
      <c r="O231">
        <v>31.75</v>
      </c>
      <c r="P231">
        <v>31.75</v>
      </c>
      <c r="Q231">
        <v>63.5</v>
      </c>
      <c r="R231">
        <v>0.63500000000000001</v>
      </c>
      <c r="S231">
        <v>1.8</v>
      </c>
      <c r="T231">
        <v>25.6</v>
      </c>
      <c r="U231">
        <v>23.1</v>
      </c>
      <c r="V231">
        <v>3</v>
      </c>
      <c r="W231">
        <v>7.2</v>
      </c>
      <c r="X231">
        <v>0.1</v>
      </c>
      <c r="Y231">
        <v>82</v>
      </c>
      <c r="Z231">
        <v>78</v>
      </c>
      <c r="AA231">
        <v>69</v>
      </c>
      <c r="AB231">
        <v>100</v>
      </c>
    </row>
    <row r="232" spans="1:28" x14ac:dyDescent="0.25">
      <c r="A232" t="s">
        <v>171</v>
      </c>
      <c r="B232">
        <v>9</v>
      </c>
      <c r="C232" t="s">
        <v>158</v>
      </c>
      <c r="D232">
        <v>0</v>
      </c>
      <c r="E232">
        <v>58</v>
      </c>
      <c r="F232">
        <v>0</v>
      </c>
      <c r="G232">
        <v>76</v>
      </c>
      <c r="H232">
        <v>9</v>
      </c>
      <c r="I232" t="s">
        <v>147</v>
      </c>
      <c r="J232" t="s">
        <v>139</v>
      </c>
      <c r="K232" t="s">
        <v>142</v>
      </c>
      <c r="L232">
        <v>0</v>
      </c>
      <c r="M232">
        <v>1</v>
      </c>
      <c r="N232">
        <v>0</v>
      </c>
      <c r="O232">
        <v>21.2</v>
      </c>
      <c r="P232">
        <v>21.2</v>
      </c>
      <c r="Q232">
        <v>42.4</v>
      </c>
      <c r="R232">
        <v>0.42399999999999999</v>
      </c>
      <c r="S232">
        <v>2.58</v>
      </c>
      <c r="T232">
        <v>32.200000000000003</v>
      </c>
      <c r="U232">
        <v>3.5</v>
      </c>
      <c r="V232">
        <v>12.4</v>
      </c>
      <c r="W232">
        <v>8</v>
      </c>
      <c r="X232">
        <v>1.4</v>
      </c>
      <c r="Y232">
        <v>12</v>
      </c>
      <c r="Z232">
        <v>1</v>
      </c>
      <c r="AA232">
        <v>95</v>
      </c>
      <c r="AB232">
        <v>100</v>
      </c>
    </row>
    <row r="233" spans="1:28" x14ac:dyDescent="0.25">
      <c r="A233" t="s">
        <v>171</v>
      </c>
      <c r="B233">
        <v>9</v>
      </c>
      <c r="C233" t="s">
        <v>158</v>
      </c>
      <c r="D233">
        <v>0</v>
      </c>
      <c r="E233">
        <v>58</v>
      </c>
      <c r="F233">
        <v>0</v>
      </c>
      <c r="G233">
        <v>76</v>
      </c>
      <c r="H233">
        <v>10</v>
      </c>
      <c r="I233" t="s">
        <v>148</v>
      </c>
      <c r="J233" t="s">
        <v>141</v>
      </c>
      <c r="K233" t="s">
        <v>119</v>
      </c>
      <c r="L233">
        <v>0</v>
      </c>
      <c r="M233">
        <v>0</v>
      </c>
      <c r="N233">
        <v>1</v>
      </c>
      <c r="O233">
        <v>43.7</v>
      </c>
      <c r="P233">
        <v>43.7</v>
      </c>
      <c r="Q233">
        <v>87.4</v>
      </c>
      <c r="R233">
        <v>0.874</v>
      </c>
      <c r="S233">
        <v>0.56000000000000005</v>
      </c>
      <c r="T233">
        <v>4.8</v>
      </c>
      <c r="U233">
        <v>4.5999999999999996</v>
      </c>
      <c r="V233">
        <v>1.8</v>
      </c>
      <c r="W233">
        <v>2.8</v>
      </c>
      <c r="X233">
        <v>0.2</v>
      </c>
      <c r="Y233">
        <v>55</v>
      </c>
      <c r="Z233">
        <v>7</v>
      </c>
      <c r="AA233">
        <v>50</v>
      </c>
      <c r="AB233">
        <v>100</v>
      </c>
    </row>
    <row r="234" spans="1:28" x14ac:dyDescent="0.25">
      <c r="A234" t="s">
        <v>171</v>
      </c>
      <c r="B234">
        <v>9</v>
      </c>
      <c r="C234" t="s">
        <v>158</v>
      </c>
      <c r="D234">
        <v>0</v>
      </c>
      <c r="E234">
        <v>58</v>
      </c>
      <c r="F234">
        <v>0</v>
      </c>
      <c r="G234">
        <v>76</v>
      </c>
      <c r="H234">
        <v>11</v>
      </c>
      <c r="I234" t="s">
        <v>149</v>
      </c>
      <c r="J234" t="s">
        <v>139</v>
      </c>
      <c r="K234" t="s">
        <v>142</v>
      </c>
      <c r="L234">
        <v>0</v>
      </c>
      <c r="M234">
        <v>1</v>
      </c>
      <c r="N234">
        <v>0</v>
      </c>
      <c r="O234">
        <v>20.3</v>
      </c>
      <c r="P234">
        <v>20.3</v>
      </c>
      <c r="Q234">
        <v>40.6</v>
      </c>
      <c r="R234">
        <v>0.40600000000000003</v>
      </c>
      <c r="S234">
        <v>3.04</v>
      </c>
      <c r="T234">
        <v>28.2</v>
      </c>
      <c r="U234">
        <v>10</v>
      </c>
      <c r="V234">
        <v>12.6</v>
      </c>
      <c r="W234">
        <v>15.4</v>
      </c>
      <c r="X234">
        <v>1.4</v>
      </c>
      <c r="Y234">
        <v>9</v>
      </c>
      <c r="Z234">
        <v>0</v>
      </c>
      <c r="AA234">
        <v>5</v>
      </c>
      <c r="AB234">
        <v>100</v>
      </c>
    </row>
    <row r="235" spans="1:28" x14ac:dyDescent="0.25">
      <c r="A235" t="s">
        <v>171</v>
      </c>
      <c r="B235">
        <v>9</v>
      </c>
      <c r="C235" t="s">
        <v>158</v>
      </c>
      <c r="D235">
        <v>0</v>
      </c>
      <c r="E235">
        <v>58</v>
      </c>
      <c r="F235">
        <v>0</v>
      </c>
      <c r="G235">
        <v>76</v>
      </c>
      <c r="H235">
        <v>12</v>
      </c>
      <c r="I235" t="s">
        <v>150</v>
      </c>
      <c r="J235" t="s">
        <v>141</v>
      </c>
      <c r="K235" t="s">
        <v>119</v>
      </c>
      <c r="L235">
        <v>0</v>
      </c>
      <c r="M235">
        <v>0</v>
      </c>
      <c r="N235">
        <v>1</v>
      </c>
      <c r="O235">
        <v>36.4</v>
      </c>
      <c r="P235">
        <v>36.4</v>
      </c>
      <c r="Q235">
        <v>72.8</v>
      </c>
      <c r="R235">
        <v>0.72799999999999998</v>
      </c>
      <c r="S235">
        <v>1.02</v>
      </c>
      <c r="T235">
        <v>24</v>
      </c>
      <c r="U235">
        <v>20.9</v>
      </c>
      <c r="V235">
        <v>1.2</v>
      </c>
      <c r="W235">
        <v>0.4</v>
      </c>
      <c r="X235">
        <v>0.4</v>
      </c>
      <c r="Y235">
        <v>59</v>
      </c>
      <c r="Z235">
        <v>73</v>
      </c>
      <c r="AA235">
        <v>43</v>
      </c>
      <c r="AB235">
        <v>100</v>
      </c>
    </row>
    <row r="236" spans="1:28" x14ac:dyDescent="0.25">
      <c r="A236" t="s">
        <v>171</v>
      </c>
      <c r="B236">
        <v>9</v>
      </c>
      <c r="C236" t="s">
        <v>158</v>
      </c>
      <c r="D236">
        <v>0</v>
      </c>
      <c r="E236">
        <v>58</v>
      </c>
      <c r="F236">
        <v>0</v>
      </c>
      <c r="G236">
        <v>76</v>
      </c>
      <c r="H236">
        <v>14</v>
      </c>
      <c r="I236" t="s">
        <v>151</v>
      </c>
      <c r="J236" t="s">
        <v>139</v>
      </c>
      <c r="K236" t="s">
        <v>119</v>
      </c>
      <c r="L236">
        <v>0</v>
      </c>
      <c r="M236">
        <v>0</v>
      </c>
      <c r="N236">
        <v>0</v>
      </c>
      <c r="O236">
        <v>1.96</v>
      </c>
      <c r="P236">
        <v>1.96</v>
      </c>
      <c r="Q236">
        <v>3.92</v>
      </c>
      <c r="R236">
        <v>3.9199999999999999E-2</v>
      </c>
      <c r="S236">
        <v>6.08</v>
      </c>
      <c r="T236">
        <v>9.4</v>
      </c>
      <c r="U236">
        <v>5.3</v>
      </c>
      <c r="V236">
        <v>28.8</v>
      </c>
      <c r="W236">
        <v>48.8</v>
      </c>
      <c r="X236">
        <v>1.08</v>
      </c>
      <c r="Y236">
        <v>0</v>
      </c>
      <c r="Z236">
        <v>0</v>
      </c>
      <c r="AA236">
        <v>32</v>
      </c>
      <c r="AB236">
        <v>100</v>
      </c>
    </row>
    <row r="237" spans="1:28" x14ac:dyDescent="0.25">
      <c r="A237" t="s">
        <v>171</v>
      </c>
      <c r="B237">
        <v>9</v>
      </c>
      <c r="C237" t="s">
        <v>158</v>
      </c>
      <c r="D237">
        <v>0</v>
      </c>
      <c r="E237">
        <v>58</v>
      </c>
      <c r="F237">
        <v>0</v>
      </c>
      <c r="G237">
        <v>76</v>
      </c>
      <c r="H237">
        <v>15</v>
      </c>
      <c r="I237" t="s">
        <v>152</v>
      </c>
      <c r="J237" t="s">
        <v>139</v>
      </c>
      <c r="K237" t="s">
        <v>142</v>
      </c>
      <c r="L237">
        <v>0</v>
      </c>
      <c r="M237">
        <v>1</v>
      </c>
      <c r="N237">
        <v>0</v>
      </c>
      <c r="O237">
        <v>31.7</v>
      </c>
      <c r="P237">
        <v>31.7</v>
      </c>
      <c r="Q237">
        <v>63.4</v>
      </c>
      <c r="R237">
        <v>0.63400000000000001</v>
      </c>
      <c r="S237">
        <v>1.56</v>
      </c>
      <c r="T237">
        <v>28.6</v>
      </c>
      <c r="U237">
        <v>0.5</v>
      </c>
      <c r="V237">
        <v>2</v>
      </c>
      <c r="W237">
        <v>3.2</v>
      </c>
      <c r="X237">
        <v>0.4</v>
      </c>
      <c r="Y237">
        <v>30</v>
      </c>
      <c r="Z237">
        <v>0</v>
      </c>
      <c r="AA237">
        <v>73</v>
      </c>
      <c r="AB237">
        <v>100</v>
      </c>
    </row>
    <row r="238" spans="1:28" x14ac:dyDescent="0.25">
      <c r="A238" t="s">
        <v>171</v>
      </c>
      <c r="B238">
        <v>9</v>
      </c>
      <c r="C238" t="s">
        <v>158</v>
      </c>
      <c r="D238">
        <v>0</v>
      </c>
      <c r="E238">
        <v>58</v>
      </c>
      <c r="F238">
        <v>0</v>
      </c>
      <c r="G238">
        <v>76</v>
      </c>
      <c r="H238">
        <v>16</v>
      </c>
      <c r="I238" t="s">
        <v>153</v>
      </c>
      <c r="J238" t="s">
        <v>139</v>
      </c>
      <c r="K238" t="s">
        <v>142</v>
      </c>
      <c r="L238">
        <v>0</v>
      </c>
      <c r="M238">
        <v>1</v>
      </c>
      <c r="N238">
        <v>0</v>
      </c>
      <c r="O238">
        <v>1</v>
      </c>
      <c r="P238">
        <v>1</v>
      </c>
      <c r="Q238">
        <v>2</v>
      </c>
      <c r="R238">
        <v>0.02</v>
      </c>
      <c r="S238">
        <v>5.22</v>
      </c>
      <c r="T238">
        <v>62.6</v>
      </c>
      <c r="U238">
        <v>48.8</v>
      </c>
      <c r="V238">
        <v>5.4</v>
      </c>
      <c r="W238">
        <v>27.2</v>
      </c>
      <c r="X238">
        <v>0.2</v>
      </c>
      <c r="Y238">
        <v>28</v>
      </c>
      <c r="Z238">
        <v>9</v>
      </c>
      <c r="AA238">
        <v>100</v>
      </c>
      <c r="AB238">
        <v>100</v>
      </c>
    </row>
    <row r="239" spans="1:28" x14ac:dyDescent="0.25">
      <c r="A239" t="s">
        <v>171</v>
      </c>
      <c r="B239">
        <v>9</v>
      </c>
      <c r="C239" t="s">
        <v>158</v>
      </c>
      <c r="D239">
        <v>0</v>
      </c>
      <c r="E239">
        <v>58</v>
      </c>
      <c r="F239">
        <v>0</v>
      </c>
      <c r="G239">
        <v>76</v>
      </c>
      <c r="H239">
        <v>17</v>
      </c>
      <c r="I239" t="s">
        <v>154</v>
      </c>
      <c r="J239" t="s">
        <v>141</v>
      </c>
      <c r="K239" t="s">
        <v>119</v>
      </c>
      <c r="L239">
        <v>0</v>
      </c>
      <c r="M239">
        <v>0</v>
      </c>
      <c r="N239">
        <v>1</v>
      </c>
      <c r="O239">
        <v>40.299999999999997</v>
      </c>
      <c r="P239">
        <v>40.299999999999997</v>
      </c>
      <c r="Q239">
        <v>80.599999999999994</v>
      </c>
      <c r="R239">
        <v>0.80600000000000005</v>
      </c>
      <c r="S239">
        <v>4.2</v>
      </c>
      <c r="T239">
        <v>66.2</v>
      </c>
      <c r="U239">
        <v>5.0999999999999996</v>
      </c>
      <c r="V239">
        <v>12.2</v>
      </c>
      <c r="W239">
        <v>7.8</v>
      </c>
      <c r="X239">
        <v>0</v>
      </c>
      <c r="Y239">
        <v>70</v>
      </c>
      <c r="Z239">
        <v>74</v>
      </c>
      <c r="AA239">
        <v>15</v>
      </c>
      <c r="AB239">
        <v>100</v>
      </c>
    </row>
    <row r="240" spans="1:28" x14ac:dyDescent="0.25">
      <c r="A240" t="s">
        <v>171</v>
      </c>
      <c r="B240">
        <v>9</v>
      </c>
      <c r="C240" t="s">
        <v>158</v>
      </c>
      <c r="D240">
        <v>0</v>
      </c>
      <c r="E240">
        <v>58</v>
      </c>
      <c r="F240">
        <v>0</v>
      </c>
      <c r="G240">
        <v>76</v>
      </c>
      <c r="H240">
        <v>19</v>
      </c>
      <c r="I240" t="s">
        <v>155</v>
      </c>
      <c r="J240" t="s">
        <v>139</v>
      </c>
      <c r="K240" t="s">
        <v>119</v>
      </c>
      <c r="L240">
        <v>0</v>
      </c>
      <c r="M240">
        <v>0</v>
      </c>
      <c r="N240">
        <v>0</v>
      </c>
      <c r="O240">
        <v>27.3</v>
      </c>
      <c r="P240">
        <v>27.3</v>
      </c>
      <c r="Q240">
        <v>54.6</v>
      </c>
      <c r="R240">
        <v>0.54600000000000004</v>
      </c>
      <c r="S240">
        <v>4.1399999999999997</v>
      </c>
      <c r="T240">
        <v>23.8</v>
      </c>
      <c r="U240">
        <v>1</v>
      </c>
      <c r="V240">
        <v>5.2</v>
      </c>
      <c r="W240">
        <v>9.4</v>
      </c>
      <c r="X240">
        <v>0.8</v>
      </c>
      <c r="Y240">
        <v>10</v>
      </c>
      <c r="Z240">
        <v>0</v>
      </c>
      <c r="AA240">
        <v>15</v>
      </c>
      <c r="AB240">
        <v>100</v>
      </c>
    </row>
    <row r="241" spans="1:28" x14ac:dyDescent="0.25">
      <c r="A241" t="s">
        <v>171</v>
      </c>
      <c r="B241">
        <v>9</v>
      </c>
      <c r="C241" t="s">
        <v>158</v>
      </c>
      <c r="D241">
        <v>0</v>
      </c>
      <c r="E241">
        <v>58</v>
      </c>
      <c r="F241">
        <v>0</v>
      </c>
      <c r="G241">
        <v>76</v>
      </c>
      <c r="H241">
        <v>20</v>
      </c>
      <c r="I241" t="s">
        <v>156</v>
      </c>
      <c r="J241" t="s">
        <v>141</v>
      </c>
      <c r="K241" t="s">
        <v>142</v>
      </c>
      <c r="L241">
        <v>0</v>
      </c>
      <c r="M241">
        <v>1</v>
      </c>
      <c r="N241">
        <v>1</v>
      </c>
      <c r="O241">
        <v>35.9</v>
      </c>
      <c r="P241">
        <v>35.9</v>
      </c>
      <c r="Q241">
        <v>71.8</v>
      </c>
      <c r="R241">
        <v>0.71799999999999997</v>
      </c>
      <c r="S241">
        <v>1.28</v>
      </c>
      <c r="T241">
        <v>16</v>
      </c>
      <c r="U241">
        <v>3.6</v>
      </c>
      <c r="V241">
        <v>3</v>
      </c>
      <c r="W241">
        <v>4.8</v>
      </c>
      <c r="X241">
        <v>0.4</v>
      </c>
      <c r="Y241">
        <v>50</v>
      </c>
      <c r="Z241">
        <v>15</v>
      </c>
      <c r="AA241">
        <v>81</v>
      </c>
      <c r="AB241">
        <v>93</v>
      </c>
    </row>
    <row r="242" spans="1:28" x14ac:dyDescent="0.25">
      <c r="A242" t="s">
        <v>172</v>
      </c>
      <c r="B242">
        <v>9</v>
      </c>
      <c r="C242" t="s">
        <v>137</v>
      </c>
      <c r="D242">
        <v>1</v>
      </c>
      <c r="E242">
        <v>63</v>
      </c>
      <c r="F242">
        <v>0</v>
      </c>
      <c r="G242">
        <v>86</v>
      </c>
      <c r="H242">
        <v>1</v>
      </c>
      <c r="I242" t="s">
        <v>138</v>
      </c>
      <c r="J242" t="s">
        <v>139</v>
      </c>
      <c r="K242" t="s">
        <v>119</v>
      </c>
      <c r="L242">
        <v>0</v>
      </c>
      <c r="M242">
        <v>0</v>
      </c>
      <c r="N242">
        <v>0</v>
      </c>
      <c r="O242">
        <v>27.44</v>
      </c>
      <c r="P242">
        <v>27.44</v>
      </c>
      <c r="Q242">
        <v>54.88</v>
      </c>
      <c r="R242">
        <v>0.54879999999999995</v>
      </c>
      <c r="S242">
        <v>2.1</v>
      </c>
      <c r="T242">
        <v>24.8</v>
      </c>
      <c r="U242">
        <v>5.0999999999999996</v>
      </c>
      <c r="V242">
        <v>5.8</v>
      </c>
      <c r="W242">
        <v>8.6</v>
      </c>
      <c r="X242">
        <v>0.52</v>
      </c>
      <c r="Y242">
        <v>74</v>
      </c>
      <c r="Z242">
        <v>75</v>
      </c>
      <c r="AA242">
        <v>76</v>
      </c>
      <c r="AB242">
        <v>80</v>
      </c>
    </row>
    <row r="243" spans="1:28" x14ac:dyDescent="0.25">
      <c r="A243" t="s">
        <v>172</v>
      </c>
      <c r="B243">
        <v>9</v>
      </c>
      <c r="C243" t="s">
        <v>137</v>
      </c>
      <c r="D243">
        <v>1</v>
      </c>
      <c r="E243">
        <v>63</v>
      </c>
      <c r="F243">
        <v>0</v>
      </c>
      <c r="G243">
        <v>86</v>
      </c>
      <c r="H243">
        <v>2</v>
      </c>
      <c r="I243" t="s">
        <v>140</v>
      </c>
      <c r="J243" t="s">
        <v>141</v>
      </c>
      <c r="K243" t="s">
        <v>142</v>
      </c>
      <c r="L243">
        <v>0</v>
      </c>
      <c r="M243">
        <v>1</v>
      </c>
      <c r="N243">
        <v>1</v>
      </c>
      <c r="O243">
        <v>39.9</v>
      </c>
      <c r="P243">
        <v>39.9</v>
      </c>
      <c r="Q243">
        <v>79.8</v>
      </c>
      <c r="R243">
        <v>0.79800000000000004</v>
      </c>
      <c r="S243">
        <v>0.8</v>
      </c>
      <c r="T243">
        <v>20</v>
      </c>
      <c r="U243">
        <v>18.600000000000001</v>
      </c>
      <c r="V243">
        <v>0</v>
      </c>
      <c r="W243">
        <v>0</v>
      </c>
      <c r="X243">
        <v>0.2</v>
      </c>
      <c r="Y243">
        <v>72</v>
      </c>
      <c r="Z243">
        <v>65</v>
      </c>
      <c r="AA243">
        <v>71</v>
      </c>
      <c r="AB243">
        <v>100</v>
      </c>
    </row>
    <row r="244" spans="1:28" x14ac:dyDescent="0.25">
      <c r="A244" t="s">
        <v>172</v>
      </c>
      <c r="B244">
        <v>9</v>
      </c>
      <c r="C244" t="s">
        <v>137</v>
      </c>
      <c r="D244">
        <v>1</v>
      </c>
      <c r="E244">
        <v>63</v>
      </c>
      <c r="F244">
        <v>0</v>
      </c>
      <c r="G244">
        <v>86</v>
      </c>
      <c r="H244">
        <v>4</v>
      </c>
      <c r="I244" t="s">
        <v>143</v>
      </c>
      <c r="J244" t="s">
        <v>139</v>
      </c>
      <c r="K244" t="s">
        <v>142</v>
      </c>
      <c r="L244">
        <v>0</v>
      </c>
      <c r="M244">
        <v>1</v>
      </c>
      <c r="N244">
        <v>0</v>
      </c>
      <c r="O244">
        <v>1.8</v>
      </c>
      <c r="P244">
        <v>1.8</v>
      </c>
      <c r="Q244">
        <v>3.6</v>
      </c>
      <c r="R244">
        <v>3.5999999999999997E-2</v>
      </c>
      <c r="S244">
        <v>5.36</v>
      </c>
      <c r="T244">
        <v>52.6</v>
      </c>
      <c r="U244">
        <v>1.2</v>
      </c>
      <c r="V244">
        <v>5.6</v>
      </c>
      <c r="W244">
        <v>33</v>
      </c>
      <c r="X244">
        <v>2.4</v>
      </c>
      <c r="Y244">
        <v>41</v>
      </c>
      <c r="Z244">
        <v>30</v>
      </c>
      <c r="AA244">
        <v>69</v>
      </c>
      <c r="AB244">
        <v>100</v>
      </c>
    </row>
    <row r="245" spans="1:28" x14ac:dyDescent="0.25">
      <c r="A245" t="s">
        <v>172</v>
      </c>
      <c r="B245">
        <v>9</v>
      </c>
      <c r="C245" t="s">
        <v>137</v>
      </c>
      <c r="D245">
        <v>1</v>
      </c>
      <c r="E245">
        <v>63</v>
      </c>
      <c r="F245">
        <v>0</v>
      </c>
      <c r="G245">
        <v>86</v>
      </c>
      <c r="H245">
        <v>5</v>
      </c>
      <c r="I245" t="s">
        <v>144</v>
      </c>
      <c r="J245" t="s">
        <v>141</v>
      </c>
      <c r="K245" t="s">
        <v>119</v>
      </c>
      <c r="L245">
        <v>0</v>
      </c>
      <c r="M245">
        <v>0</v>
      </c>
      <c r="N245">
        <v>1</v>
      </c>
      <c r="O245">
        <v>33.5</v>
      </c>
      <c r="P245">
        <v>33.5</v>
      </c>
      <c r="Q245">
        <v>67</v>
      </c>
      <c r="R245">
        <v>0.67</v>
      </c>
      <c r="S245">
        <v>1.66</v>
      </c>
      <c r="T245">
        <v>17</v>
      </c>
      <c r="U245">
        <v>6.9</v>
      </c>
      <c r="V245">
        <v>3.2</v>
      </c>
      <c r="W245">
        <v>8.8000000000000007</v>
      </c>
      <c r="X245">
        <v>0.6</v>
      </c>
      <c r="Y245">
        <v>58</v>
      </c>
      <c r="Z245">
        <v>31</v>
      </c>
      <c r="AA245">
        <v>67</v>
      </c>
      <c r="AB245">
        <v>100</v>
      </c>
    </row>
    <row r="246" spans="1:28" x14ac:dyDescent="0.25">
      <c r="A246" t="s">
        <v>172</v>
      </c>
      <c r="B246">
        <v>9</v>
      </c>
      <c r="C246" t="s">
        <v>137</v>
      </c>
      <c r="D246">
        <v>1</v>
      </c>
      <c r="E246">
        <v>63</v>
      </c>
      <c r="F246">
        <v>0</v>
      </c>
      <c r="G246">
        <v>86</v>
      </c>
      <c r="H246">
        <v>6</v>
      </c>
      <c r="I246" t="s">
        <v>145</v>
      </c>
      <c r="J246" t="s">
        <v>139</v>
      </c>
      <c r="K246" t="s">
        <v>119</v>
      </c>
      <c r="L246">
        <v>0</v>
      </c>
      <c r="M246">
        <v>0</v>
      </c>
      <c r="N246">
        <v>0</v>
      </c>
      <c r="O246">
        <v>4.7</v>
      </c>
      <c r="P246">
        <v>4.7</v>
      </c>
      <c r="Q246">
        <v>9.4</v>
      </c>
      <c r="R246">
        <v>9.4E-2</v>
      </c>
      <c r="S246">
        <v>3.4</v>
      </c>
      <c r="T246">
        <v>62.6</v>
      </c>
      <c r="U246">
        <v>41</v>
      </c>
      <c r="V246">
        <v>5.4</v>
      </c>
      <c r="W246">
        <v>27.2</v>
      </c>
      <c r="X246">
        <v>0.2</v>
      </c>
      <c r="Y246">
        <v>16</v>
      </c>
      <c r="Z246">
        <v>14</v>
      </c>
      <c r="AA246">
        <v>26</v>
      </c>
      <c r="AB246">
        <v>100</v>
      </c>
    </row>
    <row r="247" spans="1:28" x14ac:dyDescent="0.25">
      <c r="A247" t="s">
        <v>172</v>
      </c>
      <c r="B247">
        <v>9</v>
      </c>
      <c r="C247" t="s">
        <v>137</v>
      </c>
      <c r="D247">
        <v>1</v>
      </c>
      <c r="E247">
        <v>63</v>
      </c>
      <c r="F247">
        <v>0</v>
      </c>
      <c r="G247">
        <v>86</v>
      </c>
      <c r="H247">
        <v>7</v>
      </c>
      <c r="I247" t="s">
        <v>146</v>
      </c>
      <c r="J247" t="s">
        <v>141</v>
      </c>
      <c r="K247" t="s">
        <v>142</v>
      </c>
      <c r="L247">
        <v>0</v>
      </c>
      <c r="M247">
        <v>1</v>
      </c>
      <c r="N247">
        <v>1</v>
      </c>
      <c r="O247">
        <v>31.75</v>
      </c>
      <c r="P247">
        <v>31.75</v>
      </c>
      <c r="Q247">
        <v>63.5</v>
      </c>
      <c r="R247">
        <v>0.63500000000000001</v>
      </c>
      <c r="S247">
        <v>1.8</v>
      </c>
      <c r="T247">
        <v>25.6</v>
      </c>
      <c r="U247">
        <v>23.1</v>
      </c>
      <c r="V247">
        <v>3</v>
      </c>
      <c r="W247">
        <v>7.2</v>
      </c>
      <c r="X247">
        <v>0.1</v>
      </c>
      <c r="Y247">
        <v>73</v>
      </c>
      <c r="Z247">
        <v>43</v>
      </c>
      <c r="AA247">
        <v>95</v>
      </c>
      <c r="AB247">
        <v>100</v>
      </c>
    </row>
    <row r="248" spans="1:28" x14ac:dyDescent="0.25">
      <c r="A248" t="s">
        <v>172</v>
      </c>
      <c r="B248">
        <v>9</v>
      </c>
      <c r="C248" t="s">
        <v>137</v>
      </c>
      <c r="D248">
        <v>1</v>
      </c>
      <c r="E248">
        <v>63</v>
      </c>
      <c r="F248">
        <v>0</v>
      </c>
      <c r="G248">
        <v>86</v>
      </c>
      <c r="H248">
        <v>9</v>
      </c>
      <c r="I248" t="s">
        <v>147</v>
      </c>
      <c r="J248" t="s">
        <v>139</v>
      </c>
      <c r="K248" t="s">
        <v>142</v>
      </c>
      <c r="L248">
        <v>0</v>
      </c>
      <c r="M248">
        <v>1</v>
      </c>
      <c r="N248">
        <v>0</v>
      </c>
      <c r="O248">
        <v>21.2</v>
      </c>
      <c r="P248">
        <v>21.2</v>
      </c>
      <c r="Q248">
        <v>42.4</v>
      </c>
      <c r="R248">
        <v>0.42399999999999999</v>
      </c>
      <c r="S248">
        <v>2.58</v>
      </c>
      <c r="T248">
        <v>32.200000000000003</v>
      </c>
      <c r="U248">
        <v>3.5</v>
      </c>
      <c r="V248">
        <v>12.4</v>
      </c>
      <c r="W248">
        <v>8</v>
      </c>
      <c r="X248">
        <v>1.4</v>
      </c>
      <c r="Y248">
        <v>73</v>
      </c>
      <c r="Z248">
        <v>75</v>
      </c>
      <c r="AA248">
        <v>100</v>
      </c>
      <c r="AB248">
        <v>100</v>
      </c>
    </row>
    <row r="249" spans="1:28" x14ac:dyDescent="0.25">
      <c r="A249" t="s">
        <v>172</v>
      </c>
      <c r="B249">
        <v>9</v>
      </c>
      <c r="C249" t="s">
        <v>137</v>
      </c>
      <c r="D249">
        <v>1</v>
      </c>
      <c r="E249">
        <v>63</v>
      </c>
      <c r="F249">
        <v>0</v>
      </c>
      <c r="G249">
        <v>86</v>
      </c>
      <c r="H249">
        <v>10</v>
      </c>
      <c r="I249" t="s">
        <v>148</v>
      </c>
      <c r="J249" t="s">
        <v>141</v>
      </c>
      <c r="K249" t="s">
        <v>119</v>
      </c>
      <c r="L249">
        <v>0</v>
      </c>
      <c r="M249">
        <v>0</v>
      </c>
      <c r="N249">
        <v>1</v>
      </c>
      <c r="O249">
        <v>43.7</v>
      </c>
      <c r="P249">
        <v>43.7</v>
      </c>
      <c r="Q249">
        <v>87.4</v>
      </c>
      <c r="R249">
        <v>0.874</v>
      </c>
      <c r="S249">
        <v>0.56000000000000005</v>
      </c>
      <c r="T249">
        <v>4.8</v>
      </c>
      <c r="U249">
        <v>4.5999999999999996</v>
      </c>
      <c r="V249">
        <v>1.8</v>
      </c>
      <c r="W249">
        <v>2.8</v>
      </c>
      <c r="X249">
        <v>0.2</v>
      </c>
      <c r="Y249">
        <v>54</v>
      </c>
      <c r="Z249">
        <v>40</v>
      </c>
      <c r="AA249">
        <v>42</v>
      </c>
      <c r="AB249">
        <v>100</v>
      </c>
    </row>
    <row r="250" spans="1:28" x14ac:dyDescent="0.25">
      <c r="A250" t="s">
        <v>172</v>
      </c>
      <c r="B250">
        <v>9</v>
      </c>
      <c r="C250" t="s">
        <v>137</v>
      </c>
      <c r="D250">
        <v>1</v>
      </c>
      <c r="E250">
        <v>63</v>
      </c>
      <c r="F250">
        <v>0</v>
      </c>
      <c r="G250">
        <v>86</v>
      </c>
      <c r="H250">
        <v>11</v>
      </c>
      <c r="I250" t="s">
        <v>149</v>
      </c>
      <c r="J250" t="s">
        <v>139</v>
      </c>
      <c r="K250" t="s">
        <v>142</v>
      </c>
      <c r="L250">
        <v>0</v>
      </c>
      <c r="M250">
        <v>1</v>
      </c>
      <c r="N250">
        <v>0</v>
      </c>
      <c r="O250">
        <v>20.3</v>
      </c>
      <c r="P250">
        <v>20.3</v>
      </c>
      <c r="Q250">
        <v>40.6</v>
      </c>
      <c r="R250">
        <v>0.40600000000000003</v>
      </c>
      <c r="S250">
        <v>3.04</v>
      </c>
      <c r="T250">
        <v>28.2</v>
      </c>
      <c r="U250">
        <v>10</v>
      </c>
      <c r="V250">
        <v>12.6</v>
      </c>
      <c r="W250">
        <v>15.4</v>
      </c>
      <c r="X250">
        <v>1.4</v>
      </c>
      <c r="Y250">
        <v>16</v>
      </c>
      <c r="Z250">
        <v>13</v>
      </c>
      <c r="AA250">
        <v>17</v>
      </c>
      <c r="AB250">
        <v>100</v>
      </c>
    </row>
    <row r="251" spans="1:28" x14ac:dyDescent="0.25">
      <c r="A251" t="s">
        <v>172</v>
      </c>
      <c r="B251">
        <v>9</v>
      </c>
      <c r="C251" t="s">
        <v>137</v>
      </c>
      <c r="D251">
        <v>1</v>
      </c>
      <c r="E251">
        <v>63</v>
      </c>
      <c r="F251">
        <v>0</v>
      </c>
      <c r="G251">
        <v>86</v>
      </c>
      <c r="H251">
        <v>12</v>
      </c>
      <c r="I251" t="s">
        <v>150</v>
      </c>
      <c r="J251" t="s">
        <v>141</v>
      </c>
      <c r="K251" t="s">
        <v>119</v>
      </c>
      <c r="L251">
        <v>0</v>
      </c>
      <c r="M251">
        <v>0</v>
      </c>
      <c r="N251">
        <v>1</v>
      </c>
      <c r="O251">
        <v>36.4</v>
      </c>
      <c r="P251">
        <v>36.4</v>
      </c>
      <c r="Q251">
        <v>72.8</v>
      </c>
      <c r="R251">
        <v>0.72799999999999998</v>
      </c>
      <c r="S251">
        <v>1.02</v>
      </c>
      <c r="T251">
        <v>24</v>
      </c>
      <c r="U251">
        <v>20.9</v>
      </c>
      <c r="V251">
        <v>1.2</v>
      </c>
      <c r="W251">
        <v>0.4</v>
      </c>
      <c r="X251">
        <v>0.4</v>
      </c>
      <c r="Y251">
        <v>50</v>
      </c>
      <c r="Z251">
        <v>33</v>
      </c>
      <c r="AA251">
        <v>43</v>
      </c>
      <c r="AB251">
        <v>100</v>
      </c>
    </row>
    <row r="252" spans="1:28" x14ac:dyDescent="0.25">
      <c r="A252" t="s">
        <v>172</v>
      </c>
      <c r="B252">
        <v>9</v>
      </c>
      <c r="C252" t="s">
        <v>137</v>
      </c>
      <c r="D252">
        <v>1</v>
      </c>
      <c r="E252">
        <v>63</v>
      </c>
      <c r="F252">
        <v>0</v>
      </c>
      <c r="G252">
        <v>86</v>
      </c>
      <c r="H252">
        <v>14</v>
      </c>
      <c r="I252" t="s">
        <v>151</v>
      </c>
      <c r="J252" t="s">
        <v>139</v>
      </c>
      <c r="K252" t="s">
        <v>119</v>
      </c>
      <c r="L252">
        <v>0</v>
      </c>
      <c r="M252">
        <v>0</v>
      </c>
      <c r="N252">
        <v>0</v>
      </c>
      <c r="O252">
        <v>1.96</v>
      </c>
      <c r="P252">
        <v>1.96</v>
      </c>
      <c r="Q252">
        <v>3.92</v>
      </c>
      <c r="R252">
        <v>3.9199999999999999E-2</v>
      </c>
      <c r="S252">
        <v>6.08</v>
      </c>
      <c r="T252">
        <v>9.4</v>
      </c>
      <c r="U252">
        <v>5.3</v>
      </c>
      <c r="V252">
        <v>28.8</v>
      </c>
      <c r="W252">
        <v>48.8</v>
      </c>
      <c r="X252">
        <v>1.08</v>
      </c>
      <c r="Y252">
        <v>23</v>
      </c>
      <c r="Z252">
        <v>6</v>
      </c>
      <c r="AA252">
        <v>41</v>
      </c>
      <c r="AB252">
        <v>100</v>
      </c>
    </row>
    <row r="253" spans="1:28" x14ac:dyDescent="0.25">
      <c r="A253" t="s">
        <v>172</v>
      </c>
      <c r="B253">
        <v>9</v>
      </c>
      <c r="C253" t="s">
        <v>137</v>
      </c>
      <c r="D253">
        <v>1</v>
      </c>
      <c r="E253">
        <v>63</v>
      </c>
      <c r="F253">
        <v>0</v>
      </c>
      <c r="G253">
        <v>86</v>
      </c>
      <c r="H253">
        <v>15</v>
      </c>
      <c r="I253" t="s">
        <v>152</v>
      </c>
      <c r="J253" t="s">
        <v>139</v>
      </c>
      <c r="K253" t="s">
        <v>142</v>
      </c>
      <c r="L253">
        <v>0</v>
      </c>
      <c r="M253">
        <v>1</v>
      </c>
      <c r="N253">
        <v>0</v>
      </c>
      <c r="O253">
        <v>31.7</v>
      </c>
      <c r="P253">
        <v>31.7</v>
      </c>
      <c r="Q253">
        <v>63.4</v>
      </c>
      <c r="R253">
        <v>0.63400000000000001</v>
      </c>
      <c r="S253">
        <v>1.56</v>
      </c>
      <c r="T253">
        <v>28.6</v>
      </c>
      <c r="U253">
        <v>0.5</v>
      </c>
      <c r="V253">
        <v>2</v>
      </c>
      <c r="W253">
        <v>3.2</v>
      </c>
      <c r="X253">
        <v>0.4</v>
      </c>
      <c r="Y253">
        <v>79</v>
      </c>
      <c r="Z253">
        <v>83</v>
      </c>
      <c r="AA253">
        <v>84</v>
      </c>
      <c r="AB253">
        <v>100</v>
      </c>
    </row>
    <row r="254" spans="1:28" x14ac:dyDescent="0.25">
      <c r="A254" t="s">
        <v>172</v>
      </c>
      <c r="B254">
        <v>9</v>
      </c>
      <c r="C254" t="s">
        <v>137</v>
      </c>
      <c r="D254">
        <v>1</v>
      </c>
      <c r="E254">
        <v>63</v>
      </c>
      <c r="F254">
        <v>0</v>
      </c>
      <c r="G254">
        <v>86</v>
      </c>
      <c r="H254">
        <v>16</v>
      </c>
      <c r="I254" t="s">
        <v>153</v>
      </c>
      <c r="J254" t="s">
        <v>139</v>
      </c>
      <c r="K254" t="s">
        <v>142</v>
      </c>
      <c r="L254">
        <v>0</v>
      </c>
      <c r="M254">
        <v>1</v>
      </c>
      <c r="N254">
        <v>0</v>
      </c>
      <c r="O254">
        <v>1</v>
      </c>
      <c r="P254">
        <v>1</v>
      </c>
      <c r="Q254">
        <v>2</v>
      </c>
      <c r="R254">
        <v>0.02</v>
      </c>
      <c r="S254">
        <v>5.22</v>
      </c>
      <c r="T254">
        <v>62.6</v>
      </c>
      <c r="U254">
        <v>48.8</v>
      </c>
      <c r="V254">
        <v>5.4</v>
      </c>
      <c r="W254">
        <v>27.2</v>
      </c>
      <c r="X254">
        <v>0.2</v>
      </c>
      <c r="Y254">
        <v>80</v>
      </c>
      <c r="Z254">
        <v>82</v>
      </c>
      <c r="AA254">
        <v>100</v>
      </c>
      <c r="AB254">
        <v>100</v>
      </c>
    </row>
    <row r="255" spans="1:28" x14ac:dyDescent="0.25">
      <c r="A255" t="s">
        <v>172</v>
      </c>
      <c r="B255">
        <v>9</v>
      </c>
      <c r="C255" t="s">
        <v>137</v>
      </c>
      <c r="D255">
        <v>1</v>
      </c>
      <c r="E255">
        <v>63</v>
      </c>
      <c r="F255">
        <v>0</v>
      </c>
      <c r="G255">
        <v>86</v>
      </c>
      <c r="H255">
        <v>17</v>
      </c>
      <c r="I255" t="s">
        <v>154</v>
      </c>
      <c r="J255" t="s">
        <v>141</v>
      </c>
      <c r="K255" t="s">
        <v>119</v>
      </c>
      <c r="L255">
        <v>0</v>
      </c>
      <c r="M255">
        <v>0</v>
      </c>
      <c r="N255">
        <v>1</v>
      </c>
      <c r="O255">
        <v>40.299999999999997</v>
      </c>
      <c r="P255">
        <v>40.299999999999997</v>
      </c>
      <c r="Q255">
        <v>80.599999999999994</v>
      </c>
      <c r="R255">
        <v>0.80600000000000005</v>
      </c>
      <c r="S255">
        <v>4.2</v>
      </c>
      <c r="T255">
        <v>66.2</v>
      </c>
      <c r="U255">
        <v>5.0999999999999996</v>
      </c>
      <c r="V255">
        <v>12.2</v>
      </c>
      <c r="W255">
        <v>7.8</v>
      </c>
      <c r="X255">
        <v>0</v>
      </c>
      <c r="Y255">
        <v>29</v>
      </c>
      <c r="Z255">
        <v>18</v>
      </c>
      <c r="AA255">
        <v>13</v>
      </c>
      <c r="AB255">
        <v>100</v>
      </c>
    </row>
    <row r="256" spans="1:28" x14ac:dyDescent="0.25">
      <c r="A256" t="s">
        <v>172</v>
      </c>
      <c r="B256">
        <v>9</v>
      </c>
      <c r="C256" t="s">
        <v>137</v>
      </c>
      <c r="D256">
        <v>1</v>
      </c>
      <c r="E256">
        <v>63</v>
      </c>
      <c r="F256">
        <v>0</v>
      </c>
      <c r="G256">
        <v>86</v>
      </c>
      <c r="H256">
        <v>19</v>
      </c>
      <c r="I256" t="s">
        <v>155</v>
      </c>
      <c r="J256" t="s">
        <v>139</v>
      </c>
      <c r="K256" t="s">
        <v>119</v>
      </c>
      <c r="L256">
        <v>0</v>
      </c>
      <c r="M256">
        <v>0</v>
      </c>
      <c r="N256">
        <v>0</v>
      </c>
      <c r="O256">
        <v>27.3</v>
      </c>
      <c r="P256">
        <v>27.3</v>
      </c>
      <c r="Q256">
        <v>54.6</v>
      </c>
      <c r="R256">
        <v>0.54600000000000004</v>
      </c>
      <c r="S256">
        <v>4.1399999999999997</v>
      </c>
      <c r="T256">
        <v>23.8</v>
      </c>
      <c r="U256">
        <v>1</v>
      </c>
      <c r="V256">
        <v>5.2</v>
      </c>
      <c r="W256">
        <v>9.4</v>
      </c>
      <c r="X256">
        <v>0.8</v>
      </c>
      <c r="Y256">
        <v>6</v>
      </c>
      <c r="Z256">
        <v>7</v>
      </c>
      <c r="AA256">
        <v>17</v>
      </c>
      <c r="AB256">
        <v>100</v>
      </c>
    </row>
    <row r="257" spans="1:28" x14ac:dyDescent="0.25">
      <c r="A257" t="s">
        <v>172</v>
      </c>
      <c r="B257">
        <v>9</v>
      </c>
      <c r="C257" t="s">
        <v>137</v>
      </c>
      <c r="D257">
        <v>1</v>
      </c>
      <c r="E257">
        <v>63</v>
      </c>
      <c r="F257">
        <v>0</v>
      </c>
      <c r="G257">
        <v>86</v>
      </c>
      <c r="H257">
        <v>20</v>
      </c>
      <c r="I257" t="s">
        <v>156</v>
      </c>
      <c r="J257" t="s">
        <v>141</v>
      </c>
      <c r="K257" t="s">
        <v>142</v>
      </c>
      <c r="L257">
        <v>0</v>
      </c>
      <c r="M257">
        <v>1</v>
      </c>
      <c r="N257">
        <v>1</v>
      </c>
      <c r="O257">
        <v>35.9</v>
      </c>
      <c r="P257">
        <v>35.9</v>
      </c>
      <c r="Q257">
        <v>71.8</v>
      </c>
      <c r="R257">
        <v>0.71799999999999997</v>
      </c>
      <c r="S257">
        <v>1.28</v>
      </c>
      <c r="T257">
        <v>16</v>
      </c>
      <c r="U257">
        <v>3.6</v>
      </c>
      <c r="V257">
        <v>3</v>
      </c>
      <c r="W257">
        <v>4.8</v>
      </c>
      <c r="X257">
        <v>0.4</v>
      </c>
      <c r="Y257">
        <v>75</v>
      </c>
      <c r="Z257">
        <v>78</v>
      </c>
      <c r="AA257">
        <v>83</v>
      </c>
      <c r="AB257">
        <v>100</v>
      </c>
    </row>
    <row r="258" spans="1:28" x14ac:dyDescent="0.25">
      <c r="A258" t="s">
        <v>173</v>
      </c>
      <c r="B258">
        <v>10</v>
      </c>
      <c r="C258" t="s">
        <v>137</v>
      </c>
      <c r="D258">
        <v>1</v>
      </c>
      <c r="E258">
        <v>38</v>
      </c>
      <c r="F258">
        <v>33</v>
      </c>
      <c r="G258">
        <v>31</v>
      </c>
      <c r="H258">
        <v>1</v>
      </c>
      <c r="I258" t="s">
        <v>138</v>
      </c>
      <c r="J258" t="s">
        <v>139</v>
      </c>
      <c r="K258" t="s">
        <v>119</v>
      </c>
      <c r="L258">
        <v>0</v>
      </c>
      <c r="M258">
        <v>0</v>
      </c>
      <c r="N258">
        <v>0</v>
      </c>
      <c r="O258">
        <v>27.44</v>
      </c>
      <c r="P258">
        <v>27.44</v>
      </c>
      <c r="Q258">
        <v>54.88</v>
      </c>
      <c r="R258">
        <v>0.54879999999999995</v>
      </c>
      <c r="S258">
        <v>2.1</v>
      </c>
      <c r="T258">
        <v>24.8</v>
      </c>
      <c r="U258">
        <v>5.0999999999999996</v>
      </c>
      <c r="V258">
        <v>5.8</v>
      </c>
      <c r="W258">
        <v>8.6</v>
      </c>
      <c r="X258">
        <v>0.52</v>
      </c>
      <c r="Y258">
        <v>53</v>
      </c>
      <c r="Z258">
        <v>28</v>
      </c>
      <c r="AA258">
        <v>53</v>
      </c>
      <c r="AB258">
        <v>50</v>
      </c>
    </row>
    <row r="259" spans="1:28" x14ac:dyDescent="0.25">
      <c r="A259" t="s">
        <v>173</v>
      </c>
      <c r="B259">
        <v>10</v>
      </c>
      <c r="C259" t="s">
        <v>137</v>
      </c>
      <c r="D259">
        <v>1</v>
      </c>
      <c r="E259">
        <v>38</v>
      </c>
      <c r="F259">
        <v>33</v>
      </c>
      <c r="G259">
        <v>31</v>
      </c>
      <c r="H259">
        <v>2</v>
      </c>
      <c r="I259" t="s">
        <v>140</v>
      </c>
      <c r="J259" t="s">
        <v>141</v>
      </c>
      <c r="K259" t="s">
        <v>142</v>
      </c>
      <c r="L259">
        <v>0</v>
      </c>
      <c r="M259">
        <v>1</v>
      </c>
      <c r="N259">
        <v>1</v>
      </c>
      <c r="O259">
        <v>39.9</v>
      </c>
      <c r="P259">
        <v>39.9</v>
      </c>
      <c r="Q259">
        <v>79.8</v>
      </c>
      <c r="R259">
        <v>0.79800000000000004</v>
      </c>
      <c r="S259">
        <v>0.8</v>
      </c>
      <c r="T259">
        <v>20</v>
      </c>
      <c r="U259">
        <v>18.600000000000001</v>
      </c>
      <c r="V259">
        <v>0</v>
      </c>
      <c r="W259">
        <v>0</v>
      </c>
      <c r="X259">
        <v>0.2</v>
      </c>
      <c r="Y259">
        <v>53</v>
      </c>
      <c r="Z259">
        <v>20</v>
      </c>
      <c r="AA259">
        <v>50</v>
      </c>
      <c r="AB259">
        <v>82</v>
      </c>
    </row>
    <row r="260" spans="1:28" x14ac:dyDescent="0.25">
      <c r="A260" t="s">
        <v>173</v>
      </c>
      <c r="B260">
        <v>10</v>
      </c>
      <c r="C260" t="s">
        <v>137</v>
      </c>
      <c r="D260">
        <v>1</v>
      </c>
      <c r="E260">
        <v>38</v>
      </c>
      <c r="F260">
        <v>33</v>
      </c>
      <c r="G260">
        <v>31</v>
      </c>
      <c r="H260">
        <v>4</v>
      </c>
      <c r="I260" t="s">
        <v>143</v>
      </c>
      <c r="J260" t="s">
        <v>139</v>
      </c>
      <c r="K260" t="s">
        <v>142</v>
      </c>
      <c r="L260">
        <v>0</v>
      </c>
      <c r="M260">
        <v>1</v>
      </c>
      <c r="N260">
        <v>0</v>
      </c>
      <c r="O260">
        <v>1.8</v>
      </c>
      <c r="P260">
        <v>1.8</v>
      </c>
      <c r="Q260">
        <v>3.6</v>
      </c>
      <c r="R260">
        <v>3.5999999999999997E-2</v>
      </c>
      <c r="S260">
        <v>5.36</v>
      </c>
      <c r="T260">
        <v>52.6</v>
      </c>
      <c r="U260">
        <v>1.2</v>
      </c>
      <c r="V260">
        <v>5.6</v>
      </c>
      <c r="W260">
        <v>33</v>
      </c>
      <c r="X260">
        <v>2.4</v>
      </c>
      <c r="Y260">
        <v>61</v>
      </c>
      <c r="Z260">
        <v>51</v>
      </c>
      <c r="AA260">
        <v>88</v>
      </c>
      <c r="AB260">
        <v>99</v>
      </c>
    </row>
    <row r="261" spans="1:28" x14ac:dyDescent="0.25">
      <c r="A261" t="s">
        <v>173</v>
      </c>
      <c r="B261">
        <v>10</v>
      </c>
      <c r="C261" t="s">
        <v>137</v>
      </c>
      <c r="D261">
        <v>1</v>
      </c>
      <c r="E261">
        <v>38</v>
      </c>
      <c r="F261">
        <v>33</v>
      </c>
      <c r="G261">
        <v>31</v>
      </c>
      <c r="H261">
        <v>5</v>
      </c>
      <c r="I261" t="s">
        <v>144</v>
      </c>
      <c r="J261" t="s">
        <v>141</v>
      </c>
      <c r="K261" t="s">
        <v>119</v>
      </c>
      <c r="L261">
        <v>0</v>
      </c>
      <c r="M261">
        <v>0</v>
      </c>
      <c r="N261">
        <v>1</v>
      </c>
      <c r="O261">
        <v>33.5</v>
      </c>
      <c r="P261">
        <v>33.5</v>
      </c>
      <c r="Q261">
        <v>67</v>
      </c>
      <c r="R261">
        <v>0.67</v>
      </c>
      <c r="S261">
        <v>1.66</v>
      </c>
      <c r="T261">
        <v>17</v>
      </c>
      <c r="U261">
        <v>6.9</v>
      </c>
      <c r="V261">
        <v>3.2</v>
      </c>
      <c r="W261">
        <v>8.8000000000000007</v>
      </c>
      <c r="X261">
        <v>0.6</v>
      </c>
      <c r="Y261">
        <v>66</v>
      </c>
      <c r="Z261">
        <v>41</v>
      </c>
      <c r="AA261">
        <v>82</v>
      </c>
      <c r="AB261">
        <v>87</v>
      </c>
    </row>
    <row r="262" spans="1:28" x14ac:dyDescent="0.25">
      <c r="A262" t="s">
        <v>173</v>
      </c>
      <c r="B262">
        <v>10</v>
      </c>
      <c r="C262" t="s">
        <v>137</v>
      </c>
      <c r="D262">
        <v>1</v>
      </c>
      <c r="E262">
        <v>38</v>
      </c>
      <c r="F262">
        <v>33</v>
      </c>
      <c r="G262">
        <v>31</v>
      </c>
      <c r="H262">
        <v>6</v>
      </c>
      <c r="I262" t="s">
        <v>145</v>
      </c>
      <c r="J262" t="s">
        <v>139</v>
      </c>
      <c r="K262" t="s">
        <v>119</v>
      </c>
      <c r="L262">
        <v>0</v>
      </c>
      <c r="M262">
        <v>0</v>
      </c>
      <c r="N262">
        <v>0</v>
      </c>
      <c r="O262">
        <v>4.7</v>
      </c>
      <c r="P262">
        <v>4.7</v>
      </c>
      <c r="Q262">
        <v>9.4</v>
      </c>
      <c r="R262">
        <v>9.4E-2</v>
      </c>
      <c r="S262">
        <v>3.4</v>
      </c>
      <c r="T262">
        <v>62.6</v>
      </c>
      <c r="U262">
        <v>41</v>
      </c>
      <c r="V262">
        <v>5.4</v>
      </c>
      <c r="W262">
        <v>27.2</v>
      </c>
      <c r="X262">
        <v>0.2</v>
      </c>
      <c r="Y262">
        <v>53</v>
      </c>
      <c r="Z262">
        <v>24</v>
      </c>
      <c r="AA262">
        <v>53</v>
      </c>
      <c r="AB262">
        <v>80</v>
      </c>
    </row>
    <row r="263" spans="1:28" x14ac:dyDescent="0.25">
      <c r="A263" t="s">
        <v>173</v>
      </c>
      <c r="B263">
        <v>10</v>
      </c>
      <c r="C263" t="s">
        <v>137</v>
      </c>
      <c r="D263">
        <v>1</v>
      </c>
      <c r="E263">
        <v>38</v>
      </c>
      <c r="F263">
        <v>33</v>
      </c>
      <c r="G263">
        <v>31</v>
      </c>
      <c r="H263">
        <v>7</v>
      </c>
      <c r="I263" t="s">
        <v>146</v>
      </c>
      <c r="J263" t="s">
        <v>141</v>
      </c>
      <c r="K263" t="s">
        <v>142</v>
      </c>
      <c r="L263">
        <v>0</v>
      </c>
      <c r="M263">
        <v>1</v>
      </c>
      <c r="N263">
        <v>1</v>
      </c>
      <c r="O263">
        <v>31.75</v>
      </c>
      <c r="P263">
        <v>31.75</v>
      </c>
      <c r="Q263">
        <v>63.5</v>
      </c>
      <c r="R263">
        <v>0.63500000000000001</v>
      </c>
      <c r="S263">
        <v>1.8</v>
      </c>
      <c r="T263">
        <v>25.6</v>
      </c>
      <c r="U263">
        <v>23.1</v>
      </c>
      <c r="V263">
        <v>3</v>
      </c>
      <c r="W263">
        <v>7.2</v>
      </c>
      <c r="X263">
        <v>0.1</v>
      </c>
      <c r="Y263">
        <v>66</v>
      </c>
      <c r="Z263">
        <v>44</v>
      </c>
      <c r="AA263">
        <v>76</v>
      </c>
      <c r="AB263">
        <v>100</v>
      </c>
    </row>
    <row r="264" spans="1:28" x14ac:dyDescent="0.25">
      <c r="A264" t="s">
        <v>173</v>
      </c>
      <c r="B264">
        <v>10</v>
      </c>
      <c r="C264" t="s">
        <v>137</v>
      </c>
      <c r="D264">
        <v>1</v>
      </c>
      <c r="E264">
        <v>38</v>
      </c>
      <c r="F264">
        <v>33</v>
      </c>
      <c r="G264">
        <v>31</v>
      </c>
      <c r="H264">
        <v>9</v>
      </c>
      <c r="I264" t="s">
        <v>147</v>
      </c>
      <c r="J264" t="s">
        <v>139</v>
      </c>
      <c r="K264" t="s">
        <v>142</v>
      </c>
      <c r="L264">
        <v>0</v>
      </c>
      <c r="M264">
        <v>1</v>
      </c>
      <c r="N264">
        <v>0</v>
      </c>
      <c r="O264">
        <v>21.2</v>
      </c>
      <c r="P264">
        <v>21.2</v>
      </c>
      <c r="Q264">
        <v>42.4</v>
      </c>
      <c r="R264">
        <v>0.42399999999999999</v>
      </c>
      <c r="S264">
        <v>2.58</v>
      </c>
      <c r="T264">
        <v>32.200000000000003</v>
      </c>
      <c r="U264">
        <v>3.5</v>
      </c>
      <c r="V264">
        <v>12.4</v>
      </c>
      <c r="W264">
        <v>8</v>
      </c>
      <c r="X264">
        <v>1.4</v>
      </c>
      <c r="Y264">
        <v>65</v>
      </c>
      <c r="Z264">
        <v>40</v>
      </c>
      <c r="AA264">
        <v>77</v>
      </c>
      <c r="AB264">
        <v>100</v>
      </c>
    </row>
    <row r="265" spans="1:28" x14ac:dyDescent="0.25">
      <c r="A265" t="s">
        <v>173</v>
      </c>
      <c r="B265">
        <v>10</v>
      </c>
      <c r="C265" t="s">
        <v>137</v>
      </c>
      <c r="D265">
        <v>1</v>
      </c>
      <c r="E265">
        <v>38</v>
      </c>
      <c r="F265">
        <v>33</v>
      </c>
      <c r="G265">
        <v>31</v>
      </c>
      <c r="H265">
        <v>10</v>
      </c>
      <c r="I265" t="s">
        <v>148</v>
      </c>
      <c r="J265" t="s">
        <v>141</v>
      </c>
      <c r="K265" t="s">
        <v>119</v>
      </c>
      <c r="L265">
        <v>0</v>
      </c>
      <c r="M265">
        <v>0</v>
      </c>
      <c r="N265">
        <v>1</v>
      </c>
      <c r="O265">
        <v>43.7</v>
      </c>
      <c r="P265">
        <v>43.7</v>
      </c>
      <c r="Q265">
        <v>87.4</v>
      </c>
      <c r="R265">
        <v>0.874</v>
      </c>
      <c r="S265">
        <v>0.56000000000000005</v>
      </c>
      <c r="T265">
        <v>4.8</v>
      </c>
      <c r="U265">
        <v>4.5999999999999996</v>
      </c>
      <c r="V265">
        <v>1.8</v>
      </c>
      <c r="W265">
        <v>2.8</v>
      </c>
      <c r="X265">
        <v>0.2</v>
      </c>
      <c r="Y265">
        <v>58</v>
      </c>
      <c r="Z265">
        <v>40</v>
      </c>
      <c r="AA265">
        <v>64</v>
      </c>
      <c r="AB265">
        <v>88</v>
      </c>
    </row>
    <row r="266" spans="1:28" x14ac:dyDescent="0.25">
      <c r="A266" t="s">
        <v>173</v>
      </c>
      <c r="B266">
        <v>10</v>
      </c>
      <c r="C266" t="s">
        <v>137</v>
      </c>
      <c r="D266">
        <v>1</v>
      </c>
      <c r="E266">
        <v>38</v>
      </c>
      <c r="F266">
        <v>33</v>
      </c>
      <c r="G266">
        <v>31</v>
      </c>
      <c r="H266">
        <v>11</v>
      </c>
      <c r="I266" t="s">
        <v>149</v>
      </c>
      <c r="J266" t="s">
        <v>139</v>
      </c>
      <c r="K266" t="s">
        <v>142</v>
      </c>
      <c r="L266">
        <v>0</v>
      </c>
      <c r="M266">
        <v>1</v>
      </c>
      <c r="N266">
        <v>0</v>
      </c>
      <c r="O266">
        <v>20.3</v>
      </c>
      <c r="P266">
        <v>20.3</v>
      </c>
      <c r="Q266">
        <v>40.6</v>
      </c>
      <c r="R266">
        <v>0.40600000000000003</v>
      </c>
      <c r="S266">
        <v>3.04</v>
      </c>
      <c r="T266">
        <v>28.2</v>
      </c>
      <c r="U266">
        <v>10</v>
      </c>
      <c r="V266">
        <v>12.6</v>
      </c>
      <c r="W266">
        <v>15.4</v>
      </c>
      <c r="X266">
        <v>1.4</v>
      </c>
      <c r="Y266">
        <v>60</v>
      </c>
      <c r="Z266">
        <v>52</v>
      </c>
      <c r="AA266">
        <v>71</v>
      </c>
      <c r="AB266">
        <v>100</v>
      </c>
    </row>
    <row r="267" spans="1:28" x14ac:dyDescent="0.25">
      <c r="A267" t="s">
        <v>173</v>
      </c>
      <c r="B267">
        <v>10</v>
      </c>
      <c r="C267" t="s">
        <v>137</v>
      </c>
      <c r="D267">
        <v>1</v>
      </c>
      <c r="E267">
        <v>38</v>
      </c>
      <c r="F267">
        <v>33</v>
      </c>
      <c r="G267">
        <v>31</v>
      </c>
      <c r="H267">
        <v>12</v>
      </c>
      <c r="I267" t="s">
        <v>150</v>
      </c>
      <c r="J267" t="s">
        <v>141</v>
      </c>
      <c r="K267" t="s">
        <v>119</v>
      </c>
      <c r="L267">
        <v>0</v>
      </c>
      <c r="M267">
        <v>0</v>
      </c>
      <c r="N267">
        <v>1</v>
      </c>
      <c r="O267">
        <v>36.4</v>
      </c>
      <c r="P267">
        <v>36.4</v>
      </c>
      <c r="Q267">
        <v>72.8</v>
      </c>
      <c r="R267">
        <v>0.72799999999999998</v>
      </c>
      <c r="S267">
        <v>1.02</v>
      </c>
      <c r="T267">
        <v>24</v>
      </c>
      <c r="U267">
        <v>20.9</v>
      </c>
      <c r="V267">
        <v>1.2</v>
      </c>
      <c r="W267">
        <v>0.4</v>
      </c>
      <c r="X267">
        <v>0.4</v>
      </c>
      <c r="Y267">
        <v>53</v>
      </c>
      <c r="Z267">
        <v>52</v>
      </c>
      <c r="AA267">
        <v>66</v>
      </c>
      <c r="AB267">
        <v>99</v>
      </c>
    </row>
    <row r="268" spans="1:28" x14ac:dyDescent="0.25">
      <c r="A268" t="s">
        <v>173</v>
      </c>
      <c r="B268">
        <v>10</v>
      </c>
      <c r="C268" t="s">
        <v>137</v>
      </c>
      <c r="D268">
        <v>1</v>
      </c>
      <c r="E268">
        <v>38</v>
      </c>
      <c r="F268">
        <v>33</v>
      </c>
      <c r="G268">
        <v>31</v>
      </c>
      <c r="H268">
        <v>14</v>
      </c>
      <c r="I268" t="s">
        <v>151</v>
      </c>
      <c r="J268" t="s">
        <v>139</v>
      </c>
      <c r="K268" t="s">
        <v>119</v>
      </c>
      <c r="L268">
        <v>0</v>
      </c>
      <c r="M268">
        <v>0</v>
      </c>
      <c r="N268">
        <v>0</v>
      </c>
      <c r="O268">
        <v>1.96</v>
      </c>
      <c r="P268">
        <v>1.96</v>
      </c>
      <c r="Q268">
        <v>3.92</v>
      </c>
      <c r="R268">
        <v>3.9199999999999999E-2</v>
      </c>
      <c r="S268">
        <v>6.08</v>
      </c>
      <c r="T268">
        <v>9.4</v>
      </c>
      <c r="U268">
        <v>5.3</v>
      </c>
      <c r="V268">
        <v>28.8</v>
      </c>
      <c r="W268">
        <v>48.8</v>
      </c>
      <c r="X268">
        <v>1.08</v>
      </c>
      <c r="Y268">
        <v>67</v>
      </c>
      <c r="Z268">
        <v>51</v>
      </c>
      <c r="AA268">
        <v>81</v>
      </c>
      <c r="AB268">
        <v>100</v>
      </c>
    </row>
    <row r="269" spans="1:28" x14ac:dyDescent="0.25">
      <c r="A269" t="s">
        <v>173</v>
      </c>
      <c r="B269">
        <v>10</v>
      </c>
      <c r="C269" t="s">
        <v>137</v>
      </c>
      <c r="D269">
        <v>1</v>
      </c>
      <c r="E269">
        <v>38</v>
      </c>
      <c r="F269">
        <v>33</v>
      </c>
      <c r="G269">
        <v>31</v>
      </c>
      <c r="H269">
        <v>15</v>
      </c>
      <c r="I269" t="s">
        <v>152</v>
      </c>
      <c r="J269" t="s">
        <v>139</v>
      </c>
      <c r="K269" t="s">
        <v>142</v>
      </c>
      <c r="L269">
        <v>0</v>
      </c>
      <c r="M269">
        <v>1</v>
      </c>
      <c r="N269">
        <v>0</v>
      </c>
      <c r="O269">
        <v>31.7</v>
      </c>
      <c r="P269">
        <v>31.7</v>
      </c>
      <c r="Q269">
        <v>63.4</v>
      </c>
      <c r="R269">
        <v>0.63400000000000001</v>
      </c>
      <c r="S269">
        <v>1.56</v>
      </c>
      <c r="T269">
        <v>28.6</v>
      </c>
      <c r="U269">
        <v>0.5</v>
      </c>
      <c r="V269">
        <v>2</v>
      </c>
      <c r="W269">
        <v>3.2</v>
      </c>
      <c r="X269">
        <v>0.4</v>
      </c>
      <c r="Y269">
        <v>55</v>
      </c>
      <c r="Z269">
        <v>51</v>
      </c>
      <c r="AA269">
        <v>81</v>
      </c>
      <c r="AB269">
        <v>93</v>
      </c>
    </row>
    <row r="270" spans="1:28" x14ac:dyDescent="0.25">
      <c r="A270" t="s">
        <v>173</v>
      </c>
      <c r="B270">
        <v>10</v>
      </c>
      <c r="C270" t="s">
        <v>137</v>
      </c>
      <c r="D270">
        <v>1</v>
      </c>
      <c r="E270">
        <v>38</v>
      </c>
      <c r="F270">
        <v>33</v>
      </c>
      <c r="G270">
        <v>31</v>
      </c>
      <c r="H270">
        <v>16</v>
      </c>
      <c r="I270" t="s">
        <v>153</v>
      </c>
      <c r="J270" t="s">
        <v>139</v>
      </c>
      <c r="K270" t="s">
        <v>142</v>
      </c>
      <c r="L270">
        <v>0</v>
      </c>
      <c r="M270">
        <v>1</v>
      </c>
      <c r="N270">
        <v>0</v>
      </c>
      <c r="O270">
        <v>1</v>
      </c>
      <c r="P270">
        <v>1</v>
      </c>
      <c r="Q270">
        <v>2</v>
      </c>
      <c r="R270">
        <v>0.02</v>
      </c>
      <c r="S270">
        <v>5.22</v>
      </c>
      <c r="T270">
        <v>62.6</v>
      </c>
      <c r="U270">
        <v>48.8</v>
      </c>
      <c r="V270">
        <v>5.4</v>
      </c>
      <c r="W270">
        <v>27.2</v>
      </c>
      <c r="X270">
        <v>0.2</v>
      </c>
      <c r="Y270">
        <v>57</v>
      </c>
      <c r="Z270">
        <v>43</v>
      </c>
      <c r="AA270">
        <v>54</v>
      </c>
      <c r="AB270">
        <v>100</v>
      </c>
    </row>
    <row r="271" spans="1:28" x14ac:dyDescent="0.25">
      <c r="A271" t="s">
        <v>173</v>
      </c>
      <c r="B271">
        <v>10</v>
      </c>
      <c r="C271" t="s">
        <v>137</v>
      </c>
      <c r="D271">
        <v>1</v>
      </c>
      <c r="E271">
        <v>38</v>
      </c>
      <c r="F271">
        <v>33</v>
      </c>
      <c r="G271">
        <v>31</v>
      </c>
      <c r="H271">
        <v>17</v>
      </c>
      <c r="I271" t="s">
        <v>154</v>
      </c>
      <c r="J271" t="s">
        <v>141</v>
      </c>
      <c r="K271" t="s">
        <v>119</v>
      </c>
      <c r="L271">
        <v>0</v>
      </c>
      <c r="M271">
        <v>0</v>
      </c>
      <c r="N271">
        <v>1</v>
      </c>
      <c r="O271">
        <v>40.299999999999997</v>
      </c>
      <c r="P271">
        <v>40.299999999999997</v>
      </c>
      <c r="Q271">
        <v>80.599999999999994</v>
      </c>
      <c r="R271">
        <v>0.80600000000000005</v>
      </c>
      <c r="S271">
        <v>4.2</v>
      </c>
      <c r="T271">
        <v>66.2</v>
      </c>
      <c r="U271">
        <v>5.0999999999999996</v>
      </c>
      <c r="V271">
        <v>12.2</v>
      </c>
      <c r="W271">
        <v>7.8</v>
      </c>
      <c r="X271">
        <v>0</v>
      </c>
      <c r="Y271">
        <v>53</v>
      </c>
      <c r="Z271">
        <v>42</v>
      </c>
      <c r="AA271">
        <v>60</v>
      </c>
      <c r="AB271">
        <v>80</v>
      </c>
    </row>
    <row r="272" spans="1:28" x14ac:dyDescent="0.25">
      <c r="A272" t="s">
        <v>173</v>
      </c>
      <c r="B272">
        <v>10</v>
      </c>
      <c r="C272" t="s">
        <v>137</v>
      </c>
      <c r="D272">
        <v>1</v>
      </c>
      <c r="E272">
        <v>38</v>
      </c>
      <c r="F272">
        <v>33</v>
      </c>
      <c r="G272">
        <v>31</v>
      </c>
      <c r="H272">
        <v>19</v>
      </c>
      <c r="I272" t="s">
        <v>155</v>
      </c>
      <c r="J272" t="s">
        <v>139</v>
      </c>
      <c r="K272" t="s">
        <v>119</v>
      </c>
      <c r="L272">
        <v>0</v>
      </c>
      <c r="M272">
        <v>0</v>
      </c>
      <c r="N272">
        <v>0</v>
      </c>
      <c r="O272">
        <v>27.3</v>
      </c>
      <c r="P272">
        <v>27.3</v>
      </c>
      <c r="Q272">
        <v>54.6</v>
      </c>
      <c r="R272">
        <v>0.54600000000000004</v>
      </c>
      <c r="S272">
        <v>4.1399999999999997</v>
      </c>
      <c r="T272">
        <v>23.8</v>
      </c>
      <c r="U272">
        <v>1</v>
      </c>
      <c r="V272">
        <v>5.2</v>
      </c>
      <c r="W272">
        <v>9.4</v>
      </c>
      <c r="X272">
        <v>0.8</v>
      </c>
      <c r="Y272">
        <v>52</v>
      </c>
      <c r="Z272">
        <v>27</v>
      </c>
      <c r="AA272">
        <v>53</v>
      </c>
      <c r="AB272">
        <v>54</v>
      </c>
    </row>
    <row r="273" spans="1:28" x14ac:dyDescent="0.25">
      <c r="A273" t="s">
        <v>173</v>
      </c>
      <c r="B273">
        <v>10</v>
      </c>
      <c r="C273" t="s">
        <v>137</v>
      </c>
      <c r="D273">
        <v>1</v>
      </c>
      <c r="E273">
        <v>38</v>
      </c>
      <c r="F273">
        <v>33</v>
      </c>
      <c r="G273">
        <v>31</v>
      </c>
      <c r="H273">
        <v>20</v>
      </c>
      <c r="I273" t="s">
        <v>156</v>
      </c>
      <c r="J273" t="s">
        <v>141</v>
      </c>
      <c r="K273" t="s">
        <v>142</v>
      </c>
      <c r="L273">
        <v>0</v>
      </c>
      <c r="M273">
        <v>1</v>
      </c>
      <c r="N273">
        <v>1</v>
      </c>
      <c r="O273">
        <v>35.9</v>
      </c>
      <c r="P273">
        <v>35.9</v>
      </c>
      <c r="Q273">
        <v>71.8</v>
      </c>
      <c r="R273">
        <v>0.71799999999999997</v>
      </c>
      <c r="S273">
        <v>1.28</v>
      </c>
      <c r="T273">
        <v>16</v>
      </c>
      <c r="U273">
        <v>3.6</v>
      </c>
      <c r="V273">
        <v>3</v>
      </c>
      <c r="W273">
        <v>4.8</v>
      </c>
      <c r="X273">
        <v>0.4</v>
      </c>
      <c r="Y273">
        <v>55</v>
      </c>
      <c r="Z273">
        <v>42</v>
      </c>
      <c r="AA273">
        <v>68</v>
      </c>
      <c r="AB273">
        <v>86</v>
      </c>
    </row>
    <row r="274" spans="1:28" x14ac:dyDescent="0.25">
      <c r="A274" t="s">
        <v>174</v>
      </c>
      <c r="B274">
        <v>10</v>
      </c>
      <c r="C274" t="s">
        <v>158</v>
      </c>
      <c r="D274">
        <v>0</v>
      </c>
      <c r="E274">
        <v>63</v>
      </c>
      <c r="F274">
        <v>41</v>
      </c>
      <c r="G274">
        <v>71</v>
      </c>
      <c r="H274">
        <v>1</v>
      </c>
      <c r="I274" t="s">
        <v>138</v>
      </c>
      <c r="J274" t="s">
        <v>139</v>
      </c>
      <c r="K274" t="s">
        <v>119</v>
      </c>
      <c r="L274">
        <v>0</v>
      </c>
      <c r="M274">
        <v>0</v>
      </c>
      <c r="N274">
        <v>0</v>
      </c>
      <c r="O274">
        <v>27.44</v>
      </c>
      <c r="P274">
        <v>27.44</v>
      </c>
      <c r="Q274">
        <v>54.88</v>
      </c>
      <c r="R274">
        <v>0.54879999999999995</v>
      </c>
      <c r="S274">
        <v>2.1</v>
      </c>
      <c r="T274">
        <v>24.8</v>
      </c>
      <c r="U274">
        <v>5.0999999999999996</v>
      </c>
      <c r="V274">
        <v>5.8</v>
      </c>
      <c r="W274">
        <v>8.6</v>
      </c>
      <c r="X274">
        <v>0.52</v>
      </c>
      <c r="Y274">
        <v>65</v>
      </c>
      <c r="Z274">
        <v>68</v>
      </c>
      <c r="AA274">
        <v>64</v>
      </c>
      <c r="AB274">
        <v>68</v>
      </c>
    </row>
    <row r="275" spans="1:28" x14ac:dyDescent="0.25">
      <c r="A275" t="s">
        <v>174</v>
      </c>
      <c r="B275">
        <v>10</v>
      </c>
      <c r="C275" t="s">
        <v>158</v>
      </c>
      <c r="D275">
        <v>0</v>
      </c>
      <c r="E275">
        <v>63</v>
      </c>
      <c r="F275">
        <v>41</v>
      </c>
      <c r="G275">
        <v>71</v>
      </c>
      <c r="H275">
        <v>2</v>
      </c>
      <c r="I275" t="s">
        <v>140</v>
      </c>
      <c r="J275" t="s">
        <v>141</v>
      </c>
      <c r="K275" t="s">
        <v>142</v>
      </c>
      <c r="L275">
        <v>0</v>
      </c>
      <c r="M275">
        <v>1</v>
      </c>
      <c r="N275">
        <v>1</v>
      </c>
      <c r="O275">
        <v>39.9</v>
      </c>
      <c r="P275">
        <v>39.9</v>
      </c>
      <c r="Q275">
        <v>79.8</v>
      </c>
      <c r="R275">
        <v>0.79800000000000004</v>
      </c>
      <c r="S275">
        <v>0.8</v>
      </c>
      <c r="T275">
        <v>20</v>
      </c>
      <c r="U275">
        <v>18.600000000000001</v>
      </c>
      <c r="V275">
        <v>0</v>
      </c>
      <c r="W275">
        <v>0</v>
      </c>
      <c r="X275">
        <v>0.2</v>
      </c>
      <c r="Y275">
        <v>71</v>
      </c>
      <c r="Z275">
        <v>61</v>
      </c>
      <c r="AA275">
        <v>63</v>
      </c>
      <c r="AB275">
        <v>98</v>
      </c>
    </row>
    <row r="276" spans="1:28" x14ac:dyDescent="0.25">
      <c r="A276" t="s">
        <v>174</v>
      </c>
      <c r="B276">
        <v>10</v>
      </c>
      <c r="C276" t="s">
        <v>158</v>
      </c>
      <c r="D276">
        <v>0</v>
      </c>
      <c r="E276">
        <v>63</v>
      </c>
      <c r="F276">
        <v>41</v>
      </c>
      <c r="G276">
        <v>71</v>
      </c>
      <c r="H276">
        <v>4</v>
      </c>
      <c r="I276" t="s">
        <v>143</v>
      </c>
      <c r="J276" t="s">
        <v>139</v>
      </c>
      <c r="K276" t="s">
        <v>142</v>
      </c>
      <c r="L276">
        <v>0</v>
      </c>
      <c r="M276">
        <v>1</v>
      </c>
      <c r="N276">
        <v>0</v>
      </c>
      <c r="O276">
        <v>1.8</v>
      </c>
      <c r="P276">
        <v>1.8</v>
      </c>
      <c r="Q276">
        <v>3.6</v>
      </c>
      <c r="R276">
        <v>3.5999999999999997E-2</v>
      </c>
      <c r="S276">
        <v>5.36</v>
      </c>
      <c r="T276">
        <v>52.6</v>
      </c>
      <c r="U276">
        <v>1.2</v>
      </c>
      <c r="V276">
        <v>5.6</v>
      </c>
      <c r="W276">
        <v>33</v>
      </c>
      <c r="X276">
        <v>2.4</v>
      </c>
      <c r="Y276">
        <v>78</v>
      </c>
      <c r="Z276">
        <v>64</v>
      </c>
      <c r="AA276">
        <v>92</v>
      </c>
      <c r="AB276">
        <v>100</v>
      </c>
    </row>
    <row r="277" spans="1:28" x14ac:dyDescent="0.25">
      <c r="A277" t="s">
        <v>174</v>
      </c>
      <c r="B277">
        <v>10</v>
      </c>
      <c r="C277" t="s">
        <v>158</v>
      </c>
      <c r="D277">
        <v>0</v>
      </c>
      <c r="E277">
        <v>63</v>
      </c>
      <c r="F277">
        <v>41</v>
      </c>
      <c r="G277">
        <v>71</v>
      </c>
      <c r="H277">
        <v>5</v>
      </c>
      <c r="I277" t="s">
        <v>144</v>
      </c>
      <c r="J277" t="s">
        <v>141</v>
      </c>
      <c r="K277" t="s">
        <v>119</v>
      </c>
      <c r="L277">
        <v>0</v>
      </c>
      <c r="M277">
        <v>0</v>
      </c>
      <c r="N277">
        <v>1</v>
      </c>
      <c r="O277">
        <v>33.5</v>
      </c>
      <c r="P277">
        <v>33.5</v>
      </c>
      <c r="Q277">
        <v>67</v>
      </c>
      <c r="R277">
        <v>0.67</v>
      </c>
      <c r="S277">
        <v>1.66</v>
      </c>
      <c r="T277">
        <v>17</v>
      </c>
      <c r="U277">
        <v>6.9</v>
      </c>
      <c r="V277">
        <v>3.2</v>
      </c>
      <c r="W277">
        <v>8.8000000000000007</v>
      </c>
      <c r="X277">
        <v>0.6</v>
      </c>
      <c r="Y277">
        <v>87</v>
      </c>
      <c r="Z277">
        <v>82</v>
      </c>
      <c r="AA277">
        <v>76</v>
      </c>
      <c r="AB277">
        <v>92</v>
      </c>
    </row>
    <row r="278" spans="1:28" x14ac:dyDescent="0.25">
      <c r="A278" t="s">
        <v>174</v>
      </c>
      <c r="B278">
        <v>10</v>
      </c>
      <c r="C278" t="s">
        <v>158</v>
      </c>
      <c r="D278">
        <v>0</v>
      </c>
      <c r="E278">
        <v>63</v>
      </c>
      <c r="F278">
        <v>41</v>
      </c>
      <c r="G278">
        <v>71</v>
      </c>
      <c r="H278">
        <v>6</v>
      </c>
      <c r="I278" t="s">
        <v>145</v>
      </c>
      <c r="J278" t="s">
        <v>139</v>
      </c>
      <c r="K278" t="s">
        <v>119</v>
      </c>
      <c r="L278">
        <v>0</v>
      </c>
      <c r="M278">
        <v>0</v>
      </c>
      <c r="N278">
        <v>0</v>
      </c>
      <c r="O278">
        <v>4.7</v>
      </c>
      <c r="P278">
        <v>4.7</v>
      </c>
      <c r="Q278">
        <v>9.4</v>
      </c>
      <c r="R278">
        <v>9.4E-2</v>
      </c>
      <c r="S278">
        <v>3.4</v>
      </c>
      <c r="T278">
        <v>62.6</v>
      </c>
      <c r="U278">
        <v>41</v>
      </c>
      <c r="V278">
        <v>5.4</v>
      </c>
      <c r="W278">
        <v>27.2</v>
      </c>
      <c r="X278">
        <v>0.2</v>
      </c>
      <c r="Y278">
        <v>62</v>
      </c>
      <c r="Z278">
        <v>62</v>
      </c>
      <c r="AA278">
        <v>64</v>
      </c>
      <c r="AB278">
        <v>84</v>
      </c>
    </row>
    <row r="279" spans="1:28" x14ac:dyDescent="0.25">
      <c r="A279" t="s">
        <v>174</v>
      </c>
      <c r="B279">
        <v>10</v>
      </c>
      <c r="C279" t="s">
        <v>158</v>
      </c>
      <c r="D279">
        <v>0</v>
      </c>
      <c r="E279">
        <v>63</v>
      </c>
      <c r="F279">
        <v>41</v>
      </c>
      <c r="G279">
        <v>71</v>
      </c>
      <c r="H279">
        <v>7</v>
      </c>
      <c r="I279" t="s">
        <v>146</v>
      </c>
      <c r="J279" t="s">
        <v>141</v>
      </c>
      <c r="K279" t="s">
        <v>142</v>
      </c>
      <c r="L279">
        <v>0</v>
      </c>
      <c r="M279">
        <v>1</v>
      </c>
      <c r="N279">
        <v>1</v>
      </c>
      <c r="O279">
        <v>31.75</v>
      </c>
      <c r="P279">
        <v>31.75</v>
      </c>
      <c r="Q279">
        <v>63.5</v>
      </c>
      <c r="R279">
        <v>0.63500000000000001</v>
      </c>
      <c r="S279">
        <v>1.8</v>
      </c>
      <c r="T279">
        <v>25.6</v>
      </c>
      <c r="U279">
        <v>23.1</v>
      </c>
      <c r="V279">
        <v>3</v>
      </c>
      <c r="W279">
        <v>7.2</v>
      </c>
      <c r="X279">
        <v>0.1</v>
      </c>
      <c r="Y279">
        <v>88</v>
      </c>
      <c r="Z279">
        <v>78</v>
      </c>
      <c r="AA279">
        <v>83</v>
      </c>
      <c r="AB279">
        <v>100</v>
      </c>
    </row>
    <row r="280" spans="1:28" x14ac:dyDescent="0.25">
      <c r="A280" t="s">
        <v>174</v>
      </c>
      <c r="B280">
        <v>10</v>
      </c>
      <c r="C280" t="s">
        <v>158</v>
      </c>
      <c r="D280">
        <v>0</v>
      </c>
      <c r="E280">
        <v>63</v>
      </c>
      <c r="F280">
        <v>41</v>
      </c>
      <c r="G280">
        <v>71</v>
      </c>
      <c r="H280">
        <v>9</v>
      </c>
      <c r="I280" t="s">
        <v>147</v>
      </c>
      <c r="J280" t="s">
        <v>139</v>
      </c>
      <c r="K280" t="s">
        <v>142</v>
      </c>
      <c r="L280">
        <v>0</v>
      </c>
      <c r="M280">
        <v>1</v>
      </c>
      <c r="N280">
        <v>0</v>
      </c>
      <c r="O280">
        <v>21.2</v>
      </c>
      <c r="P280">
        <v>21.2</v>
      </c>
      <c r="Q280">
        <v>42.4</v>
      </c>
      <c r="R280">
        <v>0.42399999999999999</v>
      </c>
      <c r="S280">
        <v>2.58</v>
      </c>
      <c r="T280">
        <v>32.200000000000003</v>
      </c>
      <c r="U280">
        <v>3.5</v>
      </c>
      <c r="V280">
        <v>12.4</v>
      </c>
      <c r="W280">
        <v>8</v>
      </c>
      <c r="X280">
        <v>1.4</v>
      </c>
      <c r="Y280">
        <v>66</v>
      </c>
      <c r="Z280">
        <v>65</v>
      </c>
      <c r="AA280">
        <v>77</v>
      </c>
      <c r="AB280">
        <v>100</v>
      </c>
    </row>
    <row r="281" spans="1:28" x14ac:dyDescent="0.25">
      <c r="A281" t="s">
        <v>174</v>
      </c>
      <c r="B281">
        <v>10</v>
      </c>
      <c r="C281" t="s">
        <v>158</v>
      </c>
      <c r="D281">
        <v>0</v>
      </c>
      <c r="E281">
        <v>63</v>
      </c>
      <c r="F281">
        <v>41</v>
      </c>
      <c r="G281">
        <v>71</v>
      </c>
      <c r="H281">
        <v>10</v>
      </c>
      <c r="I281" t="s">
        <v>148</v>
      </c>
      <c r="J281" t="s">
        <v>141</v>
      </c>
      <c r="K281" t="s">
        <v>119</v>
      </c>
      <c r="L281">
        <v>0</v>
      </c>
      <c r="M281">
        <v>0</v>
      </c>
      <c r="N281">
        <v>1</v>
      </c>
      <c r="O281">
        <v>43.7</v>
      </c>
      <c r="P281">
        <v>43.7</v>
      </c>
      <c r="Q281">
        <v>87.4</v>
      </c>
      <c r="R281">
        <v>0.874</v>
      </c>
      <c r="S281">
        <v>0.56000000000000005</v>
      </c>
      <c r="T281">
        <v>4.8</v>
      </c>
      <c r="U281">
        <v>4.5999999999999996</v>
      </c>
      <c r="V281">
        <v>1.8</v>
      </c>
      <c r="W281">
        <v>2.8</v>
      </c>
      <c r="X281">
        <v>0.2</v>
      </c>
      <c r="Y281">
        <v>73</v>
      </c>
      <c r="Z281">
        <v>69</v>
      </c>
      <c r="AA281">
        <v>64</v>
      </c>
      <c r="AB281">
        <v>86</v>
      </c>
    </row>
    <row r="282" spans="1:28" x14ac:dyDescent="0.25">
      <c r="A282" t="s">
        <v>174</v>
      </c>
      <c r="B282">
        <v>10</v>
      </c>
      <c r="C282" t="s">
        <v>158</v>
      </c>
      <c r="D282">
        <v>0</v>
      </c>
      <c r="E282">
        <v>63</v>
      </c>
      <c r="F282">
        <v>41</v>
      </c>
      <c r="G282">
        <v>71</v>
      </c>
      <c r="H282">
        <v>11</v>
      </c>
      <c r="I282" t="s">
        <v>149</v>
      </c>
      <c r="J282" t="s">
        <v>139</v>
      </c>
      <c r="K282" t="s">
        <v>142</v>
      </c>
      <c r="L282">
        <v>0</v>
      </c>
      <c r="M282">
        <v>1</v>
      </c>
      <c r="N282">
        <v>0</v>
      </c>
      <c r="O282">
        <v>20.3</v>
      </c>
      <c r="P282">
        <v>20.3</v>
      </c>
      <c r="Q282">
        <v>40.6</v>
      </c>
      <c r="R282">
        <v>0.40600000000000003</v>
      </c>
      <c r="S282">
        <v>3.04</v>
      </c>
      <c r="T282">
        <v>28.2</v>
      </c>
      <c r="U282">
        <v>10</v>
      </c>
      <c r="V282">
        <v>12.6</v>
      </c>
      <c r="W282">
        <v>15.4</v>
      </c>
      <c r="X282">
        <v>1.4</v>
      </c>
      <c r="Y282">
        <v>66</v>
      </c>
      <c r="Z282">
        <v>60</v>
      </c>
      <c r="AA282">
        <v>67</v>
      </c>
      <c r="AB282">
        <v>100</v>
      </c>
    </row>
    <row r="283" spans="1:28" x14ac:dyDescent="0.25">
      <c r="A283" t="s">
        <v>174</v>
      </c>
      <c r="B283">
        <v>10</v>
      </c>
      <c r="C283" t="s">
        <v>158</v>
      </c>
      <c r="D283">
        <v>0</v>
      </c>
      <c r="E283">
        <v>63</v>
      </c>
      <c r="F283">
        <v>41</v>
      </c>
      <c r="G283">
        <v>71</v>
      </c>
      <c r="H283">
        <v>12</v>
      </c>
      <c r="I283" t="s">
        <v>150</v>
      </c>
      <c r="J283" t="s">
        <v>141</v>
      </c>
      <c r="K283" t="s">
        <v>119</v>
      </c>
      <c r="L283">
        <v>0</v>
      </c>
      <c r="M283">
        <v>0</v>
      </c>
      <c r="N283">
        <v>1</v>
      </c>
      <c r="O283">
        <v>36.4</v>
      </c>
      <c r="P283">
        <v>36.4</v>
      </c>
      <c r="Q283">
        <v>72.8</v>
      </c>
      <c r="R283">
        <v>0.72799999999999998</v>
      </c>
      <c r="S283">
        <v>1.02</v>
      </c>
      <c r="T283">
        <v>24</v>
      </c>
      <c r="U283">
        <v>20.9</v>
      </c>
      <c r="V283">
        <v>1.2</v>
      </c>
      <c r="W283">
        <v>0.4</v>
      </c>
      <c r="X283">
        <v>0.4</v>
      </c>
      <c r="Y283">
        <v>67</v>
      </c>
      <c r="Z283">
        <v>64</v>
      </c>
      <c r="AA283">
        <v>66</v>
      </c>
      <c r="AB283">
        <v>100</v>
      </c>
    </row>
    <row r="284" spans="1:28" x14ac:dyDescent="0.25">
      <c r="A284" t="s">
        <v>174</v>
      </c>
      <c r="B284">
        <v>10</v>
      </c>
      <c r="C284" t="s">
        <v>158</v>
      </c>
      <c r="D284">
        <v>0</v>
      </c>
      <c r="E284">
        <v>63</v>
      </c>
      <c r="F284">
        <v>41</v>
      </c>
      <c r="G284">
        <v>71</v>
      </c>
      <c r="H284">
        <v>14</v>
      </c>
      <c r="I284" t="s">
        <v>151</v>
      </c>
      <c r="J284" t="s">
        <v>139</v>
      </c>
      <c r="K284" t="s">
        <v>119</v>
      </c>
      <c r="L284">
        <v>0</v>
      </c>
      <c r="M284">
        <v>0</v>
      </c>
      <c r="N284">
        <v>0</v>
      </c>
      <c r="O284">
        <v>1.96</v>
      </c>
      <c r="P284">
        <v>1.96</v>
      </c>
      <c r="Q284">
        <v>3.92</v>
      </c>
      <c r="R284">
        <v>3.9199999999999999E-2</v>
      </c>
      <c r="S284">
        <v>6.08</v>
      </c>
      <c r="T284">
        <v>9.4</v>
      </c>
      <c r="U284">
        <v>5.3</v>
      </c>
      <c r="V284">
        <v>28.8</v>
      </c>
      <c r="W284">
        <v>48.8</v>
      </c>
      <c r="X284">
        <v>1.08</v>
      </c>
      <c r="Y284">
        <v>65</v>
      </c>
      <c r="Z284">
        <v>58</v>
      </c>
      <c r="AA284">
        <v>69</v>
      </c>
      <c r="AB284">
        <v>100</v>
      </c>
    </row>
    <row r="285" spans="1:28" x14ac:dyDescent="0.25">
      <c r="A285" t="s">
        <v>174</v>
      </c>
      <c r="B285">
        <v>10</v>
      </c>
      <c r="C285" t="s">
        <v>158</v>
      </c>
      <c r="D285">
        <v>0</v>
      </c>
      <c r="E285">
        <v>63</v>
      </c>
      <c r="F285">
        <v>41</v>
      </c>
      <c r="G285">
        <v>71</v>
      </c>
      <c r="H285">
        <v>15</v>
      </c>
      <c r="I285" t="s">
        <v>152</v>
      </c>
      <c r="J285" t="s">
        <v>139</v>
      </c>
      <c r="K285" t="s">
        <v>142</v>
      </c>
      <c r="L285">
        <v>0</v>
      </c>
      <c r="M285">
        <v>1</v>
      </c>
      <c r="N285">
        <v>0</v>
      </c>
      <c r="O285">
        <v>31.7</v>
      </c>
      <c r="P285">
        <v>31.7</v>
      </c>
      <c r="Q285">
        <v>63.4</v>
      </c>
      <c r="R285">
        <v>0.63400000000000001</v>
      </c>
      <c r="S285">
        <v>1.56</v>
      </c>
      <c r="T285">
        <v>28.6</v>
      </c>
      <c r="U285">
        <v>0.5</v>
      </c>
      <c r="V285">
        <v>2</v>
      </c>
      <c r="W285">
        <v>3.2</v>
      </c>
      <c r="X285">
        <v>0.4</v>
      </c>
      <c r="Y285">
        <v>61</v>
      </c>
      <c r="Z285">
        <v>63</v>
      </c>
      <c r="AA285">
        <v>81</v>
      </c>
      <c r="AB285">
        <v>87</v>
      </c>
    </row>
    <row r="286" spans="1:28" x14ac:dyDescent="0.25">
      <c r="A286" t="s">
        <v>174</v>
      </c>
      <c r="B286">
        <v>10</v>
      </c>
      <c r="C286" t="s">
        <v>158</v>
      </c>
      <c r="D286">
        <v>0</v>
      </c>
      <c r="E286">
        <v>63</v>
      </c>
      <c r="F286">
        <v>41</v>
      </c>
      <c r="G286">
        <v>71</v>
      </c>
      <c r="H286">
        <v>16</v>
      </c>
      <c r="I286" t="s">
        <v>153</v>
      </c>
      <c r="J286" t="s">
        <v>139</v>
      </c>
      <c r="K286" t="s">
        <v>142</v>
      </c>
      <c r="L286">
        <v>0</v>
      </c>
      <c r="M286">
        <v>1</v>
      </c>
      <c r="N286">
        <v>0</v>
      </c>
      <c r="O286">
        <v>1</v>
      </c>
      <c r="P286">
        <v>1</v>
      </c>
      <c r="Q286">
        <v>2</v>
      </c>
      <c r="R286">
        <v>0.02</v>
      </c>
      <c r="S286">
        <v>5.22</v>
      </c>
      <c r="T286">
        <v>62.6</v>
      </c>
      <c r="U286">
        <v>48.8</v>
      </c>
      <c r="V286">
        <v>5.4</v>
      </c>
      <c r="W286">
        <v>27.2</v>
      </c>
      <c r="X286">
        <v>0.2</v>
      </c>
      <c r="Y286">
        <v>63</v>
      </c>
      <c r="Z286">
        <v>58</v>
      </c>
      <c r="AA286">
        <v>60</v>
      </c>
      <c r="AB286">
        <v>100</v>
      </c>
    </row>
    <row r="287" spans="1:28" x14ac:dyDescent="0.25">
      <c r="A287" t="s">
        <v>174</v>
      </c>
      <c r="B287">
        <v>10</v>
      </c>
      <c r="C287" t="s">
        <v>158</v>
      </c>
      <c r="D287">
        <v>0</v>
      </c>
      <c r="E287">
        <v>63</v>
      </c>
      <c r="F287">
        <v>41</v>
      </c>
      <c r="G287">
        <v>71</v>
      </c>
      <c r="H287">
        <v>17</v>
      </c>
      <c r="I287" t="s">
        <v>154</v>
      </c>
      <c r="J287" t="s">
        <v>141</v>
      </c>
      <c r="K287" t="s">
        <v>119</v>
      </c>
      <c r="L287">
        <v>0</v>
      </c>
      <c r="M287">
        <v>0</v>
      </c>
      <c r="N287">
        <v>1</v>
      </c>
      <c r="O287">
        <v>40.299999999999997</v>
      </c>
      <c r="P287">
        <v>40.299999999999997</v>
      </c>
      <c r="Q287">
        <v>80.599999999999994</v>
      </c>
      <c r="R287">
        <v>0.80600000000000005</v>
      </c>
      <c r="S287">
        <v>4.2</v>
      </c>
      <c r="T287">
        <v>66.2</v>
      </c>
      <c r="U287">
        <v>5.0999999999999996</v>
      </c>
      <c r="V287">
        <v>12.2</v>
      </c>
      <c r="W287">
        <v>7.8</v>
      </c>
      <c r="X287">
        <v>0</v>
      </c>
      <c r="Y287">
        <v>61</v>
      </c>
      <c r="Z287">
        <v>61</v>
      </c>
      <c r="AA287">
        <v>62</v>
      </c>
      <c r="AB287">
        <v>83</v>
      </c>
    </row>
    <row r="288" spans="1:28" x14ac:dyDescent="0.25">
      <c r="A288" t="s">
        <v>174</v>
      </c>
      <c r="B288">
        <v>10</v>
      </c>
      <c r="C288" t="s">
        <v>158</v>
      </c>
      <c r="D288">
        <v>0</v>
      </c>
      <c r="E288">
        <v>63</v>
      </c>
      <c r="F288">
        <v>41</v>
      </c>
      <c r="G288">
        <v>71</v>
      </c>
      <c r="H288">
        <v>19</v>
      </c>
      <c r="I288" t="s">
        <v>155</v>
      </c>
      <c r="J288" t="s">
        <v>139</v>
      </c>
      <c r="K288" t="s">
        <v>119</v>
      </c>
      <c r="L288">
        <v>0</v>
      </c>
      <c r="M288">
        <v>0</v>
      </c>
      <c r="N288">
        <v>0</v>
      </c>
      <c r="O288">
        <v>27.3</v>
      </c>
      <c r="P288">
        <v>27.3</v>
      </c>
      <c r="Q288">
        <v>54.6</v>
      </c>
      <c r="R288">
        <v>0.54600000000000004</v>
      </c>
      <c r="S288">
        <v>4.1399999999999997</v>
      </c>
      <c r="T288">
        <v>23.8</v>
      </c>
      <c r="U288">
        <v>1</v>
      </c>
      <c r="V288">
        <v>5.2</v>
      </c>
      <c r="W288">
        <v>9.4</v>
      </c>
      <c r="X288">
        <v>0.8</v>
      </c>
      <c r="Y288">
        <v>61</v>
      </c>
      <c r="Z288">
        <v>62</v>
      </c>
      <c r="AA288">
        <v>57</v>
      </c>
      <c r="AB288">
        <v>57</v>
      </c>
    </row>
    <row r="289" spans="1:28" x14ac:dyDescent="0.25">
      <c r="A289" t="s">
        <v>174</v>
      </c>
      <c r="B289">
        <v>10</v>
      </c>
      <c r="C289" t="s">
        <v>158</v>
      </c>
      <c r="D289">
        <v>0</v>
      </c>
      <c r="E289">
        <v>63</v>
      </c>
      <c r="F289">
        <v>41</v>
      </c>
      <c r="G289">
        <v>71</v>
      </c>
      <c r="H289">
        <v>20</v>
      </c>
      <c r="I289" t="s">
        <v>156</v>
      </c>
      <c r="J289" t="s">
        <v>141</v>
      </c>
      <c r="K289" t="s">
        <v>142</v>
      </c>
      <c r="L289">
        <v>0</v>
      </c>
      <c r="M289">
        <v>1</v>
      </c>
      <c r="N289">
        <v>1</v>
      </c>
      <c r="O289">
        <v>35.9</v>
      </c>
      <c r="P289">
        <v>35.9</v>
      </c>
      <c r="Q289">
        <v>71.8</v>
      </c>
      <c r="R289">
        <v>0.71799999999999997</v>
      </c>
      <c r="S289">
        <v>1.28</v>
      </c>
      <c r="T289">
        <v>16</v>
      </c>
      <c r="U289">
        <v>3.6</v>
      </c>
      <c r="V289">
        <v>3</v>
      </c>
      <c r="W289">
        <v>4.8</v>
      </c>
      <c r="X289">
        <v>0.4</v>
      </c>
      <c r="Y289">
        <v>63</v>
      </c>
      <c r="Z289">
        <v>65</v>
      </c>
      <c r="AA289">
        <v>69</v>
      </c>
      <c r="AB289">
        <v>87</v>
      </c>
    </row>
    <row r="290" spans="1:28" x14ac:dyDescent="0.25">
      <c r="A290" t="s">
        <v>175</v>
      </c>
      <c r="B290">
        <v>11</v>
      </c>
      <c r="C290" t="s">
        <v>137</v>
      </c>
      <c r="D290">
        <v>1</v>
      </c>
      <c r="E290">
        <v>78</v>
      </c>
      <c r="F290">
        <v>0</v>
      </c>
      <c r="G290">
        <v>62</v>
      </c>
      <c r="H290">
        <v>1</v>
      </c>
      <c r="I290" t="s">
        <v>138</v>
      </c>
      <c r="J290" t="s">
        <v>139</v>
      </c>
      <c r="K290" t="s">
        <v>119</v>
      </c>
      <c r="L290">
        <v>0</v>
      </c>
      <c r="M290">
        <v>0</v>
      </c>
      <c r="N290">
        <v>0</v>
      </c>
      <c r="O290">
        <v>27.44</v>
      </c>
      <c r="P290">
        <v>27.44</v>
      </c>
      <c r="Q290">
        <v>54.88</v>
      </c>
      <c r="R290">
        <v>0.54879999999999995</v>
      </c>
      <c r="S290">
        <v>2.1</v>
      </c>
      <c r="T290">
        <v>24.8</v>
      </c>
      <c r="U290">
        <v>5.0999999999999996</v>
      </c>
      <c r="V290">
        <v>5.8</v>
      </c>
      <c r="W290">
        <v>8.6</v>
      </c>
      <c r="X290">
        <v>0.52</v>
      </c>
      <c r="Y290">
        <v>75</v>
      </c>
      <c r="Z290">
        <v>91</v>
      </c>
      <c r="AA290">
        <v>66</v>
      </c>
      <c r="AB290">
        <v>21</v>
      </c>
    </row>
    <row r="291" spans="1:28" x14ac:dyDescent="0.25">
      <c r="A291" t="s">
        <v>175</v>
      </c>
      <c r="B291">
        <v>11</v>
      </c>
      <c r="C291" t="s">
        <v>137</v>
      </c>
      <c r="D291">
        <v>1</v>
      </c>
      <c r="E291">
        <v>78</v>
      </c>
      <c r="F291">
        <v>0</v>
      </c>
      <c r="G291">
        <v>62</v>
      </c>
      <c r="H291">
        <v>2</v>
      </c>
      <c r="I291" t="s">
        <v>140</v>
      </c>
      <c r="J291" t="s">
        <v>141</v>
      </c>
      <c r="K291" t="s">
        <v>142</v>
      </c>
      <c r="L291">
        <v>0</v>
      </c>
      <c r="M291">
        <v>1</v>
      </c>
      <c r="N291">
        <v>1</v>
      </c>
      <c r="O291">
        <v>39.9</v>
      </c>
      <c r="P291">
        <v>39.9</v>
      </c>
      <c r="Q291">
        <v>79.8</v>
      </c>
      <c r="R291">
        <v>0.79800000000000004</v>
      </c>
      <c r="S291">
        <v>0.8</v>
      </c>
      <c r="T291">
        <v>20</v>
      </c>
      <c r="U291">
        <v>18.600000000000001</v>
      </c>
      <c r="V291">
        <v>0</v>
      </c>
      <c r="W291">
        <v>0</v>
      </c>
      <c r="X291">
        <v>0.2</v>
      </c>
      <c r="Y291">
        <v>65</v>
      </c>
      <c r="Z291">
        <v>70</v>
      </c>
      <c r="AA291">
        <v>32</v>
      </c>
      <c r="AB291">
        <v>67</v>
      </c>
    </row>
    <row r="292" spans="1:28" x14ac:dyDescent="0.25">
      <c r="A292" t="s">
        <v>175</v>
      </c>
      <c r="B292">
        <v>11</v>
      </c>
      <c r="C292" t="s">
        <v>137</v>
      </c>
      <c r="D292">
        <v>1</v>
      </c>
      <c r="E292">
        <v>78</v>
      </c>
      <c r="F292">
        <v>0</v>
      </c>
      <c r="G292">
        <v>62</v>
      </c>
      <c r="H292">
        <v>4</v>
      </c>
      <c r="I292" t="s">
        <v>143</v>
      </c>
      <c r="J292" t="s">
        <v>139</v>
      </c>
      <c r="K292" t="s">
        <v>142</v>
      </c>
      <c r="L292">
        <v>0</v>
      </c>
      <c r="M292">
        <v>1</v>
      </c>
      <c r="N292">
        <v>0</v>
      </c>
      <c r="O292">
        <v>1.8</v>
      </c>
      <c r="P292">
        <v>1.8</v>
      </c>
      <c r="Q292">
        <v>3.6</v>
      </c>
      <c r="R292">
        <v>3.5999999999999997E-2</v>
      </c>
      <c r="S292">
        <v>5.36</v>
      </c>
      <c r="T292">
        <v>52.6</v>
      </c>
      <c r="U292">
        <v>1.2</v>
      </c>
      <c r="V292">
        <v>5.6</v>
      </c>
      <c r="W292">
        <v>33</v>
      </c>
      <c r="X292">
        <v>2.4</v>
      </c>
      <c r="Y292">
        <v>60</v>
      </c>
      <c r="Z292">
        <v>66</v>
      </c>
      <c r="AA292">
        <v>69</v>
      </c>
      <c r="AB292">
        <v>92</v>
      </c>
    </row>
    <row r="293" spans="1:28" x14ac:dyDescent="0.25">
      <c r="A293" t="s">
        <v>175</v>
      </c>
      <c r="B293">
        <v>11</v>
      </c>
      <c r="C293" t="s">
        <v>137</v>
      </c>
      <c r="D293">
        <v>1</v>
      </c>
      <c r="E293">
        <v>78</v>
      </c>
      <c r="F293">
        <v>0</v>
      </c>
      <c r="G293">
        <v>62</v>
      </c>
      <c r="H293">
        <v>5</v>
      </c>
      <c r="I293" t="s">
        <v>144</v>
      </c>
      <c r="J293" t="s">
        <v>141</v>
      </c>
      <c r="K293" t="s">
        <v>119</v>
      </c>
      <c r="L293">
        <v>0</v>
      </c>
      <c r="M293">
        <v>0</v>
      </c>
      <c r="N293">
        <v>1</v>
      </c>
      <c r="O293">
        <v>33.5</v>
      </c>
      <c r="P293">
        <v>33.5</v>
      </c>
      <c r="Q293">
        <v>67</v>
      </c>
      <c r="R293">
        <v>0.67</v>
      </c>
      <c r="S293">
        <v>1.66</v>
      </c>
      <c r="T293">
        <v>17</v>
      </c>
      <c r="U293">
        <v>6.9</v>
      </c>
      <c r="V293">
        <v>3.2</v>
      </c>
      <c r="W293">
        <v>8.8000000000000007</v>
      </c>
      <c r="X293">
        <v>0.6</v>
      </c>
      <c r="Y293">
        <v>75</v>
      </c>
      <c r="Z293">
        <v>99</v>
      </c>
      <c r="AA293">
        <v>62</v>
      </c>
      <c r="AB293">
        <v>28</v>
      </c>
    </row>
    <row r="294" spans="1:28" x14ac:dyDescent="0.25">
      <c r="A294" t="s">
        <v>175</v>
      </c>
      <c r="B294">
        <v>11</v>
      </c>
      <c r="C294" t="s">
        <v>137</v>
      </c>
      <c r="D294">
        <v>1</v>
      </c>
      <c r="E294">
        <v>78</v>
      </c>
      <c r="F294">
        <v>0</v>
      </c>
      <c r="G294">
        <v>62</v>
      </c>
      <c r="H294">
        <v>6</v>
      </c>
      <c r="I294" t="s">
        <v>145</v>
      </c>
      <c r="J294" t="s">
        <v>139</v>
      </c>
      <c r="K294" t="s">
        <v>119</v>
      </c>
      <c r="L294">
        <v>0</v>
      </c>
      <c r="M294">
        <v>0</v>
      </c>
      <c r="N294">
        <v>0</v>
      </c>
      <c r="O294">
        <v>4.7</v>
      </c>
      <c r="P294">
        <v>4.7</v>
      </c>
      <c r="Q294">
        <v>9.4</v>
      </c>
      <c r="R294">
        <v>9.4E-2</v>
      </c>
      <c r="S294">
        <v>3.4</v>
      </c>
      <c r="T294">
        <v>62.6</v>
      </c>
      <c r="U294">
        <v>41</v>
      </c>
      <c r="V294">
        <v>5.4</v>
      </c>
      <c r="W294">
        <v>27.2</v>
      </c>
      <c r="X294">
        <v>0.2</v>
      </c>
      <c r="Y294">
        <v>73</v>
      </c>
      <c r="Z294">
        <v>79</v>
      </c>
      <c r="AA294">
        <v>74</v>
      </c>
      <c r="AB294">
        <v>97</v>
      </c>
    </row>
    <row r="295" spans="1:28" x14ac:dyDescent="0.25">
      <c r="A295" t="s">
        <v>175</v>
      </c>
      <c r="B295">
        <v>11</v>
      </c>
      <c r="C295" t="s">
        <v>137</v>
      </c>
      <c r="D295">
        <v>1</v>
      </c>
      <c r="E295">
        <v>78</v>
      </c>
      <c r="F295">
        <v>0</v>
      </c>
      <c r="G295">
        <v>62</v>
      </c>
      <c r="H295">
        <v>7</v>
      </c>
      <c r="I295" t="s">
        <v>146</v>
      </c>
      <c r="J295" t="s">
        <v>141</v>
      </c>
      <c r="K295" t="s">
        <v>142</v>
      </c>
      <c r="L295">
        <v>0</v>
      </c>
      <c r="M295">
        <v>1</v>
      </c>
      <c r="N295">
        <v>1</v>
      </c>
      <c r="O295">
        <v>31.75</v>
      </c>
      <c r="P295">
        <v>31.75</v>
      </c>
      <c r="Q295">
        <v>63.5</v>
      </c>
      <c r="R295">
        <v>0.63500000000000001</v>
      </c>
      <c r="S295">
        <v>1.8</v>
      </c>
      <c r="T295">
        <v>25.6</v>
      </c>
      <c r="U295">
        <v>23.1</v>
      </c>
      <c r="V295">
        <v>3</v>
      </c>
      <c r="W295">
        <v>7.2</v>
      </c>
      <c r="X295">
        <v>0.1</v>
      </c>
      <c r="Y295">
        <v>100</v>
      </c>
      <c r="Z295">
        <v>100</v>
      </c>
      <c r="AA295">
        <v>100</v>
      </c>
      <c r="AB295">
        <v>77</v>
      </c>
    </row>
    <row r="296" spans="1:28" x14ac:dyDescent="0.25">
      <c r="A296" t="s">
        <v>175</v>
      </c>
      <c r="B296">
        <v>11</v>
      </c>
      <c r="C296" t="s">
        <v>137</v>
      </c>
      <c r="D296">
        <v>1</v>
      </c>
      <c r="E296">
        <v>78</v>
      </c>
      <c r="F296">
        <v>0</v>
      </c>
      <c r="G296">
        <v>62</v>
      </c>
      <c r="H296">
        <v>9</v>
      </c>
      <c r="I296" t="s">
        <v>147</v>
      </c>
      <c r="J296" t="s">
        <v>139</v>
      </c>
      <c r="K296" t="s">
        <v>142</v>
      </c>
      <c r="L296">
        <v>0</v>
      </c>
      <c r="M296">
        <v>1</v>
      </c>
      <c r="N296">
        <v>0</v>
      </c>
      <c r="O296">
        <v>21.2</v>
      </c>
      <c r="P296">
        <v>21.2</v>
      </c>
      <c r="Q296">
        <v>42.4</v>
      </c>
      <c r="R296">
        <v>0.42399999999999999</v>
      </c>
      <c r="S296">
        <v>2.58</v>
      </c>
      <c r="T296">
        <v>32.200000000000003</v>
      </c>
      <c r="U296">
        <v>3.5</v>
      </c>
      <c r="V296">
        <v>12.4</v>
      </c>
      <c r="W296">
        <v>8</v>
      </c>
      <c r="X296">
        <v>1.4</v>
      </c>
      <c r="Y296">
        <v>98</v>
      </c>
      <c r="Z296">
        <v>96</v>
      </c>
      <c r="AA296">
        <v>88</v>
      </c>
      <c r="AB296">
        <v>96</v>
      </c>
    </row>
    <row r="297" spans="1:28" x14ac:dyDescent="0.25">
      <c r="A297" t="s">
        <v>175</v>
      </c>
      <c r="B297">
        <v>11</v>
      </c>
      <c r="C297" t="s">
        <v>137</v>
      </c>
      <c r="D297">
        <v>1</v>
      </c>
      <c r="E297">
        <v>78</v>
      </c>
      <c r="F297">
        <v>0</v>
      </c>
      <c r="G297">
        <v>62</v>
      </c>
      <c r="H297">
        <v>10</v>
      </c>
      <c r="I297" t="s">
        <v>148</v>
      </c>
      <c r="J297" t="s">
        <v>141</v>
      </c>
      <c r="K297" t="s">
        <v>119</v>
      </c>
      <c r="L297">
        <v>0</v>
      </c>
      <c r="M297">
        <v>0</v>
      </c>
      <c r="N297">
        <v>1</v>
      </c>
      <c r="O297">
        <v>43.7</v>
      </c>
      <c r="P297">
        <v>43.7</v>
      </c>
      <c r="Q297">
        <v>87.4</v>
      </c>
      <c r="R297">
        <v>0.874</v>
      </c>
      <c r="S297">
        <v>0.56000000000000005</v>
      </c>
      <c r="T297">
        <v>4.8</v>
      </c>
      <c r="U297">
        <v>4.5999999999999996</v>
      </c>
      <c r="V297">
        <v>1.8</v>
      </c>
      <c r="W297">
        <v>2.8</v>
      </c>
      <c r="X297">
        <v>0.2</v>
      </c>
      <c r="Y297">
        <v>69</v>
      </c>
      <c r="Z297">
        <v>71</v>
      </c>
      <c r="AA297">
        <v>71</v>
      </c>
      <c r="AB297">
        <v>60</v>
      </c>
    </row>
    <row r="298" spans="1:28" x14ac:dyDescent="0.25">
      <c r="A298" t="s">
        <v>175</v>
      </c>
      <c r="B298">
        <v>11</v>
      </c>
      <c r="C298" t="s">
        <v>137</v>
      </c>
      <c r="D298">
        <v>1</v>
      </c>
      <c r="E298">
        <v>78</v>
      </c>
      <c r="F298">
        <v>0</v>
      </c>
      <c r="G298">
        <v>62</v>
      </c>
      <c r="H298">
        <v>11</v>
      </c>
      <c r="I298" t="s">
        <v>149</v>
      </c>
      <c r="J298" t="s">
        <v>139</v>
      </c>
      <c r="K298" t="s">
        <v>142</v>
      </c>
      <c r="L298">
        <v>0</v>
      </c>
      <c r="M298">
        <v>1</v>
      </c>
      <c r="N298">
        <v>0</v>
      </c>
      <c r="O298">
        <v>20.3</v>
      </c>
      <c r="P298">
        <v>20.3</v>
      </c>
      <c r="Q298">
        <v>40.6</v>
      </c>
      <c r="R298">
        <v>0.40600000000000003</v>
      </c>
      <c r="S298">
        <v>3.04</v>
      </c>
      <c r="T298">
        <v>28.2</v>
      </c>
      <c r="U298">
        <v>10</v>
      </c>
      <c r="V298">
        <v>12.6</v>
      </c>
      <c r="W298">
        <v>15.4</v>
      </c>
      <c r="X298">
        <v>1.4</v>
      </c>
      <c r="Y298">
        <v>79</v>
      </c>
      <c r="Z298">
        <v>90</v>
      </c>
      <c r="AA298">
        <v>62</v>
      </c>
      <c r="AB298">
        <v>43</v>
      </c>
    </row>
    <row r="299" spans="1:28" x14ac:dyDescent="0.25">
      <c r="A299" t="s">
        <v>175</v>
      </c>
      <c r="B299">
        <v>11</v>
      </c>
      <c r="C299" t="s">
        <v>137</v>
      </c>
      <c r="D299">
        <v>1</v>
      </c>
      <c r="E299">
        <v>78</v>
      </c>
      <c r="F299">
        <v>0</v>
      </c>
      <c r="G299">
        <v>62</v>
      </c>
      <c r="H299">
        <v>12</v>
      </c>
      <c r="I299" t="s">
        <v>150</v>
      </c>
      <c r="J299" t="s">
        <v>141</v>
      </c>
      <c r="K299" t="s">
        <v>119</v>
      </c>
      <c r="L299">
        <v>0</v>
      </c>
      <c r="M299">
        <v>0</v>
      </c>
      <c r="N299">
        <v>1</v>
      </c>
      <c r="O299">
        <v>36.4</v>
      </c>
      <c r="P299">
        <v>36.4</v>
      </c>
      <c r="Q299">
        <v>72.8</v>
      </c>
      <c r="R299">
        <v>0.72799999999999998</v>
      </c>
      <c r="S299">
        <v>1.02</v>
      </c>
      <c r="T299">
        <v>24</v>
      </c>
      <c r="U299">
        <v>20.9</v>
      </c>
      <c r="V299">
        <v>1.2</v>
      </c>
      <c r="W299">
        <v>0.4</v>
      </c>
      <c r="X299">
        <v>0.4</v>
      </c>
      <c r="Y299">
        <v>95</v>
      </c>
      <c r="Z299">
        <v>100</v>
      </c>
      <c r="AA299">
        <v>100</v>
      </c>
      <c r="AB299">
        <v>99</v>
      </c>
    </row>
    <row r="300" spans="1:28" x14ac:dyDescent="0.25">
      <c r="A300" t="s">
        <v>175</v>
      </c>
      <c r="B300">
        <v>11</v>
      </c>
      <c r="C300" t="s">
        <v>137</v>
      </c>
      <c r="D300">
        <v>1</v>
      </c>
      <c r="E300">
        <v>78</v>
      </c>
      <c r="F300">
        <v>0</v>
      </c>
      <c r="G300">
        <v>62</v>
      </c>
      <c r="H300">
        <v>14</v>
      </c>
      <c r="I300" t="s">
        <v>151</v>
      </c>
      <c r="J300" t="s">
        <v>139</v>
      </c>
      <c r="K300" t="s">
        <v>119</v>
      </c>
      <c r="L300">
        <v>0</v>
      </c>
      <c r="M300">
        <v>0</v>
      </c>
      <c r="N300">
        <v>0</v>
      </c>
      <c r="O300">
        <v>1.96</v>
      </c>
      <c r="P300">
        <v>1.96</v>
      </c>
      <c r="Q300">
        <v>3.92</v>
      </c>
      <c r="R300">
        <v>3.9199999999999999E-2</v>
      </c>
      <c r="S300">
        <v>6.08</v>
      </c>
      <c r="T300">
        <v>9.4</v>
      </c>
      <c r="U300">
        <v>5.3</v>
      </c>
      <c r="V300">
        <v>28.8</v>
      </c>
      <c r="W300">
        <v>48.8</v>
      </c>
      <c r="X300">
        <v>1.08</v>
      </c>
      <c r="Y300">
        <v>69</v>
      </c>
      <c r="Z300">
        <v>59</v>
      </c>
      <c r="AA300">
        <v>69</v>
      </c>
      <c r="AB300">
        <v>88</v>
      </c>
    </row>
    <row r="301" spans="1:28" x14ac:dyDescent="0.25">
      <c r="A301" t="s">
        <v>175</v>
      </c>
      <c r="B301">
        <v>11</v>
      </c>
      <c r="C301" t="s">
        <v>137</v>
      </c>
      <c r="D301">
        <v>1</v>
      </c>
      <c r="E301">
        <v>78</v>
      </c>
      <c r="F301">
        <v>0</v>
      </c>
      <c r="G301">
        <v>62</v>
      </c>
      <c r="H301">
        <v>15</v>
      </c>
      <c r="I301" t="s">
        <v>152</v>
      </c>
      <c r="J301" t="s">
        <v>139</v>
      </c>
      <c r="K301" t="s">
        <v>142</v>
      </c>
      <c r="L301">
        <v>0</v>
      </c>
      <c r="M301">
        <v>1</v>
      </c>
      <c r="N301">
        <v>0</v>
      </c>
      <c r="O301">
        <v>31.7</v>
      </c>
      <c r="P301">
        <v>31.7</v>
      </c>
      <c r="Q301">
        <v>63.4</v>
      </c>
      <c r="R301">
        <v>0.63400000000000001</v>
      </c>
      <c r="S301">
        <v>1.56</v>
      </c>
      <c r="T301">
        <v>28.6</v>
      </c>
      <c r="U301">
        <v>0.5</v>
      </c>
      <c r="V301">
        <v>2</v>
      </c>
      <c r="W301">
        <v>3.2</v>
      </c>
      <c r="X301">
        <v>0.4</v>
      </c>
      <c r="Y301">
        <v>71</v>
      </c>
      <c r="Z301">
        <v>100</v>
      </c>
      <c r="AA301">
        <v>71</v>
      </c>
      <c r="AB301">
        <v>42</v>
      </c>
    </row>
    <row r="302" spans="1:28" x14ac:dyDescent="0.25">
      <c r="A302" t="s">
        <v>175</v>
      </c>
      <c r="B302">
        <v>11</v>
      </c>
      <c r="C302" t="s">
        <v>137</v>
      </c>
      <c r="D302">
        <v>1</v>
      </c>
      <c r="E302">
        <v>78</v>
      </c>
      <c r="F302">
        <v>0</v>
      </c>
      <c r="G302">
        <v>62</v>
      </c>
      <c r="H302">
        <v>16</v>
      </c>
      <c r="I302" t="s">
        <v>153</v>
      </c>
      <c r="J302" t="s">
        <v>139</v>
      </c>
      <c r="K302" t="s">
        <v>142</v>
      </c>
      <c r="L302">
        <v>0</v>
      </c>
      <c r="M302">
        <v>1</v>
      </c>
      <c r="N302">
        <v>0</v>
      </c>
      <c r="O302">
        <v>1</v>
      </c>
      <c r="P302">
        <v>1</v>
      </c>
      <c r="Q302">
        <v>2</v>
      </c>
      <c r="R302">
        <v>0.02</v>
      </c>
      <c r="S302">
        <v>5.22</v>
      </c>
      <c r="T302">
        <v>62.6</v>
      </c>
      <c r="U302">
        <v>48.8</v>
      </c>
      <c r="V302">
        <v>5.4</v>
      </c>
      <c r="W302">
        <v>27.2</v>
      </c>
      <c r="X302">
        <v>0.2</v>
      </c>
      <c r="Y302">
        <v>59</v>
      </c>
      <c r="Z302">
        <v>74</v>
      </c>
      <c r="AA302">
        <v>75</v>
      </c>
      <c r="AB302">
        <v>75</v>
      </c>
    </row>
    <row r="303" spans="1:28" x14ac:dyDescent="0.25">
      <c r="A303" t="s">
        <v>175</v>
      </c>
      <c r="B303">
        <v>11</v>
      </c>
      <c r="C303" t="s">
        <v>137</v>
      </c>
      <c r="D303">
        <v>1</v>
      </c>
      <c r="E303">
        <v>78</v>
      </c>
      <c r="F303">
        <v>0</v>
      </c>
      <c r="G303">
        <v>62</v>
      </c>
      <c r="H303">
        <v>17</v>
      </c>
      <c r="I303" t="s">
        <v>154</v>
      </c>
      <c r="J303" t="s">
        <v>141</v>
      </c>
      <c r="K303" t="s">
        <v>119</v>
      </c>
      <c r="L303">
        <v>0</v>
      </c>
      <c r="M303">
        <v>0</v>
      </c>
      <c r="N303">
        <v>1</v>
      </c>
      <c r="O303">
        <v>40.299999999999997</v>
      </c>
      <c r="P303">
        <v>40.299999999999997</v>
      </c>
      <c r="Q303">
        <v>80.599999999999994</v>
      </c>
      <c r="R303">
        <v>0.80600000000000005</v>
      </c>
      <c r="S303">
        <v>4.2</v>
      </c>
      <c r="T303">
        <v>66.2</v>
      </c>
      <c r="U303">
        <v>5.0999999999999996</v>
      </c>
      <c r="V303">
        <v>12.2</v>
      </c>
      <c r="W303">
        <v>7.8</v>
      </c>
      <c r="X303">
        <v>0</v>
      </c>
      <c r="Y303">
        <v>100</v>
      </c>
      <c r="Z303">
        <v>99</v>
      </c>
      <c r="AA303">
        <v>88</v>
      </c>
      <c r="AB303">
        <v>80</v>
      </c>
    </row>
    <row r="304" spans="1:28" x14ac:dyDescent="0.25">
      <c r="A304" t="s">
        <v>175</v>
      </c>
      <c r="B304">
        <v>11</v>
      </c>
      <c r="C304" t="s">
        <v>137</v>
      </c>
      <c r="D304">
        <v>1</v>
      </c>
      <c r="E304">
        <v>78</v>
      </c>
      <c r="F304">
        <v>0</v>
      </c>
      <c r="G304">
        <v>62</v>
      </c>
      <c r="H304">
        <v>19</v>
      </c>
      <c r="I304" t="s">
        <v>155</v>
      </c>
      <c r="J304" t="s">
        <v>139</v>
      </c>
      <c r="K304" t="s">
        <v>119</v>
      </c>
      <c r="L304">
        <v>0</v>
      </c>
      <c r="M304">
        <v>0</v>
      </c>
      <c r="N304">
        <v>0</v>
      </c>
      <c r="O304">
        <v>27.3</v>
      </c>
      <c r="P304">
        <v>27.3</v>
      </c>
      <c r="Q304">
        <v>54.6</v>
      </c>
      <c r="R304">
        <v>0.54600000000000004</v>
      </c>
      <c r="S304">
        <v>4.1399999999999997</v>
      </c>
      <c r="T304">
        <v>23.8</v>
      </c>
      <c r="U304">
        <v>1</v>
      </c>
      <c r="V304">
        <v>5.2</v>
      </c>
      <c r="W304">
        <v>9.4</v>
      </c>
      <c r="X304">
        <v>0.8</v>
      </c>
      <c r="Y304">
        <v>70</v>
      </c>
      <c r="Z304">
        <v>63</v>
      </c>
      <c r="AA304">
        <v>56</v>
      </c>
      <c r="AB304">
        <v>21</v>
      </c>
    </row>
    <row r="305" spans="1:28" x14ac:dyDescent="0.25">
      <c r="A305" t="s">
        <v>175</v>
      </c>
      <c r="B305">
        <v>11</v>
      </c>
      <c r="C305" t="s">
        <v>137</v>
      </c>
      <c r="D305">
        <v>1</v>
      </c>
      <c r="E305">
        <v>78</v>
      </c>
      <c r="F305">
        <v>0</v>
      </c>
      <c r="G305">
        <v>62</v>
      </c>
      <c r="H305">
        <v>20</v>
      </c>
      <c r="I305" t="s">
        <v>156</v>
      </c>
      <c r="J305" t="s">
        <v>141</v>
      </c>
      <c r="K305" t="s">
        <v>142</v>
      </c>
      <c r="L305">
        <v>0</v>
      </c>
      <c r="M305">
        <v>1</v>
      </c>
      <c r="N305">
        <v>1</v>
      </c>
      <c r="O305">
        <v>35.9</v>
      </c>
      <c r="P305">
        <v>35.9</v>
      </c>
      <c r="Q305">
        <v>71.8</v>
      </c>
      <c r="R305">
        <v>0.71799999999999997</v>
      </c>
      <c r="S305">
        <v>1.28</v>
      </c>
      <c r="T305">
        <v>16</v>
      </c>
      <c r="U305">
        <v>3.6</v>
      </c>
      <c r="V305">
        <v>3</v>
      </c>
      <c r="W305">
        <v>4.8</v>
      </c>
      <c r="X305">
        <v>0.4</v>
      </c>
      <c r="Y305">
        <v>62</v>
      </c>
      <c r="Z305">
        <v>80</v>
      </c>
      <c r="AA305">
        <v>70</v>
      </c>
      <c r="AB305">
        <v>38</v>
      </c>
    </row>
    <row r="306" spans="1:28" x14ac:dyDescent="0.25">
      <c r="A306" t="s">
        <v>176</v>
      </c>
      <c r="B306">
        <v>11</v>
      </c>
      <c r="C306" t="s">
        <v>158</v>
      </c>
      <c r="D306">
        <v>0</v>
      </c>
      <c r="E306">
        <v>87</v>
      </c>
      <c r="F306">
        <v>0</v>
      </c>
      <c r="G306">
        <v>93</v>
      </c>
      <c r="H306">
        <v>1</v>
      </c>
      <c r="I306" t="s">
        <v>138</v>
      </c>
      <c r="J306" t="s">
        <v>139</v>
      </c>
      <c r="K306" t="s">
        <v>119</v>
      </c>
      <c r="L306">
        <v>0</v>
      </c>
      <c r="M306">
        <v>0</v>
      </c>
      <c r="N306">
        <v>0</v>
      </c>
      <c r="O306">
        <v>27.44</v>
      </c>
      <c r="P306">
        <v>27.44</v>
      </c>
      <c r="Q306">
        <v>54.88</v>
      </c>
      <c r="R306">
        <v>0.54879999999999995</v>
      </c>
      <c r="S306">
        <v>2.1</v>
      </c>
      <c r="T306">
        <v>24.8</v>
      </c>
      <c r="U306">
        <v>5.0999999999999996</v>
      </c>
      <c r="V306">
        <v>5.8</v>
      </c>
      <c r="W306">
        <v>8.6</v>
      </c>
      <c r="X306">
        <v>0.52</v>
      </c>
      <c r="Y306">
        <v>61</v>
      </c>
      <c r="Z306">
        <v>46</v>
      </c>
      <c r="AA306">
        <v>68</v>
      </c>
      <c r="AB306">
        <v>15</v>
      </c>
    </row>
    <row r="307" spans="1:28" x14ac:dyDescent="0.25">
      <c r="A307" t="s">
        <v>176</v>
      </c>
      <c r="B307">
        <v>11</v>
      </c>
      <c r="C307" t="s">
        <v>158</v>
      </c>
      <c r="D307">
        <v>0</v>
      </c>
      <c r="E307">
        <v>87</v>
      </c>
      <c r="F307">
        <v>0</v>
      </c>
      <c r="G307">
        <v>93</v>
      </c>
      <c r="H307">
        <v>2</v>
      </c>
      <c r="I307" t="s">
        <v>140</v>
      </c>
      <c r="J307" t="s">
        <v>141</v>
      </c>
      <c r="K307" t="s">
        <v>142</v>
      </c>
      <c r="L307">
        <v>0</v>
      </c>
      <c r="M307">
        <v>1</v>
      </c>
      <c r="N307">
        <v>1</v>
      </c>
      <c r="O307">
        <v>39.9</v>
      </c>
      <c r="P307">
        <v>39.9</v>
      </c>
      <c r="Q307">
        <v>79.8</v>
      </c>
      <c r="R307">
        <v>0.79800000000000004</v>
      </c>
      <c r="S307">
        <v>0.8</v>
      </c>
      <c r="T307">
        <v>20</v>
      </c>
      <c r="U307">
        <v>18.600000000000001</v>
      </c>
      <c r="V307">
        <v>0</v>
      </c>
      <c r="W307">
        <v>0</v>
      </c>
      <c r="X307">
        <v>0.2</v>
      </c>
      <c r="Y307">
        <v>59</v>
      </c>
      <c r="Z307">
        <v>70</v>
      </c>
      <c r="AA307">
        <v>70</v>
      </c>
      <c r="AB307">
        <v>30</v>
      </c>
    </row>
    <row r="308" spans="1:28" x14ac:dyDescent="0.25">
      <c r="A308" t="s">
        <v>176</v>
      </c>
      <c r="B308">
        <v>11</v>
      </c>
      <c r="C308" t="s">
        <v>158</v>
      </c>
      <c r="D308">
        <v>0</v>
      </c>
      <c r="E308">
        <v>87</v>
      </c>
      <c r="F308">
        <v>0</v>
      </c>
      <c r="G308">
        <v>93</v>
      </c>
      <c r="H308">
        <v>4</v>
      </c>
      <c r="I308" t="s">
        <v>143</v>
      </c>
      <c r="J308" t="s">
        <v>139</v>
      </c>
      <c r="K308" t="s">
        <v>142</v>
      </c>
      <c r="L308">
        <v>0</v>
      </c>
      <c r="M308">
        <v>1</v>
      </c>
      <c r="N308">
        <v>0</v>
      </c>
      <c r="O308">
        <v>1.8</v>
      </c>
      <c r="P308">
        <v>1.8</v>
      </c>
      <c r="Q308">
        <v>3.6</v>
      </c>
      <c r="R308">
        <v>3.5999999999999997E-2</v>
      </c>
      <c r="S308">
        <v>5.36</v>
      </c>
      <c r="T308">
        <v>52.6</v>
      </c>
      <c r="U308">
        <v>1.2</v>
      </c>
      <c r="V308">
        <v>5.6</v>
      </c>
      <c r="W308">
        <v>33</v>
      </c>
      <c r="X308">
        <v>2.4</v>
      </c>
      <c r="Y308">
        <v>41</v>
      </c>
      <c r="Z308">
        <v>62</v>
      </c>
      <c r="AA308">
        <v>75</v>
      </c>
      <c r="AB308">
        <v>97</v>
      </c>
    </row>
    <row r="309" spans="1:28" x14ac:dyDescent="0.25">
      <c r="A309" t="s">
        <v>176</v>
      </c>
      <c r="B309">
        <v>11</v>
      </c>
      <c r="C309" t="s">
        <v>158</v>
      </c>
      <c r="D309">
        <v>0</v>
      </c>
      <c r="E309">
        <v>87</v>
      </c>
      <c r="F309">
        <v>0</v>
      </c>
      <c r="G309">
        <v>93</v>
      </c>
      <c r="H309">
        <v>5</v>
      </c>
      <c r="I309" t="s">
        <v>144</v>
      </c>
      <c r="J309" t="s">
        <v>141</v>
      </c>
      <c r="K309" t="s">
        <v>119</v>
      </c>
      <c r="L309">
        <v>0</v>
      </c>
      <c r="M309">
        <v>0</v>
      </c>
      <c r="N309">
        <v>1</v>
      </c>
      <c r="O309">
        <v>33.5</v>
      </c>
      <c r="P309">
        <v>33.5</v>
      </c>
      <c r="Q309">
        <v>67</v>
      </c>
      <c r="R309">
        <v>0.67</v>
      </c>
      <c r="S309">
        <v>1.66</v>
      </c>
      <c r="T309">
        <v>17</v>
      </c>
      <c r="U309">
        <v>6.9</v>
      </c>
      <c r="V309">
        <v>3.2</v>
      </c>
      <c r="W309">
        <v>8.8000000000000007</v>
      </c>
      <c r="X309">
        <v>0.6</v>
      </c>
      <c r="Y309">
        <v>62</v>
      </c>
      <c r="Z309">
        <v>84</v>
      </c>
      <c r="AA309">
        <v>63</v>
      </c>
      <c r="AB309">
        <v>55</v>
      </c>
    </row>
    <row r="310" spans="1:28" x14ac:dyDescent="0.25">
      <c r="A310" t="s">
        <v>176</v>
      </c>
      <c r="B310">
        <v>11</v>
      </c>
      <c r="C310" t="s">
        <v>158</v>
      </c>
      <c r="D310">
        <v>0</v>
      </c>
      <c r="E310">
        <v>87</v>
      </c>
      <c r="F310">
        <v>0</v>
      </c>
      <c r="G310">
        <v>93</v>
      </c>
      <c r="H310">
        <v>6</v>
      </c>
      <c r="I310" t="s">
        <v>145</v>
      </c>
      <c r="J310" t="s">
        <v>139</v>
      </c>
      <c r="K310" t="s">
        <v>119</v>
      </c>
      <c r="L310">
        <v>0</v>
      </c>
      <c r="M310">
        <v>0</v>
      </c>
      <c r="N310">
        <v>0</v>
      </c>
      <c r="O310">
        <v>4.7</v>
      </c>
      <c r="P310">
        <v>4.7</v>
      </c>
      <c r="Q310">
        <v>9.4</v>
      </c>
      <c r="R310">
        <v>9.4E-2</v>
      </c>
      <c r="S310">
        <v>3.4</v>
      </c>
      <c r="T310">
        <v>62.6</v>
      </c>
      <c r="U310">
        <v>41</v>
      </c>
      <c r="V310">
        <v>5.4</v>
      </c>
      <c r="W310">
        <v>27.2</v>
      </c>
      <c r="X310">
        <v>0.2</v>
      </c>
      <c r="Y310">
        <v>60</v>
      </c>
      <c r="Z310">
        <v>80</v>
      </c>
      <c r="AA310">
        <v>75</v>
      </c>
      <c r="AB310">
        <v>78</v>
      </c>
    </row>
    <row r="311" spans="1:28" x14ac:dyDescent="0.25">
      <c r="A311" t="s">
        <v>176</v>
      </c>
      <c r="B311">
        <v>11</v>
      </c>
      <c r="C311" t="s">
        <v>158</v>
      </c>
      <c r="D311">
        <v>0</v>
      </c>
      <c r="E311">
        <v>87</v>
      </c>
      <c r="F311">
        <v>0</v>
      </c>
      <c r="G311">
        <v>93</v>
      </c>
      <c r="H311">
        <v>7</v>
      </c>
      <c r="I311" t="s">
        <v>146</v>
      </c>
      <c r="J311" t="s">
        <v>141</v>
      </c>
      <c r="K311" t="s">
        <v>142</v>
      </c>
      <c r="L311">
        <v>0</v>
      </c>
      <c r="M311">
        <v>1</v>
      </c>
      <c r="N311">
        <v>1</v>
      </c>
      <c r="O311">
        <v>31.75</v>
      </c>
      <c r="P311">
        <v>31.75</v>
      </c>
      <c r="Q311">
        <v>63.5</v>
      </c>
      <c r="R311">
        <v>0.63500000000000001</v>
      </c>
      <c r="S311">
        <v>1.8</v>
      </c>
      <c r="T311">
        <v>25.6</v>
      </c>
      <c r="U311">
        <v>23.1</v>
      </c>
      <c r="V311">
        <v>3</v>
      </c>
      <c r="W311">
        <v>7.2</v>
      </c>
      <c r="X311">
        <v>0.1</v>
      </c>
      <c r="Y311">
        <v>86</v>
      </c>
      <c r="Z311">
        <v>91</v>
      </c>
      <c r="AA311">
        <v>100</v>
      </c>
      <c r="AB311">
        <v>75</v>
      </c>
    </row>
    <row r="312" spans="1:28" x14ac:dyDescent="0.25">
      <c r="A312" t="s">
        <v>176</v>
      </c>
      <c r="B312">
        <v>11</v>
      </c>
      <c r="C312" t="s">
        <v>158</v>
      </c>
      <c r="D312">
        <v>0</v>
      </c>
      <c r="E312">
        <v>87</v>
      </c>
      <c r="F312">
        <v>0</v>
      </c>
      <c r="G312">
        <v>93</v>
      </c>
      <c r="H312">
        <v>9</v>
      </c>
      <c r="I312" t="s">
        <v>147</v>
      </c>
      <c r="J312" t="s">
        <v>139</v>
      </c>
      <c r="K312" t="s">
        <v>142</v>
      </c>
      <c r="L312">
        <v>0</v>
      </c>
      <c r="M312">
        <v>1</v>
      </c>
      <c r="N312">
        <v>0</v>
      </c>
      <c r="O312">
        <v>21.2</v>
      </c>
      <c r="P312">
        <v>21.2</v>
      </c>
      <c r="Q312">
        <v>42.4</v>
      </c>
      <c r="R312">
        <v>0.42399999999999999</v>
      </c>
      <c r="S312">
        <v>2.58</v>
      </c>
      <c r="T312">
        <v>32.200000000000003</v>
      </c>
      <c r="U312">
        <v>3.5</v>
      </c>
      <c r="V312">
        <v>12.4</v>
      </c>
      <c r="W312">
        <v>8</v>
      </c>
      <c r="X312">
        <v>1.4</v>
      </c>
      <c r="Y312">
        <v>81</v>
      </c>
      <c r="Z312">
        <v>72</v>
      </c>
      <c r="AA312">
        <v>71</v>
      </c>
      <c r="AB312">
        <v>65</v>
      </c>
    </row>
    <row r="313" spans="1:28" x14ac:dyDescent="0.25">
      <c r="A313" t="s">
        <v>176</v>
      </c>
      <c r="B313">
        <v>11</v>
      </c>
      <c r="C313" t="s">
        <v>158</v>
      </c>
      <c r="D313">
        <v>0</v>
      </c>
      <c r="E313">
        <v>87</v>
      </c>
      <c r="F313">
        <v>0</v>
      </c>
      <c r="G313">
        <v>93</v>
      </c>
      <c r="H313">
        <v>10</v>
      </c>
      <c r="I313" t="s">
        <v>148</v>
      </c>
      <c r="J313" t="s">
        <v>141</v>
      </c>
      <c r="K313" t="s">
        <v>119</v>
      </c>
      <c r="L313">
        <v>0</v>
      </c>
      <c r="M313">
        <v>0</v>
      </c>
      <c r="N313">
        <v>1</v>
      </c>
      <c r="O313">
        <v>43.7</v>
      </c>
      <c r="P313">
        <v>43.7</v>
      </c>
      <c r="Q313">
        <v>87.4</v>
      </c>
      <c r="R313">
        <v>0.874</v>
      </c>
      <c r="S313">
        <v>0.56000000000000005</v>
      </c>
      <c r="T313">
        <v>4.8</v>
      </c>
      <c r="U313">
        <v>4.5999999999999996</v>
      </c>
      <c r="V313">
        <v>1.8</v>
      </c>
      <c r="W313">
        <v>2.8</v>
      </c>
      <c r="X313">
        <v>0.2</v>
      </c>
      <c r="Y313">
        <v>61</v>
      </c>
      <c r="Z313">
        <v>61</v>
      </c>
      <c r="AA313">
        <v>59</v>
      </c>
      <c r="AB313">
        <v>60</v>
      </c>
    </row>
    <row r="314" spans="1:28" x14ac:dyDescent="0.25">
      <c r="A314" t="s">
        <v>176</v>
      </c>
      <c r="B314">
        <v>11</v>
      </c>
      <c r="C314" t="s">
        <v>158</v>
      </c>
      <c r="D314">
        <v>0</v>
      </c>
      <c r="E314">
        <v>87</v>
      </c>
      <c r="F314">
        <v>0</v>
      </c>
      <c r="G314">
        <v>93</v>
      </c>
      <c r="H314">
        <v>11</v>
      </c>
      <c r="I314" t="s">
        <v>149</v>
      </c>
      <c r="J314" t="s">
        <v>139</v>
      </c>
      <c r="K314" t="s">
        <v>142</v>
      </c>
      <c r="L314">
        <v>0</v>
      </c>
      <c r="M314">
        <v>1</v>
      </c>
      <c r="N314">
        <v>0</v>
      </c>
      <c r="O314">
        <v>20.3</v>
      </c>
      <c r="P314">
        <v>20.3</v>
      </c>
      <c r="Q314">
        <v>40.6</v>
      </c>
      <c r="R314">
        <v>0.40600000000000003</v>
      </c>
      <c r="S314">
        <v>3.04</v>
      </c>
      <c r="T314">
        <v>28.2</v>
      </c>
      <c r="U314">
        <v>10</v>
      </c>
      <c r="V314">
        <v>12.6</v>
      </c>
      <c r="W314">
        <v>15.4</v>
      </c>
      <c r="X314">
        <v>1.4</v>
      </c>
      <c r="Y314">
        <v>59</v>
      </c>
      <c r="Z314">
        <v>38</v>
      </c>
      <c r="AA314">
        <v>77</v>
      </c>
      <c r="AB314">
        <v>31</v>
      </c>
    </row>
    <row r="315" spans="1:28" x14ac:dyDescent="0.25">
      <c r="A315" t="s">
        <v>176</v>
      </c>
      <c r="B315">
        <v>11</v>
      </c>
      <c r="C315" t="s">
        <v>158</v>
      </c>
      <c r="D315">
        <v>0</v>
      </c>
      <c r="E315">
        <v>87</v>
      </c>
      <c r="F315">
        <v>0</v>
      </c>
      <c r="G315">
        <v>93</v>
      </c>
      <c r="H315">
        <v>12</v>
      </c>
      <c r="I315" t="s">
        <v>150</v>
      </c>
      <c r="J315" t="s">
        <v>141</v>
      </c>
      <c r="K315" t="s">
        <v>119</v>
      </c>
      <c r="L315">
        <v>0</v>
      </c>
      <c r="M315">
        <v>0</v>
      </c>
      <c r="N315">
        <v>1</v>
      </c>
      <c r="O315">
        <v>36.4</v>
      </c>
      <c r="P315">
        <v>36.4</v>
      </c>
      <c r="Q315">
        <v>72.8</v>
      </c>
      <c r="R315">
        <v>0.72799999999999998</v>
      </c>
      <c r="S315">
        <v>1.02</v>
      </c>
      <c r="T315">
        <v>24</v>
      </c>
      <c r="U315">
        <v>20.9</v>
      </c>
      <c r="V315">
        <v>1.2</v>
      </c>
      <c r="W315">
        <v>0.4</v>
      </c>
      <c r="X315">
        <v>0.4</v>
      </c>
      <c r="Y315">
        <v>82</v>
      </c>
      <c r="Z315">
        <v>86</v>
      </c>
      <c r="AA315">
        <v>96</v>
      </c>
      <c r="AB315">
        <v>98</v>
      </c>
    </row>
    <row r="316" spans="1:28" x14ac:dyDescent="0.25">
      <c r="A316" t="s">
        <v>176</v>
      </c>
      <c r="B316">
        <v>11</v>
      </c>
      <c r="C316" t="s">
        <v>158</v>
      </c>
      <c r="D316">
        <v>0</v>
      </c>
      <c r="E316">
        <v>87</v>
      </c>
      <c r="F316">
        <v>0</v>
      </c>
      <c r="G316">
        <v>93</v>
      </c>
      <c r="H316">
        <v>14</v>
      </c>
      <c r="I316" t="s">
        <v>151</v>
      </c>
      <c r="J316" t="s">
        <v>139</v>
      </c>
      <c r="K316" t="s">
        <v>119</v>
      </c>
      <c r="L316">
        <v>0</v>
      </c>
      <c r="M316">
        <v>0</v>
      </c>
      <c r="N316">
        <v>0</v>
      </c>
      <c r="O316">
        <v>1.96</v>
      </c>
      <c r="P316">
        <v>1.96</v>
      </c>
      <c r="Q316">
        <v>3.92</v>
      </c>
      <c r="R316">
        <v>3.9199999999999999E-2</v>
      </c>
      <c r="S316">
        <v>6.08</v>
      </c>
      <c r="T316">
        <v>9.4</v>
      </c>
      <c r="U316">
        <v>5.3</v>
      </c>
      <c r="V316">
        <v>28.8</v>
      </c>
      <c r="W316">
        <v>48.8</v>
      </c>
      <c r="X316">
        <v>1.08</v>
      </c>
      <c r="Y316">
        <v>48</v>
      </c>
      <c r="Z316">
        <v>59</v>
      </c>
      <c r="AA316">
        <v>86</v>
      </c>
      <c r="AB316">
        <v>81</v>
      </c>
    </row>
    <row r="317" spans="1:28" x14ac:dyDescent="0.25">
      <c r="A317" t="s">
        <v>176</v>
      </c>
      <c r="B317">
        <v>11</v>
      </c>
      <c r="C317" t="s">
        <v>158</v>
      </c>
      <c r="D317">
        <v>0</v>
      </c>
      <c r="E317">
        <v>87</v>
      </c>
      <c r="F317">
        <v>0</v>
      </c>
      <c r="G317">
        <v>93</v>
      </c>
      <c r="H317">
        <v>15</v>
      </c>
      <c r="I317" t="s">
        <v>152</v>
      </c>
      <c r="J317" t="s">
        <v>139</v>
      </c>
      <c r="K317" t="s">
        <v>142</v>
      </c>
      <c r="L317">
        <v>0</v>
      </c>
      <c r="M317">
        <v>1</v>
      </c>
      <c r="N317">
        <v>0</v>
      </c>
      <c r="O317">
        <v>31.7</v>
      </c>
      <c r="P317">
        <v>31.7</v>
      </c>
      <c r="Q317">
        <v>63.4</v>
      </c>
      <c r="R317">
        <v>0.63400000000000001</v>
      </c>
      <c r="S317">
        <v>1.56</v>
      </c>
      <c r="T317">
        <v>28.6</v>
      </c>
      <c r="U317">
        <v>0.5</v>
      </c>
      <c r="V317">
        <v>2</v>
      </c>
      <c r="W317">
        <v>3.2</v>
      </c>
      <c r="X317">
        <v>0.4</v>
      </c>
      <c r="Y317">
        <v>57</v>
      </c>
      <c r="Z317">
        <v>54</v>
      </c>
      <c r="AA317">
        <v>63</v>
      </c>
      <c r="AB317">
        <v>64</v>
      </c>
    </row>
    <row r="318" spans="1:28" x14ac:dyDescent="0.25">
      <c r="A318" t="s">
        <v>176</v>
      </c>
      <c r="B318">
        <v>11</v>
      </c>
      <c r="C318" t="s">
        <v>158</v>
      </c>
      <c r="D318">
        <v>0</v>
      </c>
      <c r="E318">
        <v>87</v>
      </c>
      <c r="F318">
        <v>0</v>
      </c>
      <c r="G318">
        <v>93</v>
      </c>
      <c r="H318">
        <v>16</v>
      </c>
      <c r="I318" t="s">
        <v>153</v>
      </c>
      <c r="J318" t="s">
        <v>139</v>
      </c>
      <c r="K318" t="s">
        <v>142</v>
      </c>
      <c r="L318">
        <v>0</v>
      </c>
      <c r="M318">
        <v>1</v>
      </c>
      <c r="N318">
        <v>0</v>
      </c>
      <c r="O318">
        <v>1</v>
      </c>
      <c r="P318">
        <v>1</v>
      </c>
      <c r="Q318">
        <v>2</v>
      </c>
      <c r="R318">
        <v>0.02</v>
      </c>
      <c r="S318">
        <v>5.22</v>
      </c>
      <c r="T318">
        <v>62.6</v>
      </c>
      <c r="U318">
        <v>48.8</v>
      </c>
      <c r="V318">
        <v>5.4</v>
      </c>
      <c r="W318">
        <v>27.2</v>
      </c>
      <c r="X318">
        <v>0.2</v>
      </c>
      <c r="Y318">
        <v>58</v>
      </c>
      <c r="Z318">
        <v>52</v>
      </c>
      <c r="AA318">
        <v>85</v>
      </c>
      <c r="AB318">
        <v>86</v>
      </c>
    </row>
    <row r="319" spans="1:28" x14ac:dyDescent="0.25">
      <c r="A319" t="s">
        <v>176</v>
      </c>
      <c r="B319">
        <v>11</v>
      </c>
      <c r="C319" t="s">
        <v>158</v>
      </c>
      <c r="D319">
        <v>0</v>
      </c>
      <c r="E319">
        <v>87</v>
      </c>
      <c r="F319">
        <v>0</v>
      </c>
      <c r="G319">
        <v>93</v>
      </c>
      <c r="H319">
        <v>17</v>
      </c>
      <c r="I319" t="s">
        <v>154</v>
      </c>
      <c r="J319" t="s">
        <v>141</v>
      </c>
      <c r="K319" t="s">
        <v>119</v>
      </c>
      <c r="L319">
        <v>0</v>
      </c>
      <c r="M319">
        <v>0</v>
      </c>
      <c r="N319">
        <v>1</v>
      </c>
      <c r="O319">
        <v>40.299999999999997</v>
      </c>
      <c r="P319">
        <v>40.299999999999997</v>
      </c>
      <c r="Q319">
        <v>80.599999999999994</v>
      </c>
      <c r="R319">
        <v>0.80600000000000005</v>
      </c>
      <c r="S319">
        <v>4.2</v>
      </c>
      <c r="T319">
        <v>66.2</v>
      </c>
      <c r="U319">
        <v>5.0999999999999996</v>
      </c>
      <c r="V319">
        <v>12.2</v>
      </c>
      <c r="W319">
        <v>7.8</v>
      </c>
      <c r="X319">
        <v>0</v>
      </c>
      <c r="Y319">
        <v>88</v>
      </c>
      <c r="Z319">
        <v>95</v>
      </c>
      <c r="AA319">
        <v>80</v>
      </c>
      <c r="AB319">
        <v>80</v>
      </c>
    </row>
    <row r="320" spans="1:28" x14ac:dyDescent="0.25">
      <c r="A320" t="s">
        <v>176</v>
      </c>
      <c r="B320">
        <v>11</v>
      </c>
      <c r="C320" t="s">
        <v>158</v>
      </c>
      <c r="D320">
        <v>0</v>
      </c>
      <c r="E320">
        <v>87</v>
      </c>
      <c r="F320">
        <v>0</v>
      </c>
      <c r="G320">
        <v>93</v>
      </c>
      <c r="H320">
        <v>19</v>
      </c>
      <c r="I320" t="s">
        <v>155</v>
      </c>
      <c r="J320" t="s">
        <v>139</v>
      </c>
      <c r="K320" t="s">
        <v>119</v>
      </c>
      <c r="L320">
        <v>0</v>
      </c>
      <c r="M320">
        <v>0</v>
      </c>
      <c r="N320">
        <v>0</v>
      </c>
      <c r="O320">
        <v>27.3</v>
      </c>
      <c r="P320">
        <v>27.3</v>
      </c>
      <c r="Q320">
        <v>54.6</v>
      </c>
      <c r="R320">
        <v>0.54600000000000004</v>
      </c>
      <c r="S320">
        <v>4.1399999999999997</v>
      </c>
      <c r="T320">
        <v>23.8</v>
      </c>
      <c r="U320">
        <v>1</v>
      </c>
      <c r="V320">
        <v>5.2</v>
      </c>
      <c r="W320">
        <v>9.4</v>
      </c>
      <c r="X320">
        <v>0.8</v>
      </c>
      <c r="Y320">
        <v>46</v>
      </c>
      <c r="Z320">
        <v>30</v>
      </c>
      <c r="AA320">
        <v>57</v>
      </c>
      <c r="AB320">
        <v>21</v>
      </c>
    </row>
    <row r="321" spans="1:28" x14ac:dyDescent="0.25">
      <c r="A321" t="s">
        <v>176</v>
      </c>
      <c r="B321">
        <v>11</v>
      </c>
      <c r="C321" t="s">
        <v>158</v>
      </c>
      <c r="D321">
        <v>0</v>
      </c>
      <c r="E321">
        <v>87</v>
      </c>
      <c r="F321">
        <v>0</v>
      </c>
      <c r="G321">
        <v>93</v>
      </c>
      <c r="H321">
        <v>20</v>
      </c>
      <c r="I321" t="s">
        <v>156</v>
      </c>
      <c r="J321" t="s">
        <v>141</v>
      </c>
      <c r="K321" t="s">
        <v>142</v>
      </c>
      <c r="L321">
        <v>0</v>
      </c>
      <c r="M321">
        <v>1</v>
      </c>
      <c r="N321">
        <v>1</v>
      </c>
      <c r="O321">
        <v>35.9</v>
      </c>
      <c r="P321">
        <v>35.9</v>
      </c>
      <c r="Q321">
        <v>71.8</v>
      </c>
      <c r="R321">
        <v>0.71799999999999997</v>
      </c>
      <c r="S321">
        <v>1.28</v>
      </c>
      <c r="T321">
        <v>16</v>
      </c>
      <c r="U321">
        <v>3.6</v>
      </c>
      <c r="V321">
        <v>3</v>
      </c>
      <c r="W321">
        <v>4.8</v>
      </c>
      <c r="X321">
        <v>0.4</v>
      </c>
      <c r="Y321">
        <v>61</v>
      </c>
      <c r="Z321">
        <v>62</v>
      </c>
      <c r="AA321">
        <v>72</v>
      </c>
      <c r="AB321">
        <v>63</v>
      </c>
    </row>
    <row r="322" spans="1:28" x14ac:dyDescent="0.25">
      <c r="A322" t="s">
        <v>177</v>
      </c>
      <c r="B322">
        <v>12</v>
      </c>
      <c r="C322" t="s">
        <v>137</v>
      </c>
      <c r="D322">
        <v>1</v>
      </c>
      <c r="E322">
        <v>15</v>
      </c>
      <c r="F322">
        <v>89</v>
      </c>
      <c r="G322">
        <v>58</v>
      </c>
      <c r="H322">
        <v>1</v>
      </c>
      <c r="I322" t="s">
        <v>138</v>
      </c>
      <c r="J322" t="s">
        <v>139</v>
      </c>
      <c r="K322" t="s">
        <v>119</v>
      </c>
      <c r="L322">
        <v>0</v>
      </c>
      <c r="M322">
        <v>0</v>
      </c>
      <c r="N322">
        <v>0</v>
      </c>
      <c r="O322">
        <v>27.44</v>
      </c>
      <c r="P322">
        <v>27.44</v>
      </c>
      <c r="Q322">
        <v>54.88</v>
      </c>
      <c r="R322">
        <v>0.54879999999999995</v>
      </c>
      <c r="S322">
        <v>2.1</v>
      </c>
      <c r="T322">
        <v>24.8</v>
      </c>
      <c r="U322">
        <v>5.0999999999999996</v>
      </c>
      <c r="V322">
        <v>5.8</v>
      </c>
      <c r="W322">
        <v>8.6</v>
      </c>
      <c r="X322">
        <v>0.52</v>
      </c>
      <c r="Y322">
        <v>5</v>
      </c>
      <c r="Z322">
        <v>0</v>
      </c>
      <c r="AA322">
        <v>6</v>
      </c>
      <c r="AB322">
        <v>26</v>
      </c>
    </row>
    <row r="323" spans="1:28" x14ac:dyDescent="0.25">
      <c r="A323" t="s">
        <v>177</v>
      </c>
      <c r="B323">
        <v>12</v>
      </c>
      <c r="C323" t="s">
        <v>137</v>
      </c>
      <c r="D323">
        <v>1</v>
      </c>
      <c r="E323">
        <v>15</v>
      </c>
      <c r="F323">
        <v>89</v>
      </c>
      <c r="G323">
        <v>58</v>
      </c>
      <c r="H323">
        <v>2</v>
      </c>
      <c r="I323" t="s">
        <v>140</v>
      </c>
      <c r="J323" t="s">
        <v>141</v>
      </c>
      <c r="K323" t="s">
        <v>142</v>
      </c>
      <c r="L323">
        <v>0</v>
      </c>
      <c r="M323">
        <v>1</v>
      </c>
      <c r="N323">
        <v>1</v>
      </c>
      <c r="O323">
        <v>39.9</v>
      </c>
      <c r="P323">
        <v>39.9</v>
      </c>
      <c r="Q323">
        <v>79.8</v>
      </c>
      <c r="R323">
        <v>0.79800000000000004</v>
      </c>
      <c r="S323">
        <v>0.8</v>
      </c>
      <c r="T323">
        <v>20</v>
      </c>
      <c r="U323">
        <v>18.600000000000001</v>
      </c>
      <c r="V323">
        <v>0</v>
      </c>
      <c r="W323">
        <v>0</v>
      </c>
      <c r="X323">
        <v>0.2</v>
      </c>
      <c r="Y323">
        <v>52</v>
      </c>
      <c r="Z323">
        <v>6</v>
      </c>
      <c r="AA323">
        <v>100</v>
      </c>
      <c r="AB323">
        <v>100</v>
      </c>
    </row>
    <row r="324" spans="1:28" x14ac:dyDescent="0.25">
      <c r="A324" t="s">
        <v>177</v>
      </c>
      <c r="B324">
        <v>12</v>
      </c>
      <c r="C324" t="s">
        <v>137</v>
      </c>
      <c r="D324">
        <v>1</v>
      </c>
      <c r="E324">
        <v>15</v>
      </c>
      <c r="F324">
        <v>89</v>
      </c>
      <c r="G324">
        <v>58</v>
      </c>
      <c r="H324">
        <v>4</v>
      </c>
      <c r="I324" t="s">
        <v>143</v>
      </c>
      <c r="J324" t="s">
        <v>139</v>
      </c>
      <c r="K324" t="s">
        <v>142</v>
      </c>
      <c r="L324">
        <v>0</v>
      </c>
      <c r="M324">
        <v>1</v>
      </c>
      <c r="N324">
        <v>0</v>
      </c>
      <c r="O324">
        <v>1.8</v>
      </c>
      <c r="P324">
        <v>1.8</v>
      </c>
      <c r="Q324">
        <v>3.6</v>
      </c>
      <c r="R324">
        <v>3.5999999999999997E-2</v>
      </c>
      <c r="S324">
        <v>5.36</v>
      </c>
      <c r="T324">
        <v>52.6</v>
      </c>
      <c r="U324">
        <v>1.2</v>
      </c>
      <c r="V324">
        <v>5.6</v>
      </c>
      <c r="W324">
        <v>33</v>
      </c>
      <c r="X324">
        <v>2.4</v>
      </c>
      <c r="Y324">
        <v>4</v>
      </c>
      <c r="Z324">
        <v>2</v>
      </c>
      <c r="AA324">
        <v>64</v>
      </c>
      <c r="AB324">
        <v>100</v>
      </c>
    </row>
    <row r="325" spans="1:28" x14ac:dyDescent="0.25">
      <c r="A325" t="s">
        <v>177</v>
      </c>
      <c r="B325">
        <v>12</v>
      </c>
      <c r="C325" t="s">
        <v>137</v>
      </c>
      <c r="D325">
        <v>1</v>
      </c>
      <c r="E325">
        <v>15</v>
      </c>
      <c r="F325">
        <v>89</v>
      </c>
      <c r="G325">
        <v>58</v>
      </c>
      <c r="H325">
        <v>5</v>
      </c>
      <c r="I325" t="s">
        <v>144</v>
      </c>
      <c r="J325" t="s">
        <v>141</v>
      </c>
      <c r="K325" t="s">
        <v>119</v>
      </c>
      <c r="L325">
        <v>0</v>
      </c>
      <c r="M325">
        <v>0</v>
      </c>
      <c r="N325">
        <v>1</v>
      </c>
      <c r="O325">
        <v>33.5</v>
      </c>
      <c r="P325">
        <v>33.5</v>
      </c>
      <c r="Q325">
        <v>67</v>
      </c>
      <c r="R325">
        <v>0.67</v>
      </c>
      <c r="S325">
        <v>1.66</v>
      </c>
      <c r="T325">
        <v>17</v>
      </c>
      <c r="U325">
        <v>6.9</v>
      </c>
      <c r="V325">
        <v>3.2</v>
      </c>
      <c r="W325">
        <v>8.8000000000000007</v>
      </c>
      <c r="X325">
        <v>0.6</v>
      </c>
      <c r="Y325">
        <v>6</v>
      </c>
      <c r="Z325">
        <v>5</v>
      </c>
      <c r="AA325">
        <v>55</v>
      </c>
      <c r="AB325">
        <v>69</v>
      </c>
    </row>
    <row r="326" spans="1:28" x14ac:dyDescent="0.25">
      <c r="A326" t="s">
        <v>177</v>
      </c>
      <c r="B326">
        <v>12</v>
      </c>
      <c r="C326" t="s">
        <v>137</v>
      </c>
      <c r="D326">
        <v>1</v>
      </c>
      <c r="E326">
        <v>15</v>
      </c>
      <c r="F326">
        <v>89</v>
      </c>
      <c r="G326">
        <v>58</v>
      </c>
      <c r="H326">
        <v>6</v>
      </c>
      <c r="I326" t="s">
        <v>145</v>
      </c>
      <c r="J326" t="s">
        <v>139</v>
      </c>
      <c r="K326" t="s">
        <v>119</v>
      </c>
      <c r="L326">
        <v>0</v>
      </c>
      <c r="M326">
        <v>0</v>
      </c>
      <c r="N326">
        <v>0</v>
      </c>
      <c r="O326">
        <v>4.7</v>
      </c>
      <c r="P326">
        <v>4.7</v>
      </c>
      <c r="Q326">
        <v>9.4</v>
      </c>
      <c r="R326">
        <v>9.4E-2</v>
      </c>
      <c r="S326">
        <v>3.4</v>
      </c>
      <c r="T326">
        <v>62.6</v>
      </c>
      <c r="U326">
        <v>41</v>
      </c>
      <c r="V326">
        <v>5.4</v>
      </c>
      <c r="W326">
        <v>27.2</v>
      </c>
      <c r="X326">
        <v>0.2</v>
      </c>
      <c r="Y326">
        <v>0</v>
      </c>
      <c r="Z326">
        <v>0</v>
      </c>
      <c r="AA326">
        <v>72</v>
      </c>
      <c r="AB326">
        <v>96</v>
      </c>
    </row>
    <row r="327" spans="1:28" x14ac:dyDescent="0.25">
      <c r="A327" t="s">
        <v>177</v>
      </c>
      <c r="B327">
        <v>12</v>
      </c>
      <c r="C327" t="s">
        <v>137</v>
      </c>
      <c r="D327">
        <v>1</v>
      </c>
      <c r="E327">
        <v>15</v>
      </c>
      <c r="F327">
        <v>89</v>
      </c>
      <c r="G327">
        <v>58</v>
      </c>
      <c r="H327">
        <v>7</v>
      </c>
      <c r="I327" t="s">
        <v>146</v>
      </c>
      <c r="J327" t="s">
        <v>141</v>
      </c>
      <c r="K327" t="s">
        <v>142</v>
      </c>
      <c r="L327">
        <v>0</v>
      </c>
      <c r="M327">
        <v>1</v>
      </c>
      <c r="N327">
        <v>1</v>
      </c>
      <c r="O327">
        <v>31.75</v>
      </c>
      <c r="P327">
        <v>31.75</v>
      </c>
      <c r="Q327">
        <v>63.5</v>
      </c>
      <c r="R327">
        <v>0.63500000000000001</v>
      </c>
      <c r="S327">
        <v>1.8</v>
      </c>
      <c r="T327">
        <v>25.6</v>
      </c>
      <c r="U327">
        <v>23.1</v>
      </c>
      <c r="V327">
        <v>3</v>
      </c>
      <c r="W327">
        <v>7.2</v>
      </c>
      <c r="X327">
        <v>0.1</v>
      </c>
      <c r="Y327">
        <v>75</v>
      </c>
      <c r="Z327">
        <v>63</v>
      </c>
      <c r="AA327">
        <v>100</v>
      </c>
      <c r="AB327">
        <v>100</v>
      </c>
    </row>
    <row r="328" spans="1:28" x14ac:dyDescent="0.25">
      <c r="A328" t="s">
        <v>177</v>
      </c>
      <c r="B328">
        <v>12</v>
      </c>
      <c r="C328" t="s">
        <v>137</v>
      </c>
      <c r="D328">
        <v>1</v>
      </c>
      <c r="E328">
        <v>15</v>
      </c>
      <c r="F328">
        <v>89</v>
      </c>
      <c r="G328">
        <v>58</v>
      </c>
      <c r="H328">
        <v>9</v>
      </c>
      <c r="I328" t="s">
        <v>147</v>
      </c>
      <c r="J328" t="s">
        <v>139</v>
      </c>
      <c r="K328" t="s">
        <v>142</v>
      </c>
      <c r="L328">
        <v>0</v>
      </c>
      <c r="M328">
        <v>1</v>
      </c>
      <c r="N328">
        <v>0</v>
      </c>
      <c r="O328">
        <v>21.2</v>
      </c>
      <c r="P328">
        <v>21.2</v>
      </c>
      <c r="Q328">
        <v>42.4</v>
      </c>
      <c r="R328">
        <v>0.42399999999999999</v>
      </c>
      <c r="S328">
        <v>2.58</v>
      </c>
      <c r="T328">
        <v>32.200000000000003</v>
      </c>
      <c r="U328">
        <v>3.5</v>
      </c>
      <c r="V328">
        <v>12.4</v>
      </c>
      <c r="W328">
        <v>8</v>
      </c>
      <c r="X328">
        <v>1.4</v>
      </c>
      <c r="Y328">
        <v>0</v>
      </c>
      <c r="Z328">
        <v>0</v>
      </c>
      <c r="AA328">
        <v>79</v>
      </c>
      <c r="AB328">
        <v>95</v>
      </c>
    </row>
    <row r="329" spans="1:28" x14ac:dyDescent="0.25">
      <c r="A329" t="s">
        <v>177</v>
      </c>
      <c r="B329">
        <v>12</v>
      </c>
      <c r="C329" t="s">
        <v>137</v>
      </c>
      <c r="D329">
        <v>1</v>
      </c>
      <c r="E329">
        <v>15</v>
      </c>
      <c r="F329">
        <v>89</v>
      </c>
      <c r="G329">
        <v>58</v>
      </c>
      <c r="H329">
        <v>10</v>
      </c>
      <c r="I329" t="s">
        <v>148</v>
      </c>
      <c r="J329" t="s">
        <v>141</v>
      </c>
      <c r="K329" t="s">
        <v>119</v>
      </c>
      <c r="L329">
        <v>0</v>
      </c>
      <c r="M329">
        <v>0</v>
      </c>
      <c r="N329">
        <v>1</v>
      </c>
      <c r="O329">
        <v>43.7</v>
      </c>
      <c r="P329">
        <v>43.7</v>
      </c>
      <c r="Q329">
        <v>87.4</v>
      </c>
      <c r="R329">
        <v>0.874</v>
      </c>
      <c r="S329">
        <v>0.56000000000000005</v>
      </c>
      <c r="T329">
        <v>4.8</v>
      </c>
      <c r="U329">
        <v>4.5999999999999996</v>
      </c>
      <c r="V329">
        <v>1.8</v>
      </c>
      <c r="W329">
        <v>2.8</v>
      </c>
      <c r="X329">
        <v>0.2</v>
      </c>
      <c r="Y329">
        <v>0</v>
      </c>
      <c r="Z329">
        <v>0</v>
      </c>
      <c r="AA329">
        <v>55</v>
      </c>
      <c r="AB329">
        <v>59</v>
      </c>
    </row>
    <row r="330" spans="1:28" x14ac:dyDescent="0.25">
      <c r="A330" t="s">
        <v>177</v>
      </c>
      <c r="B330">
        <v>12</v>
      </c>
      <c r="C330" t="s">
        <v>137</v>
      </c>
      <c r="D330">
        <v>1</v>
      </c>
      <c r="E330">
        <v>15</v>
      </c>
      <c r="F330">
        <v>89</v>
      </c>
      <c r="G330">
        <v>58</v>
      </c>
      <c r="H330">
        <v>11</v>
      </c>
      <c r="I330" t="s">
        <v>149</v>
      </c>
      <c r="J330" t="s">
        <v>139</v>
      </c>
      <c r="K330" t="s">
        <v>142</v>
      </c>
      <c r="L330">
        <v>0</v>
      </c>
      <c r="M330">
        <v>1</v>
      </c>
      <c r="N330">
        <v>0</v>
      </c>
      <c r="O330">
        <v>20.3</v>
      </c>
      <c r="P330">
        <v>20.3</v>
      </c>
      <c r="Q330">
        <v>40.6</v>
      </c>
      <c r="R330">
        <v>0.40600000000000003</v>
      </c>
      <c r="S330">
        <v>3.04</v>
      </c>
      <c r="T330">
        <v>28.2</v>
      </c>
      <c r="U330">
        <v>10</v>
      </c>
      <c r="V330">
        <v>12.6</v>
      </c>
      <c r="W330">
        <v>15.4</v>
      </c>
      <c r="X330">
        <v>1.4</v>
      </c>
      <c r="Y330">
        <v>0</v>
      </c>
      <c r="Z330">
        <v>0</v>
      </c>
      <c r="AA330">
        <v>63</v>
      </c>
      <c r="AB330">
        <v>90</v>
      </c>
    </row>
    <row r="331" spans="1:28" x14ac:dyDescent="0.25">
      <c r="A331" t="s">
        <v>177</v>
      </c>
      <c r="B331">
        <v>12</v>
      </c>
      <c r="C331" t="s">
        <v>137</v>
      </c>
      <c r="D331">
        <v>1</v>
      </c>
      <c r="E331">
        <v>15</v>
      </c>
      <c r="F331">
        <v>89</v>
      </c>
      <c r="G331">
        <v>58</v>
      </c>
      <c r="H331">
        <v>12</v>
      </c>
      <c r="I331" t="s">
        <v>150</v>
      </c>
      <c r="J331" t="s">
        <v>141</v>
      </c>
      <c r="K331" t="s">
        <v>119</v>
      </c>
      <c r="L331">
        <v>0</v>
      </c>
      <c r="M331">
        <v>0</v>
      </c>
      <c r="N331">
        <v>1</v>
      </c>
      <c r="O331">
        <v>36.4</v>
      </c>
      <c r="P331">
        <v>36.4</v>
      </c>
      <c r="Q331">
        <v>72.8</v>
      </c>
      <c r="R331">
        <v>0.72799999999999998</v>
      </c>
      <c r="S331">
        <v>1.02</v>
      </c>
      <c r="T331">
        <v>24</v>
      </c>
      <c r="U331">
        <v>20.9</v>
      </c>
      <c r="V331">
        <v>1.2</v>
      </c>
      <c r="W331">
        <v>0.4</v>
      </c>
      <c r="X331">
        <v>0.4</v>
      </c>
      <c r="Y331">
        <v>61</v>
      </c>
      <c r="Z331">
        <v>56</v>
      </c>
      <c r="AA331">
        <v>100</v>
      </c>
      <c r="AB331">
        <v>100</v>
      </c>
    </row>
    <row r="332" spans="1:28" x14ac:dyDescent="0.25">
      <c r="A332" t="s">
        <v>177</v>
      </c>
      <c r="B332">
        <v>12</v>
      </c>
      <c r="C332" t="s">
        <v>137</v>
      </c>
      <c r="D332">
        <v>1</v>
      </c>
      <c r="E332">
        <v>15</v>
      </c>
      <c r="F332">
        <v>89</v>
      </c>
      <c r="G332">
        <v>58</v>
      </c>
      <c r="H332">
        <v>14</v>
      </c>
      <c r="I332" t="s">
        <v>151</v>
      </c>
      <c r="J332" t="s">
        <v>139</v>
      </c>
      <c r="K332" t="s">
        <v>119</v>
      </c>
      <c r="L332">
        <v>0</v>
      </c>
      <c r="M332">
        <v>0</v>
      </c>
      <c r="N332">
        <v>0</v>
      </c>
      <c r="O332">
        <v>1.96</v>
      </c>
      <c r="P332">
        <v>1.96</v>
      </c>
      <c r="Q332">
        <v>3.92</v>
      </c>
      <c r="R332">
        <v>3.9199999999999999E-2</v>
      </c>
      <c r="S332">
        <v>6.08</v>
      </c>
      <c r="T332">
        <v>9.4</v>
      </c>
      <c r="U332">
        <v>5.3</v>
      </c>
      <c r="V332">
        <v>28.8</v>
      </c>
      <c r="W332">
        <v>48.8</v>
      </c>
      <c r="X332">
        <v>1.08</v>
      </c>
      <c r="Y332">
        <v>0</v>
      </c>
      <c r="Z332">
        <v>0</v>
      </c>
      <c r="AA332">
        <v>55</v>
      </c>
      <c r="AB332">
        <v>73</v>
      </c>
    </row>
    <row r="333" spans="1:28" x14ac:dyDescent="0.25">
      <c r="A333" t="s">
        <v>177</v>
      </c>
      <c r="B333">
        <v>12</v>
      </c>
      <c r="C333" t="s">
        <v>137</v>
      </c>
      <c r="D333">
        <v>1</v>
      </c>
      <c r="E333">
        <v>15</v>
      </c>
      <c r="F333">
        <v>89</v>
      </c>
      <c r="G333">
        <v>58</v>
      </c>
      <c r="H333">
        <v>15</v>
      </c>
      <c r="I333" t="s">
        <v>152</v>
      </c>
      <c r="J333" t="s">
        <v>139</v>
      </c>
      <c r="K333" t="s">
        <v>142</v>
      </c>
      <c r="L333">
        <v>0</v>
      </c>
      <c r="M333">
        <v>1</v>
      </c>
      <c r="N333">
        <v>0</v>
      </c>
      <c r="O333">
        <v>31.7</v>
      </c>
      <c r="P333">
        <v>31.7</v>
      </c>
      <c r="Q333">
        <v>63.4</v>
      </c>
      <c r="R333">
        <v>0.63400000000000001</v>
      </c>
      <c r="S333">
        <v>1.56</v>
      </c>
      <c r="T333">
        <v>28.6</v>
      </c>
      <c r="U333">
        <v>0.5</v>
      </c>
      <c r="V333">
        <v>2</v>
      </c>
      <c r="W333">
        <v>3.2</v>
      </c>
      <c r="X333">
        <v>0.4</v>
      </c>
      <c r="Y333">
        <v>0</v>
      </c>
      <c r="Z333">
        <v>0</v>
      </c>
      <c r="AA333">
        <v>69</v>
      </c>
      <c r="AB333">
        <v>79</v>
      </c>
    </row>
    <row r="334" spans="1:28" x14ac:dyDescent="0.25">
      <c r="A334" t="s">
        <v>177</v>
      </c>
      <c r="B334">
        <v>12</v>
      </c>
      <c r="C334" t="s">
        <v>137</v>
      </c>
      <c r="D334">
        <v>1</v>
      </c>
      <c r="E334">
        <v>15</v>
      </c>
      <c r="F334">
        <v>89</v>
      </c>
      <c r="G334">
        <v>58</v>
      </c>
      <c r="H334">
        <v>16</v>
      </c>
      <c r="I334" t="s">
        <v>153</v>
      </c>
      <c r="J334" t="s">
        <v>139</v>
      </c>
      <c r="K334" t="s">
        <v>142</v>
      </c>
      <c r="L334">
        <v>0</v>
      </c>
      <c r="M334">
        <v>1</v>
      </c>
      <c r="N334">
        <v>0</v>
      </c>
      <c r="O334">
        <v>1</v>
      </c>
      <c r="P334">
        <v>1</v>
      </c>
      <c r="Q334">
        <v>2</v>
      </c>
      <c r="R334">
        <v>0.02</v>
      </c>
      <c r="S334">
        <v>5.22</v>
      </c>
      <c r="T334">
        <v>62.6</v>
      </c>
      <c r="U334">
        <v>48.8</v>
      </c>
      <c r="V334">
        <v>5.4</v>
      </c>
      <c r="W334">
        <v>27.2</v>
      </c>
      <c r="X334">
        <v>0.2</v>
      </c>
      <c r="Y334">
        <v>20</v>
      </c>
      <c r="Z334">
        <v>4</v>
      </c>
      <c r="AA334">
        <v>57</v>
      </c>
      <c r="AB334">
        <v>66</v>
      </c>
    </row>
    <row r="335" spans="1:28" x14ac:dyDescent="0.25">
      <c r="A335" t="s">
        <v>177</v>
      </c>
      <c r="B335">
        <v>12</v>
      </c>
      <c r="C335" t="s">
        <v>137</v>
      </c>
      <c r="D335">
        <v>1</v>
      </c>
      <c r="E335">
        <v>15</v>
      </c>
      <c r="F335">
        <v>89</v>
      </c>
      <c r="G335">
        <v>58</v>
      </c>
      <c r="H335">
        <v>17</v>
      </c>
      <c r="I335" t="s">
        <v>154</v>
      </c>
      <c r="J335" t="s">
        <v>141</v>
      </c>
      <c r="K335" t="s">
        <v>119</v>
      </c>
      <c r="L335">
        <v>0</v>
      </c>
      <c r="M335">
        <v>0</v>
      </c>
      <c r="N335">
        <v>1</v>
      </c>
      <c r="O335">
        <v>40.299999999999997</v>
      </c>
      <c r="P335">
        <v>40.299999999999997</v>
      </c>
      <c r="Q335">
        <v>80.599999999999994</v>
      </c>
      <c r="R335">
        <v>0.80600000000000005</v>
      </c>
      <c r="S335">
        <v>4.2</v>
      </c>
      <c r="T335">
        <v>66.2</v>
      </c>
      <c r="U335">
        <v>5.0999999999999996</v>
      </c>
      <c r="V335">
        <v>12.2</v>
      </c>
      <c r="W335">
        <v>7.8</v>
      </c>
      <c r="X335">
        <v>0</v>
      </c>
      <c r="Y335">
        <v>34</v>
      </c>
      <c r="Z335">
        <v>5</v>
      </c>
      <c r="AA335">
        <v>61</v>
      </c>
      <c r="AB335">
        <v>84</v>
      </c>
    </row>
    <row r="336" spans="1:28" x14ac:dyDescent="0.25">
      <c r="A336" t="s">
        <v>177</v>
      </c>
      <c r="B336">
        <v>12</v>
      </c>
      <c r="C336" t="s">
        <v>137</v>
      </c>
      <c r="D336">
        <v>1</v>
      </c>
      <c r="E336">
        <v>15</v>
      </c>
      <c r="F336">
        <v>89</v>
      </c>
      <c r="G336">
        <v>58</v>
      </c>
      <c r="H336">
        <v>19</v>
      </c>
      <c r="I336" t="s">
        <v>155</v>
      </c>
      <c r="J336" t="s">
        <v>139</v>
      </c>
      <c r="K336" t="s">
        <v>119</v>
      </c>
      <c r="L336">
        <v>0</v>
      </c>
      <c r="M336">
        <v>0</v>
      </c>
      <c r="N336">
        <v>0</v>
      </c>
      <c r="O336">
        <v>27.3</v>
      </c>
      <c r="P336">
        <v>27.3</v>
      </c>
      <c r="Q336">
        <v>54.6</v>
      </c>
      <c r="R336">
        <v>0.54600000000000004</v>
      </c>
      <c r="S336">
        <v>4.1399999999999997</v>
      </c>
      <c r="T336">
        <v>23.8</v>
      </c>
      <c r="U336">
        <v>1</v>
      </c>
      <c r="V336">
        <v>5.2</v>
      </c>
      <c r="W336">
        <v>9.4</v>
      </c>
      <c r="X336">
        <v>0.8</v>
      </c>
      <c r="Y336">
        <v>0</v>
      </c>
      <c r="Z336">
        <v>0</v>
      </c>
      <c r="AA336">
        <v>0</v>
      </c>
      <c r="AB336">
        <v>0</v>
      </c>
    </row>
    <row r="337" spans="1:28" x14ac:dyDescent="0.25">
      <c r="A337" t="s">
        <v>177</v>
      </c>
      <c r="B337">
        <v>12</v>
      </c>
      <c r="C337" t="s">
        <v>137</v>
      </c>
      <c r="D337">
        <v>1</v>
      </c>
      <c r="E337">
        <v>15</v>
      </c>
      <c r="F337">
        <v>89</v>
      </c>
      <c r="G337">
        <v>58</v>
      </c>
      <c r="H337">
        <v>20</v>
      </c>
      <c r="I337" t="s">
        <v>156</v>
      </c>
      <c r="J337" t="s">
        <v>141</v>
      </c>
      <c r="K337" t="s">
        <v>142</v>
      </c>
      <c r="L337">
        <v>0</v>
      </c>
      <c r="M337">
        <v>1</v>
      </c>
      <c r="N337">
        <v>1</v>
      </c>
      <c r="O337">
        <v>35.9</v>
      </c>
      <c r="P337">
        <v>35.9</v>
      </c>
      <c r="Q337">
        <v>71.8</v>
      </c>
      <c r="R337">
        <v>0.71799999999999997</v>
      </c>
      <c r="S337">
        <v>1.28</v>
      </c>
      <c r="T337">
        <v>16</v>
      </c>
      <c r="U337">
        <v>3.6</v>
      </c>
      <c r="V337">
        <v>3</v>
      </c>
      <c r="W337">
        <v>4.8</v>
      </c>
      <c r="X337">
        <v>0.4</v>
      </c>
      <c r="Y337">
        <v>2</v>
      </c>
      <c r="Z337">
        <v>0</v>
      </c>
      <c r="AA337">
        <v>59</v>
      </c>
      <c r="AB337">
        <v>68</v>
      </c>
    </row>
    <row r="338" spans="1:28" x14ac:dyDescent="0.25">
      <c r="A338" t="s">
        <v>178</v>
      </c>
      <c r="B338">
        <v>12</v>
      </c>
      <c r="C338" t="s">
        <v>158</v>
      </c>
      <c r="D338">
        <v>0</v>
      </c>
      <c r="E338">
        <v>56</v>
      </c>
      <c r="F338">
        <v>43</v>
      </c>
      <c r="G338">
        <v>52</v>
      </c>
      <c r="H338">
        <v>1</v>
      </c>
      <c r="I338" t="s">
        <v>138</v>
      </c>
      <c r="J338" t="s">
        <v>139</v>
      </c>
      <c r="K338" t="s">
        <v>119</v>
      </c>
      <c r="L338">
        <v>0</v>
      </c>
      <c r="M338">
        <v>0</v>
      </c>
      <c r="N338">
        <v>0</v>
      </c>
      <c r="O338">
        <v>27.44</v>
      </c>
      <c r="P338">
        <v>27.44</v>
      </c>
      <c r="Q338">
        <v>54.88</v>
      </c>
      <c r="R338">
        <v>0.54879999999999995</v>
      </c>
      <c r="S338">
        <v>2.1</v>
      </c>
      <c r="T338">
        <v>24.8</v>
      </c>
      <c r="U338">
        <v>5.0999999999999996</v>
      </c>
      <c r="V338">
        <v>5.8</v>
      </c>
      <c r="W338">
        <v>8.6</v>
      </c>
      <c r="X338">
        <v>0.52</v>
      </c>
      <c r="Y338">
        <v>53</v>
      </c>
      <c r="Z338">
        <v>50</v>
      </c>
      <c r="AA338">
        <v>26</v>
      </c>
      <c r="AB338">
        <v>10</v>
      </c>
    </row>
    <row r="339" spans="1:28" x14ac:dyDescent="0.25">
      <c r="A339" t="s">
        <v>178</v>
      </c>
      <c r="B339">
        <v>12</v>
      </c>
      <c r="C339" t="s">
        <v>158</v>
      </c>
      <c r="D339">
        <v>0</v>
      </c>
      <c r="E339">
        <v>56</v>
      </c>
      <c r="F339">
        <v>43</v>
      </c>
      <c r="G339">
        <v>52</v>
      </c>
      <c r="H339">
        <v>2</v>
      </c>
      <c r="I339" t="s">
        <v>140</v>
      </c>
      <c r="J339" t="s">
        <v>141</v>
      </c>
      <c r="K339" t="s">
        <v>142</v>
      </c>
      <c r="L339">
        <v>0</v>
      </c>
      <c r="M339">
        <v>1</v>
      </c>
      <c r="N339">
        <v>1</v>
      </c>
      <c r="O339">
        <v>39.9</v>
      </c>
      <c r="P339">
        <v>39.9</v>
      </c>
      <c r="Q339">
        <v>79.8</v>
      </c>
      <c r="R339">
        <v>0.79800000000000004</v>
      </c>
      <c r="S339">
        <v>0.8</v>
      </c>
      <c r="T339">
        <v>20</v>
      </c>
      <c r="U339">
        <v>18.600000000000001</v>
      </c>
      <c r="V339">
        <v>0</v>
      </c>
      <c r="W339">
        <v>0</v>
      </c>
      <c r="X339">
        <v>0.2</v>
      </c>
      <c r="Y339">
        <v>79</v>
      </c>
      <c r="Z339">
        <v>55</v>
      </c>
      <c r="AA339">
        <v>100</v>
      </c>
      <c r="AB339">
        <v>100</v>
      </c>
    </row>
    <row r="340" spans="1:28" x14ac:dyDescent="0.25">
      <c r="A340" t="s">
        <v>178</v>
      </c>
      <c r="B340">
        <v>12</v>
      </c>
      <c r="C340" t="s">
        <v>158</v>
      </c>
      <c r="D340">
        <v>0</v>
      </c>
      <c r="E340">
        <v>56</v>
      </c>
      <c r="F340">
        <v>43</v>
      </c>
      <c r="G340">
        <v>52</v>
      </c>
      <c r="H340">
        <v>4</v>
      </c>
      <c r="I340" t="s">
        <v>143</v>
      </c>
      <c r="J340" t="s">
        <v>139</v>
      </c>
      <c r="K340" t="s">
        <v>142</v>
      </c>
      <c r="L340">
        <v>0</v>
      </c>
      <c r="M340">
        <v>1</v>
      </c>
      <c r="N340">
        <v>0</v>
      </c>
      <c r="O340">
        <v>1.8</v>
      </c>
      <c r="P340">
        <v>1.8</v>
      </c>
      <c r="Q340">
        <v>3.6</v>
      </c>
      <c r="R340">
        <v>3.5999999999999997E-2</v>
      </c>
      <c r="S340">
        <v>5.36</v>
      </c>
      <c r="T340">
        <v>52.6</v>
      </c>
      <c r="U340">
        <v>1.2</v>
      </c>
      <c r="V340">
        <v>5.6</v>
      </c>
      <c r="W340">
        <v>33</v>
      </c>
      <c r="X340">
        <v>2.4</v>
      </c>
      <c r="Y340">
        <v>56</v>
      </c>
      <c r="Z340">
        <v>42</v>
      </c>
      <c r="AA340">
        <v>71</v>
      </c>
      <c r="AB340">
        <v>72</v>
      </c>
    </row>
    <row r="341" spans="1:28" x14ac:dyDescent="0.25">
      <c r="A341" t="s">
        <v>178</v>
      </c>
      <c r="B341">
        <v>12</v>
      </c>
      <c r="C341" t="s">
        <v>158</v>
      </c>
      <c r="D341">
        <v>0</v>
      </c>
      <c r="E341">
        <v>56</v>
      </c>
      <c r="F341">
        <v>43</v>
      </c>
      <c r="G341">
        <v>52</v>
      </c>
      <c r="H341">
        <v>5</v>
      </c>
      <c r="I341" t="s">
        <v>144</v>
      </c>
      <c r="J341" t="s">
        <v>141</v>
      </c>
      <c r="K341" t="s">
        <v>119</v>
      </c>
      <c r="L341">
        <v>0</v>
      </c>
      <c r="M341">
        <v>0</v>
      </c>
      <c r="N341">
        <v>1</v>
      </c>
      <c r="O341">
        <v>33.5</v>
      </c>
      <c r="P341">
        <v>33.5</v>
      </c>
      <c r="Q341">
        <v>67</v>
      </c>
      <c r="R341">
        <v>0.67</v>
      </c>
      <c r="S341">
        <v>1.66</v>
      </c>
      <c r="T341">
        <v>17</v>
      </c>
      <c r="U341">
        <v>6.9</v>
      </c>
      <c r="V341">
        <v>3.2</v>
      </c>
      <c r="W341">
        <v>8.8000000000000007</v>
      </c>
      <c r="X341">
        <v>0.6</v>
      </c>
      <c r="Y341">
        <v>51</v>
      </c>
      <c r="Z341">
        <v>39</v>
      </c>
      <c r="AA341">
        <v>44</v>
      </c>
      <c r="AB341">
        <v>16</v>
      </c>
    </row>
    <row r="342" spans="1:28" x14ac:dyDescent="0.25">
      <c r="A342" t="s">
        <v>178</v>
      </c>
      <c r="B342">
        <v>12</v>
      </c>
      <c r="C342" t="s">
        <v>158</v>
      </c>
      <c r="D342">
        <v>0</v>
      </c>
      <c r="E342">
        <v>56</v>
      </c>
      <c r="F342">
        <v>43</v>
      </c>
      <c r="G342">
        <v>52</v>
      </c>
      <c r="H342">
        <v>6</v>
      </c>
      <c r="I342" t="s">
        <v>145</v>
      </c>
      <c r="J342" t="s">
        <v>139</v>
      </c>
      <c r="K342" t="s">
        <v>119</v>
      </c>
      <c r="L342">
        <v>0</v>
      </c>
      <c r="M342">
        <v>0</v>
      </c>
      <c r="N342">
        <v>0</v>
      </c>
      <c r="O342">
        <v>4.7</v>
      </c>
      <c r="P342">
        <v>4.7</v>
      </c>
      <c r="Q342">
        <v>9.4</v>
      </c>
      <c r="R342">
        <v>9.4E-2</v>
      </c>
      <c r="S342">
        <v>3.4</v>
      </c>
      <c r="T342">
        <v>62.6</v>
      </c>
      <c r="U342">
        <v>41</v>
      </c>
      <c r="V342">
        <v>5.4</v>
      </c>
      <c r="W342">
        <v>27.2</v>
      </c>
      <c r="X342">
        <v>0.2</v>
      </c>
      <c r="Y342">
        <v>54</v>
      </c>
      <c r="Z342">
        <v>50</v>
      </c>
      <c r="AA342">
        <v>67</v>
      </c>
      <c r="AB342">
        <v>73</v>
      </c>
    </row>
    <row r="343" spans="1:28" x14ac:dyDescent="0.25">
      <c r="A343" t="s">
        <v>178</v>
      </c>
      <c r="B343">
        <v>12</v>
      </c>
      <c r="C343" t="s">
        <v>158</v>
      </c>
      <c r="D343">
        <v>0</v>
      </c>
      <c r="E343">
        <v>56</v>
      </c>
      <c r="F343">
        <v>43</v>
      </c>
      <c r="G343">
        <v>52</v>
      </c>
      <c r="H343">
        <v>7</v>
      </c>
      <c r="I343" t="s">
        <v>146</v>
      </c>
      <c r="J343" t="s">
        <v>141</v>
      </c>
      <c r="K343" t="s">
        <v>142</v>
      </c>
      <c r="L343">
        <v>0</v>
      </c>
      <c r="M343">
        <v>1</v>
      </c>
      <c r="N343">
        <v>1</v>
      </c>
      <c r="O343">
        <v>31.75</v>
      </c>
      <c r="P343">
        <v>31.75</v>
      </c>
      <c r="Q343">
        <v>63.5</v>
      </c>
      <c r="R343">
        <v>0.63500000000000001</v>
      </c>
      <c r="S343">
        <v>1.8</v>
      </c>
      <c r="T343">
        <v>25.6</v>
      </c>
      <c r="U343">
        <v>23.1</v>
      </c>
      <c r="V343">
        <v>3</v>
      </c>
      <c r="W343">
        <v>7.2</v>
      </c>
      <c r="X343">
        <v>0.1</v>
      </c>
      <c r="Y343">
        <v>90</v>
      </c>
      <c r="Z343">
        <v>75</v>
      </c>
      <c r="AA343">
        <v>100</v>
      </c>
      <c r="AB343">
        <v>100</v>
      </c>
    </row>
    <row r="344" spans="1:28" x14ac:dyDescent="0.25">
      <c r="A344" t="s">
        <v>178</v>
      </c>
      <c r="B344">
        <v>12</v>
      </c>
      <c r="C344" t="s">
        <v>158</v>
      </c>
      <c r="D344">
        <v>0</v>
      </c>
      <c r="E344">
        <v>56</v>
      </c>
      <c r="F344">
        <v>43</v>
      </c>
      <c r="G344">
        <v>52</v>
      </c>
      <c r="H344">
        <v>9</v>
      </c>
      <c r="I344" t="s">
        <v>147</v>
      </c>
      <c r="J344" t="s">
        <v>139</v>
      </c>
      <c r="K344" t="s">
        <v>142</v>
      </c>
      <c r="L344">
        <v>0</v>
      </c>
      <c r="M344">
        <v>1</v>
      </c>
      <c r="N344">
        <v>0</v>
      </c>
      <c r="O344">
        <v>21.2</v>
      </c>
      <c r="P344">
        <v>21.2</v>
      </c>
      <c r="Q344">
        <v>42.4</v>
      </c>
      <c r="R344">
        <v>0.42399999999999999</v>
      </c>
      <c r="S344">
        <v>2.58</v>
      </c>
      <c r="T344">
        <v>32.200000000000003</v>
      </c>
      <c r="U344">
        <v>3.5</v>
      </c>
      <c r="V344">
        <v>12.4</v>
      </c>
      <c r="W344">
        <v>8</v>
      </c>
      <c r="X344">
        <v>1.4</v>
      </c>
      <c r="Y344">
        <v>52</v>
      </c>
      <c r="Z344">
        <v>52</v>
      </c>
      <c r="AA344">
        <v>87</v>
      </c>
      <c r="AB344">
        <v>83</v>
      </c>
    </row>
    <row r="345" spans="1:28" x14ac:dyDescent="0.25">
      <c r="A345" t="s">
        <v>178</v>
      </c>
      <c r="B345">
        <v>12</v>
      </c>
      <c r="C345" t="s">
        <v>158</v>
      </c>
      <c r="D345">
        <v>0</v>
      </c>
      <c r="E345">
        <v>56</v>
      </c>
      <c r="F345">
        <v>43</v>
      </c>
      <c r="G345">
        <v>52</v>
      </c>
      <c r="H345">
        <v>10</v>
      </c>
      <c r="I345" t="s">
        <v>148</v>
      </c>
      <c r="J345" t="s">
        <v>141</v>
      </c>
      <c r="K345" t="s">
        <v>119</v>
      </c>
      <c r="L345">
        <v>0</v>
      </c>
      <c r="M345">
        <v>0</v>
      </c>
      <c r="N345">
        <v>1</v>
      </c>
      <c r="O345">
        <v>43.7</v>
      </c>
      <c r="P345">
        <v>43.7</v>
      </c>
      <c r="Q345">
        <v>87.4</v>
      </c>
      <c r="R345">
        <v>0.874</v>
      </c>
      <c r="S345">
        <v>0.56000000000000005</v>
      </c>
      <c r="T345">
        <v>4.8</v>
      </c>
      <c r="U345">
        <v>4.5999999999999996</v>
      </c>
      <c r="V345">
        <v>1.8</v>
      </c>
      <c r="W345">
        <v>2.8</v>
      </c>
      <c r="X345">
        <v>0.2</v>
      </c>
      <c r="Y345">
        <v>51</v>
      </c>
      <c r="Z345">
        <v>46</v>
      </c>
      <c r="AA345">
        <v>51</v>
      </c>
      <c r="AB345">
        <v>53</v>
      </c>
    </row>
    <row r="346" spans="1:28" x14ac:dyDescent="0.25">
      <c r="A346" t="s">
        <v>178</v>
      </c>
      <c r="B346">
        <v>12</v>
      </c>
      <c r="C346" t="s">
        <v>158</v>
      </c>
      <c r="D346">
        <v>0</v>
      </c>
      <c r="E346">
        <v>56</v>
      </c>
      <c r="F346">
        <v>43</v>
      </c>
      <c r="G346">
        <v>52</v>
      </c>
      <c r="H346">
        <v>11</v>
      </c>
      <c r="I346" t="s">
        <v>149</v>
      </c>
      <c r="J346" t="s">
        <v>139</v>
      </c>
      <c r="K346" t="s">
        <v>142</v>
      </c>
      <c r="L346">
        <v>0</v>
      </c>
      <c r="M346">
        <v>1</v>
      </c>
      <c r="N346">
        <v>0</v>
      </c>
      <c r="O346">
        <v>20.3</v>
      </c>
      <c r="P346">
        <v>20.3</v>
      </c>
      <c r="Q346">
        <v>40.6</v>
      </c>
      <c r="R346">
        <v>0.40600000000000003</v>
      </c>
      <c r="S346">
        <v>3.04</v>
      </c>
      <c r="T346">
        <v>28.2</v>
      </c>
      <c r="U346">
        <v>10</v>
      </c>
      <c r="V346">
        <v>12.6</v>
      </c>
      <c r="W346">
        <v>15.4</v>
      </c>
      <c r="X346">
        <v>1.4</v>
      </c>
      <c r="Y346">
        <v>51</v>
      </c>
      <c r="Z346">
        <v>50</v>
      </c>
      <c r="AA346">
        <v>77</v>
      </c>
      <c r="AB346">
        <v>76</v>
      </c>
    </row>
    <row r="347" spans="1:28" x14ac:dyDescent="0.25">
      <c r="A347" t="s">
        <v>178</v>
      </c>
      <c r="B347">
        <v>12</v>
      </c>
      <c r="C347" t="s">
        <v>158</v>
      </c>
      <c r="D347">
        <v>0</v>
      </c>
      <c r="E347">
        <v>56</v>
      </c>
      <c r="F347">
        <v>43</v>
      </c>
      <c r="G347">
        <v>52</v>
      </c>
      <c r="H347">
        <v>12</v>
      </c>
      <c r="I347" t="s">
        <v>150</v>
      </c>
      <c r="J347" t="s">
        <v>141</v>
      </c>
      <c r="K347" t="s">
        <v>119</v>
      </c>
      <c r="L347">
        <v>0</v>
      </c>
      <c r="M347">
        <v>0</v>
      </c>
      <c r="N347">
        <v>1</v>
      </c>
      <c r="O347">
        <v>36.4</v>
      </c>
      <c r="P347">
        <v>36.4</v>
      </c>
      <c r="Q347">
        <v>72.8</v>
      </c>
      <c r="R347">
        <v>0.72799999999999998</v>
      </c>
      <c r="S347">
        <v>1.02</v>
      </c>
      <c r="T347">
        <v>24</v>
      </c>
      <c r="U347">
        <v>20.9</v>
      </c>
      <c r="V347">
        <v>1.2</v>
      </c>
      <c r="W347">
        <v>0.4</v>
      </c>
      <c r="X347">
        <v>0.4</v>
      </c>
      <c r="Y347">
        <v>69</v>
      </c>
      <c r="Z347">
        <v>65</v>
      </c>
      <c r="AA347">
        <v>100</v>
      </c>
      <c r="AB347">
        <v>100</v>
      </c>
    </row>
    <row r="348" spans="1:28" x14ac:dyDescent="0.25">
      <c r="A348" t="s">
        <v>178</v>
      </c>
      <c r="B348">
        <v>12</v>
      </c>
      <c r="C348" t="s">
        <v>158</v>
      </c>
      <c r="D348">
        <v>0</v>
      </c>
      <c r="E348">
        <v>56</v>
      </c>
      <c r="F348">
        <v>43</v>
      </c>
      <c r="G348">
        <v>52</v>
      </c>
      <c r="H348">
        <v>14</v>
      </c>
      <c r="I348" t="s">
        <v>151</v>
      </c>
      <c r="J348" t="s">
        <v>139</v>
      </c>
      <c r="K348" t="s">
        <v>119</v>
      </c>
      <c r="L348">
        <v>0</v>
      </c>
      <c r="M348">
        <v>0</v>
      </c>
      <c r="N348">
        <v>0</v>
      </c>
      <c r="O348">
        <v>1.96</v>
      </c>
      <c r="P348">
        <v>1.96</v>
      </c>
      <c r="Q348">
        <v>3.92</v>
      </c>
      <c r="R348">
        <v>3.9199999999999999E-2</v>
      </c>
      <c r="S348">
        <v>6.08</v>
      </c>
      <c r="T348">
        <v>9.4</v>
      </c>
      <c r="U348">
        <v>5.3</v>
      </c>
      <c r="V348">
        <v>28.8</v>
      </c>
      <c r="W348">
        <v>48.8</v>
      </c>
      <c r="X348">
        <v>1.08</v>
      </c>
      <c r="Y348">
        <v>49</v>
      </c>
      <c r="Z348">
        <v>20</v>
      </c>
      <c r="AA348">
        <v>50</v>
      </c>
      <c r="AB348">
        <v>71</v>
      </c>
    </row>
    <row r="349" spans="1:28" x14ac:dyDescent="0.25">
      <c r="A349" t="s">
        <v>178</v>
      </c>
      <c r="B349">
        <v>12</v>
      </c>
      <c r="C349" t="s">
        <v>158</v>
      </c>
      <c r="D349">
        <v>0</v>
      </c>
      <c r="E349">
        <v>56</v>
      </c>
      <c r="F349">
        <v>43</v>
      </c>
      <c r="G349">
        <v>52</v>
      </c>
      <c r="H349">
        <v>15</v>
      </c>
      <c r="I349" t="s">
        <v>152</v>
      </c>
      <c r="J349" t="s">
        <v>139</v>
      </c>
      <c r="K349" t="s">
        <v>142</v>
      </c>
      <c r="L349">
        <v>0</v>
      </c>
      <c r="M349">
        <v>1</v>
      </c>
      <c r="N349">
        <v>0</v>
      </c>
      <c r="O349">
        <v>31.7</v>
      </c>
      <c r="P349">
        <v>31.7</v>
      </c>
      <c r="Q349">
        <v>63.4</v>
      </c>
      <c r="R349">
        <v>0.63400000000000001</v>
      </c>
      <c r="S349">
        <v>1.56</v>
      </c>
      <c r="T349">
        <v>28.6</v>
      </c>
      <c r="U349">
        <v>0.5</v>
      </c>
      <c r="V349">
        <v>2</v>
      </c>
      <c r="W349">
        <v>3.2</v>
      </c>
      <c r="X349">
        <v>0.4</v>
      </c>
      <c r="Y349">
        <v>50</v>
      </c>
      <c r="Z349">
        <v>43</v>
      </c>
      <c r="AA349">
        <v>54</v>
      </c>
      <c r="AB349">
        <v>58</v>
      </c>
    </row>
    <row r="350" spans="1:28" x14ac:dyDescent="0.25">
      <c r="A350" t="s">
        <v>178</v>
      </c>
      <c r="B350">
        <v>12</v>
      </c>
      <c r="C350" t="s">
        <v>158</v>
      </c>
      <c r="D350">
        <v>0</v>
      </c>
      <c r="E350">
        <v>56</v>
      </c>
      <c r="F350">
        <v>43</v>
      </c>
      <c r="G350">
        <v>52</v>
      </c>
      <c r="H350">
        <v>16</v>
      </c>
      <c r="I350" t="s">
        <v>153</v>
      </c>
      <c r="J350" t="s">
        <v>139</v>
      </c>
      <c r="K350" t="s">
        <v>142</v>
      </c>
      <c r="L350">
        <v>0</v>
      </c>
      <c r="M350">
        <v>1</v>
      </c>
      <c r="N350">
        <v>0</v>
      </c>
      <c r="O350">
        <v>1</v>
      </c>
      <c r="P350">
        <v>1</v>
      </c>
      <c r="Q350">
        <v>2</v>
      </c>
      <c r="R350">
        <v>0.02</v>
      </c>
      <c r="S350">
        <v>5.22</v>
      </c>
      <c r="T350">
        <v>62.6</v>
      </c>
      <c r="U350">
        <v>48.8</v>
      </c>
      <c r="V350">
        <v>5.4</v>
      </c>
      <c r="W350">
        <v>27.2</v>
      </c>
      <c r="X350">
        <v>0.2</v>
      </c>
      <c r="Y350">
        <v>59</v>
      </c>
      <c r="Z350">
        <v>53</v>
      </c>
      <c r="AA350">
        <v>63</v>
      </c>
      <c r="AB350">
        <v>80</v>
      </c>
    </row>
    <row r="351" spans="1:28" x14ac:dyDescent="0.25">
      <c r="A351" t="s">
        <v>178</v>
      </c>
      <c r="B351">
        <v>12</v>
      </c>
      <c r="C351" t="s">
        <v>158</v>
      </c>
      <c r="D351">
        <v>0</v>
      </c>
      <c r="E351">
        <v>56</v>
      </c>
      <c r="F351">
        <v>43</v>
      </c>
      <c r="G351">
        <v>52</v>
      </c>
      <c r="H351">
        <v>17</v>
      </c>
      <c r="I351" t="s">
        <v>154</v>
      </c>
      <c r="J351" t="s">
        <v>141</v>
      </c>
      <c r="K351" t="s">
        <v>119</v>
      </c>
      <c r="L351">
        <v>0</v>
      </c>
      <c r="M351">
        <v>0</v>
      </c>
      <c r="N351">
        <v>1</v>
      </c>
      <c r="O351">
        <v>40.299999999999997</v>
      </c>
      <c r="P351">
        <v>40.299999999999997</v>
      </c>
      <c r="Q351">
        <v>80.599999999999994</v>
      </c>
      <c r="R351">
        <v>0.80600000000000005</v>
      </c>
      <c r="S351">
        <v>4.2</v>
      </c>
      <c r="T351">
        <v>66.2</v>
      </c>
      <c r="U351">
        <v>5.0999999999999996</v>
      </c>
      <c r="V351">
        <v>12.2</v>
      </c>
      <c r="W351">
        <v>7.8</v>
      </c>
      <c r="X351">
        <v>0</v>
      </c>
      <c r="Y351">
        <v>52</v>
      </c>
      <c r="Z351">
        <v>50</v>
      </c>
      <c r="AA351">
        <v>73</v>
      </c>
      <c r="AB351">
        <v>78</v>
      </c>
    </row>
    <row r="352" spans="1:28" x14ac:dyDescent="0.25">
      <c r="A352" t="s">
        <v>178</v>
      </c>
      <c r="B352">
        <v>12</v>
      </c>
      <c r="C352" t="s">
        <v>158</v>
      </c>
      <c r="D352">
        <v>0</v>
      </c>
      <c r="E352">
        <v>56</v>
      </c>
      <c r="F352">
        <v>43</v>
      </c>
      <c r="G352">
        <v>52</v>
      </c>
      <c r="H352">
        <v>19</v>
      </c>
      <c r="I352" t="s">
        <v>155</v>
      </c>
      <c r="J352" t="s">
        <v>139</v>
      </c>
      <c r="K352" t="s">
        <v>119</v>
      </c>
      <c r="L352">
        <v>0</v>
      </c>
      <c r="M352">
        <v>0</v>
      </c>
      <c r="N352">
        <v>0</v>
      </c>
      <c r="O352">
        <v>27.3</v>
      </c>
      <c r="P352">
        <v>27.3</v>
      </c>
      <c r="Q352">
        <v>54.6</v>
      </c>
      <c r="R352">
        <v>0.54600000000000004</v>
      </c>
      <c r="S352">
        <v>4.1399999999999997</v>
      </c>
      <c r="T352">
        <v>23.8</v>
      </c>
      <c r="U352">
        <v>1</v>
      </c>
      <c r="V352">
        <v>5.2</v>
      </c>
      <c r="W352">
        <v>9.4</v>
      </c>
      <c r="X352">
        <v>0.8</v>
      </c>
      <c r="Y352">
        <v>47</v>
      </c>
      <c r="Z352">
        <v>0</v>
      </c>
      <c r="AA352">
        <v>39</v>
      </c>
      <c r="AB352">
        <v>8</v>
      </c>
    </row>
    <row r="353" spans="1:28" x14ac:dyDescent="0.25">
      <c r="A353" t="s">
        <v>178</v>
      </c>
      <c r="B353">
        <v>12</v>
      </c>
      <c r="C353" t="s">
        <v>158</v>
      </c>
      <c r="D353">
        <v>0</v>
      </c>
      <c r="E353">
        <v>56</v>
      </c>
      <c r="F353">
        <v>43</v>
      </c>
      <c r="G353">
        <v>52</v>
      </c>
      <c r="H353">
        <v>20</v>
      </c>
      <c r="I353" t="s">
        <v>156</v>
      </c>
      <c r="J353" t="s">
        <v>141</v>
      </c>
      <c r="K353" t="s">
        <v>142</v>
      </c>
      <c r="L353">
        <v>0</v>
      </c>
      <c r="M353">
        <v>1</v>
      </c>
      <c r="N353">
        <v>1</v>
      </c>
      <c r="O353">
        <v>35.9</v>
      </c>
      <c r="P353">
        <v>35.9</v>
      </c>
      <c r="Q353">
        <v>71.8</v>
      </c>
      <c r="R353">
        <v>0.71799999999999997</v>
      </c>
      <c r="S353">
        <v>1.28</v>
      </c>
      <c r="T353">
        <v>16</v>
      </c>
      <c r="U353">
        <v>3.6</v>
      </c>
      <c r="V353">
        <v>3</v>
      </c>
      <c r="W353">
        <v>4.8</v>
      </c>
      <c r="X353">
        <v>0.4</v>
      </c>
      <c r="Y353">
        <v>50</v>
      </c>
      <c r="Z353">
        <v>36</v>
      </c>
      <c r="AA353">
        <v>50</v>
      </c>
      <c r="AB353">
        <v>75</v>
      </c>
    </row>
    <row r="354" spans="1:28" x14ac:dyDescent="0.25">
      <c r="A354" t="s">
        <v>179</v>
      </c>
      <c r="B354">
        <v>13</v>
      </c>
      <c r="C354" t="s">
        <v>158</v>
      </c>
      <c r="D354">
        <v>0</v>
      </c>
      <c r="E354">
        <v>44</v>
      </c>
      <c r="F354">
        <v>34</v>
      </c>
      <c r="G354">
        <v>68</v>
      </c>
      <c r="H354">
        <v>1</v>
      </c>
      <c r="I354" t="s">
        <v>138</v>
      </c>
      <c r="J354" t="s">
        <v>139</v>
      </c>
      <c r="K354" t="s">
        <v>119</v>
      </c>
      <c r="L354">
        <v>0</v>
      </c>
      <c r="M354">
        <v>0</v>
      </c>
      <c r="N354">
        <v>0</v>
      </c>
      <c r="O354">
        <v>27.44</v>
      </c>
      <c r="P354">
        <v>27.44</v>
      </c>
      <c r="Q354">
        <v>54.88</v>
      </c>
      <c r="R354">
        <v>0.54879999999999995</v>
      </c>
      <c r="S354">
        <v>2.1</v>
      </c>
      <c r="T354">
        <v>24.8</v>
      </c>
      <c r="U354">
        <v>5.0999999999999996</v>
      </c>
      <c r="V354">
        <v>5.8</v>
      </c>
      <c r="W354">
        <v>8.6</v>
      </c>
      <c r="X354">
        <v>0.52</v>
      </c>
      <c r="Y354">
        <v>90</v>
      </c>
      <c r="Z354">
        <v>65</v>
      </c>
      <c r="AA354">
        <v>50</v>
      </c>
      <c r="AB354">
        <v>78</v>
      </c>
    </row>
    <row r="355" spans="1:28" x14ac:dyDescent="0.25">
      <c r="A355" t="s">
        <v>179</v>
      </c>
      <c r="B355">
        <v>13</v>
      </c>
      <c r="C355" t="s">
        <v>158</v>
      </c>
      <c r="D355">
        <v>0</v>
      </c>
      <c r="E355">
        <v>44</v>
      </c>
      <c r="F355">
        <v>34</v>
      </c>
      <c r="G355">
        <v>68</v>
      </c>
      <c r="H355">
        <v>2</v>
      </c>
      <c r="I355" t="s">
        <v>140</v>
      </c>
      <c r="J355" t="s">
        <v>141</v>
      </c>
      <c r="K355" t="s">
        <v>142</v>
      </c>
      <c r="L355">
        <v>0</v>
      </c>
      <c r="M355">
        <v>1</v>
      </c>
      <c r="N355">
        <v>1</v>
      </c>
      <c r="O355">
        <v>39.9</v>
      </c>
      <c r="P355">
        <v>39.9</v>
      </c>
      <c r="Q355">
        <v>79.8</v>
      </c>
      <c r="R355">
        <v>0.79800000000000004</v>
      </c>
      <c r="S355">
        <v>0.8</v>
      </c>
      <c r="T355">
        <v>20</v>
      </c>
      <c r="U355">
        <v>18.600000000000001</v>
      </c>
      <c r="V355">
        <v>0</v>
      </c>
      <c r="W355">
        <v>0</v>
      </c>
      <c r="X355">
        <v>0.2</v>
      </c>
      <c r="Y355">
        <v>32</v>
      </c>
      <c r="Z355">
        <v>17</v>
      </c>
      <c r="AA355">
        <v>27</v>
      </c>
      <c r="AB355">
        <v>76</v>
      </c>
    </row>
    <row r="356" spans="1:28" x14ac:dyDescent="0.25">
      <c r="A356" t="s">
        <v>179</v>
      </c>
      <c r="B356">
        <v>13</v>
      </c>
      <c r="C356" t="s">
        <v>158</v>
      </c>
      <c r="D356">
        <v>0</v>
      </c>
      <c r="E356">
        <v>44</v>
      </c>
      <c r="F356">
        <v>34</v>
      </c>
      <c r="G356">
        <v>68</v>
      </c>
      <c r="H356">
        <v>4</v>
      </c>
      <c r="I356" t="s">
        <v>143</v>
      </c>
      <c r="J356" t="s">
        <v>139</v>
      </c>
      <c r="K356" t="s">
        <v>142</v>
      </c>
      <c r="L356">
        <v>0</v>
      </c>
      <c r="M356">
        <v>1</v>
      </c>
      <c r="N356">
        <v>0</v>
      </c>
      <c r="O356">
        <v>1.8</v>
      </c>
      <c r="P356">
        <v>1.8</v>
      </c>
      <c r="Q356">
        <v>3.6</v>
      </c>
      <c r="R356">
        <v>3.5999999999999997E-2</v>
      </c>
      <c r="S356">
        <v>5.36</v>
      </c>
      <c r="T356">
        <v>52.6</v>
      </c>
      <c r="U356">
        <v>1.2</v>
      </c>
      <c r="V356">
        <v>5.6</v>
      </c>
      <c r="W356">
        <v>33</v>
      </c>
      <c r="X356">
        <v>2.4</v>
      </c>
      <c r="Y356">
        <v>23</v>
      </c>
      <c r="Z356">
        <v>0</v>
      </c>
      <c r="AA356">
        <v>91</v>
      </c>
      <c r="AB356">
        <v>87</v>
      </c>
    </row>
    <row r="357" spans="1:28" x14ac:dyDescent="0.25">
      <c r="A357" t="s">
        <v>179</v>
      </c>
      <c r="B357">
        <v>13</v>
      </c>
      <c r="C357" t="s">
        <v>158</v>
      </c>
      <c r="D357">
        <v>0</v>
      </c>
      <c r="E357">
        <v>44</v>
      </c>
      <c r="F357">
        <v>34</v>
      </c>
      <c r="G357">
        <v>68</v>
      </c>
      <c r="H357">
        <v>5</v>
      </c>
      <c r="I357" t="s">
        <v>144</v>
      </c>
      <c r="J357" t="s">
        <v>141</v>
      </c>
      <c r="K357" t="s">
        <v>119</v>
      </c>
      <c r="L357">
        <v>0</v>
      </c>
      <c r="M357">
        <v>0</v>
      </c>
      <c r="N357">
        <v>1</v>
      </c>
      <c r="O357">
        <v>33.5</v>
      </c>
      <c r="P357">
        <v>33.5</v>
      </c>
      <c r="Q357">
        <v>67</v>
      </c>
      <c r="R357">
        <v>0.67</v>
      </c>
      <c r="S357">
        <v>1.66</v>
      </c>
      <c r="T357">
        <v>17</v>
      </c>
      <c r="U357">
        <v>6.9</v>
      </c>
      <c r="V357">
        <v>3.2</v>
      </c>
      <c r="W357">
        <v>8.8000000000000007</v>
      </c>
      <c r="X357">
        <v>0.6</v>
      </c>
      <c r="Y357">
        <v>69</v>
      </c>
      <c r="Z357">
        <v>85</v>
      </c>
      <c r="AA357">
        <v>65</v>
      </c>
      <c r="AB357">
        <v>78</v>
      </c>
    </row>
    <row r="358" spans="1:28" x14ac:dyDescent="0.25">
      <c r="A358" t="s">
        <v>179</v>
      </c>
      <c r="B358">
        <v>13</v>
      </c>
      <c r="C358" t="s">
        <v>158</v>
      </c>
      <c r="D358">
        <v>0</v>
      </c>
      <c r="E358">
        <v>44</v>
      </c>
      <c r="F358">
        <v>34</v>
      </c>
      <c r="G358">
        <v>68</v>
      </c>
      <c r="H358">
        <v>6</v>
      </c>
      <c r="I358" t="s">
        <v>145</v>
      </c>
      <c r="J358" t="s">
        <v>139</v>
      </c>
      <c r="K358" t="s">
        <v>119</v>
      </c>
      <c r="L358">
        <v>0</v>
      </c>
      <c r="M358">
        <v>0</v>
      </c>
      <c r="N358">
        <v>0</v>
      </c>
      <c r="O358">
        <v>4.7</v>
      </c>
      <c r="P358">
        <v>4.7</v>
      </c>
      <c r="Q358">
        <v>9.4</v>
      </c>
      <c r="R358">
        <v>9.4E-2</v>
      </c>
      <c r="S358">
        <v>3.4</v>
      </c>
      <c r="T358">
        <v>62.6</v>
      </c>
      <c r="U358">
        <v>41</v>
      </c>
      <c r="V358">
        <v>5.4</v>
      </c>
      <c r="W358">
        <v>27.2</v>
      </c>
      <c r="X358">
        <v>0.2</v>
      </c>
      <c r="Y358">
        <v>38</v>
      </c>
      <c r="Z358">
        <v>22</v>
      </c>
      <c r="AA358">
        <v>57</v>
      </c>
      <c r="AB358">
        <v>55</v>
      </c>
    </row>
    <row r="359" spans="1:28" x14ac:dyDescent="0.25">
      <c r="A359" t="s">
        <v>179</v>
      </c>
      <c r="B359">
        <v>13</v>
      </c>
      <c r="C359" t="s">
        <v>158</v>
      </c>
      <c r="D359">
        <v>0</v>
      </c>
      <c r="E359">
        <v>44</v>
      </c>
      <c r="F359">
        <v>34</v>
      </c>
      <c r="G359">
        <v>68</v>
      </c>
      <c r="H359">
        <v>7</v>
      </c>
      <c r="I359" t="s">
        <v>146</v>
      </c>
      <c r="J359" t="s">
        <v>141</v>
      </c>
      <c r="K359" t="s">
        <v>142</v>
      </c>
      <c r="L359">
        <v>0</v>
      </c>
      <c r="M359">
        <v>1</v>
      </c>
      <c r="N359">
        <v>1</v>
      </c>
      <c r="O359">
        <v>31.75</v>
      </c>
      <c r="P359">
        <v>31.75</v>
      </c>
      <c r="Q359">
        <v>63.5</v>
      </c>
      <c r="R359">
        <v>0.63500000000000001</v>
      </c>
      <c r="S359">
        <v>1.8</v>
      </c>
      <c r="T359">
        <v>25.6</v>
      </c>
      <c r="U359">
        <v>23.1</v>
      </c>
      <c r="V359">
        <v>3</v>
      </c>
      <c r="W359">
        <v>7.2</v>
      </c>
      <c r="X359">
        <v>0.1</v>
      </c>
      <c r="Y359">
        <v>100</v>
      </c>
      <c r="Z359">
        <v>100</v>
      </c>
      <c r="AA359">
        <v>82</v>
      </c>
      <c r="AB359">
        <v>83</v>
      </c>
    </row>
    <row r="360" spans="1:28" x14ac:dyDescent="0.25">
      <c r="A360" t="s">
        <v>179</v>
      </c>
      <c r="B360">
        <v>13</v>
      </c>
      <c r="C360" t="s">
        <v>158</v>
      </c>
      <c r="D360">
        <v>0</v>
      </c>
      <c r="E360">
        <v>44</v>
      </c>
      <c r="F360">
        <v>34</v>
      </c>
      <c r="G360">
        <v>68</v>
      </c>
      <c r="H360">
        <v>9</v>
      </c>
      <c r="I360" t="s">
        <v>147</v>
      </c>
      <c r="J360" t="s">
        <v>139</v>
      </c>
      <c r="K360" t="s">
        <v>142</v>
      </c>
      <c r="L360">
        <v>0</v>
      </c>
      <c r="M360">
        <v>1</v>
      </c>
      <c r="N360">
        <v>0</v>
      </c>
      <c r="O360">
        <v>21.2</v>
      </c>
      <c r="P360">
        <v>21.2</v>
      </c>
      <c r="Q360">
        <v>42.4</v>
      </c>
      <c r="R360">
        <v>0.42399999999999999</v>
      </c>
      <c r="S360">
        <v>2.58</v>
      </c>
      <c r="T360">
        <v>32.200000000000003</v>
      </c>
      <c r="U360">
        <v>3.5</v>
      </c>
      <c r="V360">
        <v>12.4</v>
      </c>
      <c r="W360">
        <v>8</v>
      </c>
      <c r="X360">
        <v>1.4</v>
      </c>
      <c r="Y360">
        <v>54</v>
      </c>
      <c r="Z360">
        <v>32</v>
      </c>
      <c r="AA360">
        <v>65</v>
      </c>
      <c r="AB360">
        <v>68</v>
      </c>
    </row>
    <row r="361" spans="1:28" x14ac:dyDescent="0.25">
      <c r="A361" t="s">
        <v>179</v>
      </c>
      <c r="B361">
        <v>13</v>
      </c>
      <c r="C361" t="s">
        <v>158</v>
      </c>
      <c r="D361">
        <v>0</v>
      </c>
      <c r="E361">
        <v>44</v>
      </c>
      <c r="F361">
        <v>34</v>
      </c>
      <c r="G361">
        <v>68</v>
      </c>
      <c r="H361">
        <v>10</v>
      </c>
      <c r="I361" t="s">
        <v>148</v>
      </c>
      <c r="J361" t="s">
        <v>141</v>
      </c>
      <c r="K361" t="s">
        <v>119</v>
      </c>
      <c r="L361">
        <v>0</v>
      </c>
      <c r="M361">
        <v>0</v>
      </c>
      <c r="N361">
        <v>1</v>
      </c>
      <c r="O361">
        <v>43.7</v>
      </c>
      <c r="P361">
        <v>43.7</v>
      </c>
      <c r="Q361">
        <v>87.4</v>
      </c>
      <c r="R361">
        <v>0.874</v>
      </c>
      <c r="S361">
        <v>0.56000000000000005</v>
      </c>
      <c r="T361">
        <v>4.8</v>
      </c>
      <c r="U361">
        <v>4.5999999999999996</v>
      </c>
      <c r="V361">
        <v>1.8</v>
      </c>
      <c r="W361">
        <v>2.8</v>
      </c>
      <c r="X361">
        <v>0.2</v>
      </c>
      <c r="Y361">
        <v>81</v>
      </c>
      <c r="Z361">
        <v>85</v>
      </c>
      <c r="AA361">
        <v>92</v>
      </c>
      <c r="AB361">
        <v>89</v>
      </c>
    </row>
    <row r="362" spans="1:28" x14ac:dyDescent="0.25">
      <c r="A362" t="s">
        <v>179</v>
      </c>
      <c r="B362">
        <v>13</v>
      </c>
      <c r="C362" t="s">
        <v>158</v>
      </c>
      <c r="D362">
        <v>0</v>
      </c>
      <c r="E362">
        <v>44</v>
      </c>
      <c r="F362">
        <v>34</v>
      </c>
      <c r="G362">
        <v>68</v>
      </c>
      <c r="H362">
        <v>11</v>
      </c>
      <c r="I362" t="s">
        <v>149</v>
      </c>
      <c r="J362" t="s">
        <v>139</v>
      </c>
      <c r="K362" t="s">
        <v>142</v>
      </c>
      <c r="L362">
        <v>0</v>
      </c>
      <c r="M362">
        <v>1</v>
      </c>
      <c r="N362">
        <v>0</v>
      </c>
      <c r="O362">
        <v>20.3</v>
      </c>
      <c r="P362">
        <v>20.3</v>
      </c>
      <c r="Q362">
        <v>40.6</v>
      </c>
      <c r="R362">
        <v>0.40600000000000003</v>
      </c>
      <c r="S362">
        <v>3.04</v>
      </c>
      <c r="T362">
        <v>28.2</v>
      </c>
      <c r="U362">
        <v>10</v>
      </c>
      <c r="V362">
        <v>12.6</v>
      </c>
      <c r="W362">
        <v>15.4</v>
      </c>
      <c r="X362">
        <v>1.4</v>
      </c>
      <c r="Y362">
        <v>26</v>
      </c>
      <c r="Z362">
        <v>3</v>
      </c>
      <c r="AA362">
        <v>12</v>
      </c>
      <c r="AB362">
        <v>60</v>
      </c>
    </row>
    <row r="363" spans="1:28" x14ac:dyDescent="0.25">
      <c r="A363" t="s">
        <v>179</v>
      </c>
      <c r="B363">
        <v>13</v>
      </c>
      <c r="C363" t="s">
        <v>158</v>
      </c>
      <c r="D363">
        <v>0</v>
      </c>
      <c r="E363">
        <v>44</v>
      </c>
      <c r="F363">
        <v>34</v>
      </c>
      <c r="G363">
        <v>68</v>
      </c>
      <c r="H363">
        <v>12</v>
      </c>
      <c r="I363" t="s">
        <v>150</v>
      </c>
      <c r="J363" t="s">
        <v>141</v>
      </c>
      <c r="K363" t="s">
        <v>119</v>
      </c>
      <c r="L363">
        <v>0</v>
      </c>
      <c r="M363">
        <v>0</v>
      </c>
      <c r="N363">
        <v>1</v>
      </c>
      <c r="O363">
        <v>36.4</v>
      </c>
      <c r="P363">
        <v>36.4</v>
      </c>
      <c r="Q363">
        <v>72.8</v>
      </c>
      <c r="R363">
        <v>0.72799999999999998</v>
      </c>
      <c r="S363">
        <v>1.02</v>
      </c>
      <c r="T363">
        <v>24</v>
      </c>
      <c r="U363">
        <v>20.9</v>
      </c>
      <c r="V363">
        <v>1.2</v>
      </c>
      <c r="W363">
        <v>0.4</v>
      </c>
      <c r="X363">
        <v>0.4</v>
      </c>
      <c r="Y363">
        <v>55</v>
      </c>
      <c r="Z363">
        <v>53</v>
      </c>
      <c r="AA363">
        <v>88</v>
      </c>
      <c r="AB363">
        <v>99</v>
      </c>
    </row>
    <row r="364" spans="1:28" x14ac:dyDescent="0.25">
      <c r="A364" t="s">
        <v>179</v>
      </c>
      <c r="B364">
        <v>13</v>
      </c>
      <c r="C364" t="s">
        <v>158</v>
      </c>
      <c r="D364">
        <v>0</v>
      </c>
      <c r="E364">
        <v>44</v>
      </c>
      <c r="F364">
        <v>34</v>
      </c>
      <c r="G364">
        <v>68</v>
      </c>
      <c r="H364">
        <v>14</v>
      </c>
      <c r="I364" t="s">
        <v>151</v>
      </c>
      <c r="J364" t="s">
        <v>139</v>
      </c>
      <c r="K364" t="s">
        <v>119</v>
      </c>
      <c r="L364">
        <v>0</v>
      </c>
      <c r="M364">
        <v>0</v>
      </c>
      <c r="N364">
        <v>0</v>
      </c>
      <c r="O364">
        <v>1.96</v>
      </c>
      <c r="P364">
        <v>1.96</v>
      </c>
      <c r="Q364">
        <v>3.92</v>
      </c>
      <c r="R364">
        <v>3.9199999999999999E-2</v>
      </c>
      <c r="S364">
        <v>6.08</v>
      </c>
      <c r="T364">
        <v>9.4</v>
      </c>
      <c r="U364">
        <v>5.3</v>
      </c>
      <c r="V364">
        <v>28.8</v>
      </c>
      <c r="W364">
        <v>48.8</v>
      </c>
      <c r="X364">
        <v>1.08</v>
      </c>
      <c r="Y364">
        <v>25</v>
      </c>
      <c r="Z364">
        <v>0</v>
      </c>
      <c r="AA364">
        <v>76</v>
      </c>
      <c r="AB364">
        <v>62</v>
      </c>
    </row>
    <row r="365" spans="1:28" x14ac:dyDescent="0.25">
      <c r="A365" t="s">
        <v>179</v>
      </c>
      <c r="B365">
        <v>13</v>
      </c>
      <c r="C365" t="s">
        <v>158</v>
      </c>
      <c r="D365">
        <v>0</v>
      </c>
      <c r="E365">
        <v>44</v>
      </c>
      <c r="F365">
        <v>34</v>
      </c>
      <c r="G365">
        <v>68</v>
      </c>
      <c r="H365">
        <v>15</v>
      </c>
      <c r="I365" t="s">
        <v>152</v>
      </c>
      <c r="J365" t="s">
        <v>139</v>
      </c>
      <c r="K365" t="s">
        <v>142</v>
      </c>
      <c r="L365">
        <v>0</v>
      </c>
      <c r="M365">
        <v>1</v>
      </c>
      <c r="N365">
        <v>0</v>
      </c>
      <c r="O365">
        <v>31.7</v>
      </c>
      <c r="P365">
        <v>31.7</v>
      </c>
      <c r="Q365">
        <v>63.4</v>
      </c>
      <c r="R365">
        <v>0.63400000000000001</v>
      </c>
      <c r="S365">
        <v>1.56</v>
      </c>
      <c r="T365">
        <v>28.6</v>
      </c>
      <c r="U365">
        <v>0.5</v>
      </c>
      <c r="V365">
        <v>2</v>
      </c>
      <c r="W365">
        <v>3.2</v>
      </c>
      <c r="X365">
        <v>0.4</v>
      </c>
      <c r="Y365">
        <v>63</v>
      </c>
      <c r="Z365">
        <v>57</v>
      </c>
      <c r="AA365">
        <v>75</v>
      </c>
      <c r="AB365">
        <v>76</v>
      </c>
    </row>
    <row r="366" spans="1:28" x14ac:dyDescent="0.25">
      <c r="A366" t="s">
        <v>179</v>
      </c>
      <c r="B366">
        <v>13</v>
      </c>
      <c r="C366" t="s">
        <v>158</v>
      </c>
      <c r="D366">
        <v>0</v>
      </c>
      <c r="E366">
        <v>44</v>
      </c>
      <c r="F366">
        <v>34</v>
      </c>
      <c r="G366">
        <v>68</v>
      </c>
      <c r="H366">
        <v>16</v>
      </c>
      <c r="I366" t="s">
        <v>153</v>
      </c>
      <c r="J366" t="s">
        <v>139</v>
      </c>
      <c r="K366" t="s">
        <v>142</v>
      </c>
      <c r="L366">
        <v>0</v>
      </c>
      <c r="M366">
        <v>1</v>
      </c>
      <c r="N366">
        <v>0</v>
      </c>
      <c r="O366">
        <v>1</v>
      </c>
      <c r="P366">
        <v>1</v>
      </c>
      <c r="Q366">
        <v>2</v>
      </c>
      <c r="R366">
        <v>0.02</v>
      </c>
      <c r="S366">
        <v>5.22</v>
      </c>
      <c r="T366">
        <v>62.6</v>
      </c>
      <c r="U366">
        <v>48.8</v>
      </c>
      <c r="V366">
        <v>5.4</v>
      </c>
      <c r="W366">
        <v>27.2</v>
      </c>
      <c r="X366">
        <v>0.2</v>
      </c>
      <c r="Y366">
        <v>55</v>
      </c>
      <c r="Z366">
        <v>44</v>
      </c>
      <c r="AA366">
        <v>88</v>
      </c>
      <c r="AB366">
        <v>97</v>
      </c>
    </row>
    <row r="367" spans="1:28" x14ac:dyDescent="0.25">
      <c r="A367" t="s">
        <v>179</v>
      </c>
      <c r="B367">
        <v>13</v>
      </c>
      <c r="C367" t="s">
        <v>158</v>
      </c>
      <c r="D367">
        <v>0</v>
      </c>
      <c r="E367">
        <v>44</v>
      </c>
      <c r="F367">
        <v>34</v>
      </c>
      <c r="G367">
        <v>68</v>
      </c>
      <c r="H367">
        <v>17</v>
      </c>
      <c r="I367" t="s">
        <v>154</v>
      </c>
      <c r="J367" t="s">
        <v>141</v>
      </c>
      <c r="K367" t="s">
        <v>119</v>
      </c>
      <c r="L367">
        <v>0</v>
      </c>
      <c r="M367">
        <v>0</v>
      </c>
      <c r="N367">
        <v>1</v>
      </c>
      <c r="O367">
        <v>40.299999999999997</v>
      </c>
      <c r="P367">
        <v>40.299999999999997</v>
      </c>
      <c r="Q367">
        <v>80.599999999999994</v>
      </c>
      <c r="R367">
        <v>0.80600000000000005</v>
      </c>
      <c r="S367">
        <v>4.2</v>
      </c>
      <c r="T367">
        <v>66.2</v>
      </c>
      <c r="U367">
        <v>5.0999999999999996</v>
      </c>
      <c r="V367">
        <v>12.2</v>
      </c>
      <c r="W367">
        <v>7.8</v>
      </c>
      <c r="X367">
        <v>0</v>
      </c>
      <c r="Y367">
        <v>53</v>
      </c>
      <c r="Z367">
        <v>54</v>
      </c>
      <c r="AA367">
        <v>57</v>
      </c>
      <c r="AB367">
        <v>41</v>
      </c>
    </row>
    <row r="368" spans="1:28" x14ac:dyDescent="0.25">
      <c r="A368" t="s">
        <v>179</v>
      </c>
      <c r="B368">
        <v>13</v>
      </c>
      <c r="C368" t="s">
        <v>158</v>
      </c>
      <c r="D368">
        <v>0</v>
      </c>
      <c r="E368">
        <v>44</v>
      </c>
      <c r="F368">
        <v>34</v>
      </c>
      <c r="G368">
        <v>68</v>
      </c>
      <c r="H368">
        <v>19</v>
      </c>
      <c r="I368" t="s">
        <v>155</v>
      </c>
      <c r="J368" t="s">
        <v>139</v>
      </c>
      <c r="K368" t="s">
        <v>119</v>
      </c>
      <c r="L368">
        <v>0</v>
      </c>
      <c r="M368">
        <v>0</v>
      </c>
      <c r="N368">
        <v>0</v>
      </c>
      <c r="O368">
        <v>27.3</v>
      </c>
      <c r="P368">
        <v>27.3</v>
      </c>
      <c r="Q368">
        <v>54.6</v>
      </c>
      <c r="R368">
        <v>0.54600000000000004</v>
      </c>
      <c r="S368">
        <v>4.1399999999999997</v>
      </c>
      <c r="T368">
        <v>23.8</v>
      </c>
      <c r="U368">
        <v>1</v>
      </c>
      <c r="V368">
        <v>5.2</v>
      </c>
      <c r="W368">
        <v>9.4</v>
      </c>
      <c r="X368">
        <v>0.8</v>
      </c>
      <c r="Y368">
        <v>54</v>
      </c>
      <c r="Z368">
        <v>59</v>
      </c>
      <c r="AA368">
        <v>63</v>
      </c>
      <c r="AB368">
        <v>82</v>
      </c>
    </row>
    <row r="369" spans="1:28" x14ac:dyDescent="0.25">
      <c r="A369" t="s">
        <v>179</v>
      </c>
      <c r="B369">
        <v>13</v>
      </c>
      <c r="C369" t="s">
        <v>158</v>
      </c>
      <c r="D369">
        <v>0</v>
      </c>
      <c r="E369">
        <v>44</v>
      </c>
      <c r="F369">
        <v>34</v>
      </c>
      <c r="G369">
        <v>68</v>
      </c>
      <c r="H369">
        <v>20</v>
      </c>
      <c r="I369" t="s">
        <v>156</v>
      </c>
      <c r="J369" t="s">
        <v>141</v>
      </c>
      <c r="K369" t="s">
        <v>142</v>
      </c>
      <c r="L369">
        <v>0</v>
      </c>
      <c r="M369">
        <v>1</v>
      </c>
      <c r="N369">
        <v>1</v>
      </c>
      <c r="O369">
        <v>35.9</v>
      </c>
      <c r="P369">
        <v>35.9</v>
      </c>
      <c r="Q369">
        <v>71.8</v>
      </c>
      <c r="R369">
        <v>0.71799999999999997</v>
      </c>
      <c r="S369">
        <v>1.28</v>
      </c>
      <c r="T369">
        <v>16</v>
      </c>
      <c r="U369">
        <v>3.6</v>
      </c>
      <c r="V369">
        <v>3</v>
      </c>
      <c r="W369">
        <v>4.8</v>
      </c>
      <c r="X369">
        <v>0.4</v>
      </c>
      <c r="Y369">
        <v>67</v>
      </c>
      <c r="Z369">
        <v>59</v>
      </c>
      <c r="AA369">
        <v>74</v>
      </c>
      <c r="AB369">
        <v>80</v>
      </c>
    </row>
    <row r="370" spans="1:28" x14ac:dyDescent="0.25">
      <c r="A370" t="s">
        <v>180</v>
      </c>
      <c r="B370">
        <v>13</v>
      </c>
      <c r="C370" t="s">
        <v>137</v>
      </c>
      <c r="D370">
        <v>1</v>
      </c>
      <c r="E370">
        <v>28</v>
      </c>
      <c r="F370">
        <v>40</v>
      </c>
      <c r="G370">
        <v>56</v>
      </c>
      <c r="H370">
        <v>1</v>
      </c>
      <c r="I370" t="s">
        <v>138</v>
      </c>
      <c r="J370" t="s">
        <v>139</v>
      </c>
      <c r="K370" t="s">
        <v>119</v>
      </c>
      <c r="L370">
        <v>0</v>
      </c>
      <c r="M370">
        <v>0</v>
      </c>
      <c r="N370">
        <v>0</v>
      </c>
      <c r="O370">
        <v>27.44</v>
      </c>
      <c r="P370">
        <v>27.44</v>
      </c>
      <c r="Q370">
        <v>54.88</v>
      </c>
      <c r="R370">
        <v>0.54879999999999995</v>
      </c>
      <c r="S370">
        <v>2.1</v>
      </c>
      <c r="T370">
        <v>24.8</v>
      </c>
      <c r="U370">
        <v>5.0999999999999996</v>
      </c>
      <c r="V370">
        <v>5.8</v>
      </c>
      <c r="W370">
        <v>8.6</v>
      </c>
      <c r="X370">
        <v>0.52</v>
      </c>
      <c r="Y370">
        <v>60</v>
      </c>
      <c r="Z370">
        <v>57</v>
      </c>
      <c r="AA370">
        <v>68</v>
      </c>
      <c r="AB370">
        <v>63</v>
      </c>
    </row>
    <row r="371" spans="1:28" x14ac:dyDescent="0.25">
      <c r="A371" t="s">
        <v>180</v>
      </c>
      <c r="B371">
        <v>13</v>
      </c>
      <c r="C371" t="s">
        <v>137</v>
      </c>
      <c r="D371">
        <v>1</v>
      </c>
      <c r="E371">
        <v>28</v>
      </c>
      <c r="F371">
        <v>40</v>
      </c>
      <c r="G371">
        <v>56</v>
      </c>
      <c r="H371">
        <v>2</v>
      </c>
      <c r="I371" t="s">
        <v>140</v>
      </c>
      <c r="J371" t="s">
        <v>141</v>
      </c>
      <c r="K371" t="s">
        <v>142</v>
      </c>
      <c r="L371">
        <v>0</v>
      </c>
      <c r="M371">
        <v>1</v>
      </c>
      <c r="N371">
        <v>1</v>
      </c>
      <c r="O371">
        <v>39.9</v>
      </c>
      <c r="P371">
        <v>39.9</v>
      </c>
      <c r="Q371">
        <v>79.8</v>
      </c>
      <c r="R371">
        <v>0.79800000000000004</v>
      </c>
      <c r="S371">
        <v>0.8</v>
      </c>
      <c r="T371">
        <v>20</v>
      </c>
      <c r="U371">
        <v>18.600000000000001</v>
      </c>
      <c r="V371">
        <v>0</v>
      </c>
      <c r="W371">
        <v>0</v>
      </c>
      <c r="X371">
        <v>0.2</v>
      </c>
      <c r="Y371">
        <v>52</v>
      </c>
      <c r="Z371">
        <v>0</v>
      </c>
      <c r="AA371">
        <v>15</v>
      </c>
      <c r="AB371">
        <v>61</v>
      </c>
    </row>
    <row r="372" spans="1:28" x14ac:dyDescent="0.25">
      <c r="A372" t="s">
        <v>180</v>
      </c>
      <c r="B372">
        <v>13</v>
      </c>
      <c r="C372" t="s">
        <v>137</v>
      </c>
      <c r="D372">
        <v>1</v>
      </c>
      <c r="E372">
        <v>28</v>
      </c>
      <c r="F372">
        <v>40</v>
      </c>
      <c r="G372">
        <v>56</v>
      </c>
      <c r="H372">
        <v>4</v>
      </c>
      <c r="I372" t="s">
        <v>143</v>
      </c>
      <c r="J372" t="s">
        <v>139</v>
      </c>
      <c r="K372" t="s">
        <v>142</v>
      </c>
      <c r="L372">
        <v>0</v>
      </c>
      <c r="M372">
        <v>1</v>
      </c>
      <c r="N372">
        <v>0</v>
      </c>
      <c r="O372">
        <v>1.8</v>
      </c>
      <c r="P372">
        <v>1.8</v>
      </c>
      <c r="Q372">
        <v>3.6</v>
      </c>
      <c r="R372">
        <v>3.5999999999999997E-2</v>
      </c>
      <c r="S372">
        <v>5.36</v>
      </c>
      <c r="T372">
        <v>52.6</v>
      </c>
      <c r="U372">
        <v>1.2</v>
      </c>
      <c r="V372">
        <v>5.6</v>
      </c>
      <c r="W372">
        <v>33</v>
      </c>
      <c r="X372">
        <v>2.4</v>
      </c>
      <c r="Y372">
        <v>44</v>
      </c>
      <c r="Z372">
        <v>24</v>
      </c>
      <c r="AA372">
        <v>90</v>
      </c>
      <c r="AB372">
        <v>97</v>
      </c>
    </row>
    <row r="373" spans="1:28" x14ac:dyDescent="0.25">
      <c r="A373" t="s">
        <v>180</v>
      </c>
      <c r="B373">
        <v>13</v>
      </c>
      <c r="C373" t="s">
        <v>137</v>
      </c>
      <c r="D373">
        <v>1</v>
      </c>
      <c r="E373">
        <v>28</v>
      </c>
      <c r="F373">
        <v>40</v>
      </c>
      <c r="G373">
        <v>56</v>
      </c>
      <c r="H373">
        <v>5</v>
      </c>
      <c r="I373" t="s">
        <v>144</v>
      </c>
      <c r="J373" t="s">
        <v>141</v>
      </c>
      <c r="K373" t="s">
        <v>119</v>
      </c>
      <c r="L373">
        <v>0</v>
      </c>
      <c r="M373">
        <v>0</v>
      </c>
      <c r="N373">
        <v>1</v>
      </c>
      <c r="O373">
        <v>33.5</v>
      </c>
      <c r="P373">
        <v>33.5</v>
      </c>
      <c r="Q373">
        <v>67</v>
      </c>
      <c r="R373">
        <v>0.67</v>
      </c>
      <c r="S373">
        <v>1.66</v>
      </c>
      <c r="T373">
        <v>17</v>
      </c>
      <c r="U373">
        <v>6.9</v>
      </c>
      <c r="V373">
        <v>3.2</v>
      </c>
      <c r="W373">
        <v>8.8000000000000007</v>
      </c>
      <c r="X373">
        <v>0.6</v>
      </c>
      <c r="Y373">
        <v>59</v>
      </c>
      <c r="Z373">
        <v>57</v>
      </c>
      <c r="AA373">
        <v>87</v>
      </c>
      <c r="AB373">
        <v>64</v>
      </c>
    </row>
    <row r="374" spans="1:28" x14ac:dyDescent="0.25">
      <c r="A374" t="s">
        <v>180</v>
      </c>
      <c r="B374">
        <v>13</v>
      </c>
      <c r="C374" t="s">
        <v>137</v>
      </c>
      <c r="D374">
        <v>1</v>
      </c>
      <c r="E374">
        <v>28</v>
      </c>
      <c r="F374">
        <v>40</v>
      </c>
      <c r="G374">
        <v>56</v>
      </c>
      <c r="H374">
        <v>6</v>
      </c>
      <c r="I374" t="s">
        <v>145</v>
      </c>
      <c r="J374" t="s">
        <v>139</v>
      </c>
      <c r="K374" t="s">
        <v>119</v>
      </c>
      <c r="L374">
        <v>0</v>
      </c>
      <c r="M374">
        <v>0</v>
      </c>
      <c r="N374">
        <v>0</v>
      </c>
      <c r="O374">
        <v>4.7</v>
      </c>
      <c r="P374">
        <v>4.7</v>
      </c>
      <c r="Q374">
        <v>9.4</v>
      </c>
      <c r="R374">
        <v>9.4E-2</v>
      </c>
      <c r="S374">
        <v>3.4</v>
      </c>
      <c r="T374">
        <v>62.6</v>
      </c>
      <c r="U374">
        <v>41</v>
      </c>
      <c r="V374">
        <v>5.4</v>
      </c>
      <c r="W374">
        <v>27.2</v>
      </c>
      <c r="X374">
        <v>0.2</v>
      </c>
      <c r="Y374">
        <v>46</v>
      </c>
      <c r="Z374">
        <v>44</v>
      </c>
      <c r="AA374">
        <v>53</v>
      </c>
      <c r="AB374">
        <v>60</v>
      </c>
    </row>
    <row r="375" spans="1:28" x14ac:dyDescent="0.25">
      <c r="A375" t="s">
        <v>180</v>
      </c>
      <c r="B375">
        <v>13</v>
      </c>
      <c r="C375" t="s">
        <v>137</v>
      </c>
      <c r="D375">
        <v>1</v>
      </c>
      <c r="E375">
        <v>28</v>
      </c>
      <c r="F375">
        <v>40</v>
      </c>
      <c r="G375">
        <v>56</v>
      </c>
      <c r="H375">
        <v>7</v>
      </c>
      <c r="I375" t="s">
        <v>146</v>
      </c>
      <c r="J375" t="s">
        <v>141</v>
      </c>
      <c r="K375" t="s">
        <v>142</v>
      </c>
      <c r="L375">
        <v>0</v>
      </c>
      <c r="M375">
        <v>1</v>
      </c>
      <c r="N375">
        <v>1</v>
      </c>
      <c r="O375">
        <v>31.75</v>
      </c>
      <c r="P375">
        <v>31.75</v>
      </c>
      <c r="Q375">
        <v>63.5</v>
      </c>
      <c r="R375">
        <v>0.63500000000000001</v>
      </c>
      <c r="S375">
        <v>1.8</v>
      </c>
      <c r="T375">
        <v>25.6</v>
      </c>
      <c r="U375">
        <v>23.1</v>
      </c>
      <c r="V375">
        <v>3</v>
      </c>
      <c r="W375">
        <v>7.2</v>
      </c>
      <c r="X375">
        <v>0.1</v>
      </c>
      <c r="Y375">
        <v>82</v>
      </c>
      <c r="Z375">
        <v>79</v>
      </c>
      <c r="AA375">
        <v>100</v>
      </c>
      <c r="AB375">
        <v>100</v>
      </c>
    </row>
    <row r="376" spans="1:28" x14ac:dyDescent="0.25">
      <c r="A376" t="s">
        <v>180</v>
      </c>
      <c r="B376">
        <v>13</v>
      </c>
      <c r="C376" t="s">
        <v>137</v>
      </c>
      <c r="D376">
        <v>1</v>
      </c>
      <c r="E376">
        <v>28</v>
      </c>
      <c r="F376">
        <v>40</v>
      </c>
      <c r="G376">
        <v>56</v>
      </c>
      <c r="H376">
        <v>9</v>
      </c>
      <c r="I376" t="s">
        <v>147</v>
      </c>
      <c r="J376" t="s">
        <v>139</v>
      </c>
      <c r="K376" t="s">
        <v>142</v>
      </c>
      <c r="L376">
        <v>0</v>
      </c>
      <c r="M376">
        <v>1</v>
      </c>
      <c r="N376">
        <v>0</v>
      </c>
      <c r="O376">
        <v>21.2</v>
      </c>
      <c r="P376">
        <v>21.2</v>
      </c>
      <c r="Q376">
        <v>42.4</v>
      </c>
      <c r="R376">
        <v>0.42399999999999999</v>
      </c>
      <c r="S376">
        <v>2.58</v>
      </c>
      <c r="T376">
        <v>32.200000000000003</v>
      </c>
      <c r="U376">
        <v>3.5</v>
      </c>
      <c r="V376">
        <v>12.4</v>
      </c>
      <c r="W376">
        <v>8</v>
      </c>
      <c r="X376">
        <v>1.4</v>
      </c>
      <c r="Y376">
        <v>65</v>
      </c>
      <c r="Z376">
        <v>58</v>
      </c>
      <c r="AA376">
        <v>74</v>
      </c>
      <c r="AB376">
        <v>77</v>
      </c>
    </row>
    <row r="377" spans="1:28" x14ac:dyDescent="0.25">
      <c r="A377" t="s">
        <v>180</v>
      </c>
      <c r="B377">
        <v>13</v>
      </c>
      <c r="C377" t="s">
        <v>137</v>
      </c>
      <c r="D377">
        <v>1</v>
      </c>
      <c r="E377">
        <v>28</v>
      </c>
      <c r="F377">
        <v>40</v>
      </c>
      <c r="G377">
        <v>56</v>
      </c>
      <c r="H377">
        <v>10</v>
      </c>
      <c r="I377" t="s">
        <v>148</v>
      </c>
      <c r="J377" t="s">
        <v>141</v>
      </c>
      <c r="K377" t="s">
        <v>119</v>
      </c>
      <c r="L377">
        <v>0</v>
      </c>
      <c r="M377">
        <v>0</v>
      </c>
      <c r="N377">
        <v>1</v>
      </c>
      <c r="O377">
        <v>43.7</v>
      </c>
      <c r="P377">
        <v>43.7</v>
      </c>
      <c r="Q377">
        <v>87.4</v>
      </c>
      <c r="R377">
        <v>0.874</v>
      </c>
      <c r="S377">
        <v>0.56000000000000005</v>
      </c>
      <c r="T377">
        <v>4.8</v>
      </c>
      <c r="U377">
        <v>4.5999999999999996</v>
      </c>
      <c r="V377">
        <v>1.8</v>
      </c>
      <c r="W377">
        <v>2.8</v>
      </c>
      <c r="X377">
        <v>0.2</v>
      </c>
      <c r="Y377">
        <v>88</v>
      </c>
      <c r="Z377">
        <v>86</v>
      </c>
      <c r="AA377">
        <v>96</v>
      </c>
      <c r="AB377">
        <v>80</v>
      </c>
    </row>
    <row r="378" spans="1:28" x14ac:dyDescent="0.25">
      <c r="A378" t="s">
        <v>180</v>
      </c>
      <c r="B378">
        <v>13</v>
      </c>
      <c r="C378" t="s">
        <v>137</v>
      </c>
      <c r="D378">
        <v>1</v>
      </c>
      <c r="E378">
        <v>28</v>
      </c>
      <c r="F378">
        <v>40</v>
      </c>
      <c r="G378">
        <v>56</v>
      </c>
      <c r="H378">
        <v>11</v>
      </c>
      <c r="I378" t="s">
        <v>149</v>
      </c>
      <c r="J378" t="s">
        <v>139</v>
      </c>
      <c r="K378" t="s">
        <v>142</v>
      </c>
      <c r="L378">
        <v>0</v>
      </c>
      <c r="M378">
        <v>1</v>
      </c>
      <c r="N378">
        <v>0</v>
      </c>
      <c r="O378">
        <v>20.3</v>
      </c>
      <c r="P378">
        <v>20.3</v>
      </c>
      <c r="Q378">
        <v>40.6</v>
      </c>
      <c r="R378">
        <v>0.40600000000000003</v>
      </c>
      <c r="S378">
        <v>3.04</v>
      </c>
      <c r="T378">
        <v>28.2</v>
      </c>
      <c r="U378">
        <v>10</v>
      </c>
      <c r="V378">
        <v>12.6</v>
      </c>
      <c r="W378">
        <v>15.4</v>
      </c>
      <c r="X378">
        <v>1.4</v>
      </c>
      <c r="Y378">
        <v>35</v>
      </c>
      <c r="Z378">
        <v>10</v>
      </c>
      <c r="AA378">
        <v>1</v>
      </c>
      <c r="AB378">
        <v>61</v>
      </c>
    </row>
    <row r="379" spans="1:28" x14ac:dyDescent="0.25">
      <c r="A379" t="s">
        <v>180</v>
      </c>
      <c r="B379">
        <v>13</v>
      </c>
      <c r="C379" t="s">
        <v>137</v>
      </c>
      <c r="D379">
        <v>1</v>
      </c>
      <c r="E379">
        <v>28</v>
      </c>
      <c r="F379">
        <v>40</v>
      </c>
      <c r="G379">
        <v>56</v>
      </c>
      <c r="H379">
        <v>12</v>
      </c>
      <c r="I379" t="s">
        <v>150</v>
      </c>
      <c r="J379" t="s">
        <v>141</v>
      </c>
      <c r="K379" t="s">
        <v>119</v>
      </c>
      <c r="L379">
        <v>0</v>
      </c>
      <c r="M379">
        <v>0</v>
      </c>
      <c r="N379">
        <v>1</v>
      </c>
      <c r="O379">
        <v>36.4</v>
      </c>
      <c r="P379">
        <v>36.4</v>
      </c>
      <c r="Q379">
        <v>72.8</v>
      </c>
      <c r="R379">
        <v>0.72799999999999998</v>
      </c>
      <c r="S379">
        <v>1.02</v>
      </c>
      <c r="T379">
        <v>24</v>
      </c>
      <c r="U379">
        <v>20.9</v>
      </c>
      <c r="V379">
        <v>1.2</v>
      </c>
      <c r="W379">
        <v>0.4</v>
      </c>
      <c r="X379">
        <v>0.4</v>
      </c>
      <c r="Y379">
        <v>73</v>
      </c>
      <c r="Z379">
        <v>87</v>
      </c>
      <c r="AA379">
        <v>79</v>
      </c>
      <c r="AB379">
        <v>92</v>
      </c>
    </row>
    <row r="380" spans="1:28" x14ac:dyDescent="0.25">
      <c r="A380" t="s">
        <v>180</v>
      </c>
      <c r="B380">
        <v>13</v>
      </c>
      <c r="C380" t="s">
        <v>137</v>
      </c>
      <c r="D380">
        <v>1</v>
      </c>
      <c r="E380">
        <v>28</v>
      </c>
      <c r="F380">
        <v>40</v>
      </c>
      <c r="G380">
        <v>56</v>
      </c>
      <c r="H380">
        <v>14</v>
      </c>
      <c r="I380" t="s">
        <v>151</v>
      </c>
      <c r="J380" t="s">
        <v>139</v>
      </c>
      <c r="K380" t="s">
        <v>119</v>
      </c>
      <c r="L380">
        <v>0</v>
      </c>
      <c r="M380">
        <v>0</v>
      </c>
      <c r="N380">
        <v>0</v>
      </c>
      <c r="O380">
        <v>1.96</v>
      </c>
      <c r="P380">
        <v>1.96</v>
      </c>
      <c r="Q380">
        <v>3.92</v>
      </c>
      <c r="R380">
        <v>3.9199999999999999E-2</v>
      </c>
      <c r="S380">
        <v>6.08</v>
      </c>
      <c r="T380">
        <v>9.4</v>
      </c>
      <c r="U380">
        <v>5.3</v>
      </c>
      <c r="V380">
        <v>28.8</v>
      </c>
      <c r="W380">
        <v>48.8</v>
      </c>
      <c r="X380">
        <v>1.08</v>
      </c>
      <c r="Y380">
        <v>43</v>
      </c>
      <c r="Z380">
        <v>42</v>
      </c>
      <c r="AA380">
        <v>70</v>
      </c>
      <c r="AB380">
        <v>53</v>
      </c>
    </row>
    <row r="381" spans="1:28" x14ac:dyDescent="0.25">
      <c r="A381" t="s">
        <v>180</v>
      </c>
      <c r="B381">
        <v>13</v>
      </c>
      <c r="C381" t="s">
        <v>137</v>
      </c>
      <c r="D381">
        <v>1</v>
      </c>
      <c r="E381">
        <v>28</v>
      </c>
      <c r="F381">
        <v>40</v>
      </c>
      <c r="G381">
        <v>56</v>
      </c>
      <c r="H381">
        <v>15</v>
      </c>
      <c r="I381" t="s">
        <v>152</v>
      </c>
      <c r="J381" t="s">
        <v>139</v>
      </c>
      <c r="K381" t="s">
        <v>142</v>
      </c>
      <c r="L381">
        <v>0</v>
      </c>
      <c r="M381">
        <v>1</v>
      </c>
      <c r="N381">
        <v>0</v>
      </c>
      <c r="O381">
        <v>31.7</v>
      </c>
      <c r="P381">
        <v>31.7</v>
      </c>
      <c r="Q381">
        <v>63.4</v>
      </c>
      <c r="R381">
        <v>0.63400000000000001</v>
      </c>
      <c r="S381">
        <v>1.56</v>
      </c>
      <c r="T381">
        <v>28.6</v>
      </c>
      <c r="U381">
        <v>0.5</v>
      </c>
      <c r="V381">
        <v>2</v>
      </c>
      <c r="W381">
        <v>3.2</v>
      </c>
      <c r="X381">
        <v>0.4</v>
      </c>
      <c r="Y381">
        <v>64</v>
      </c>
      <c r="Z381">
        <v>61</v>
      </c>
      <c r="AA381">
        <v>87</v>
      </c>
      <c r="AB381">
        <v>60</v>
      </c>
    </row>
    <row r="382" spans="1:28" x14ac:dyDescent="0.25">
      <c r="A382" t="s">
        <v>180</v>
      </c>
      <c r="B382">
        <v>13</v>
      </c>
      <c r="C382" t="s">
        <v>137</v>
      </c>
      <c r="D382">
        <v>1</v>
      </c>
      <c r="E382">
        <v>28</v>
      </c>
      <c r="F382">
        <v>40</v>
      </c>
      <c r="G382">
        <v>56</v>
      </c>
      <c r="H382">
        <v>16</v>
      </c>
      <c r="I382" t="s">
        <v>153</v>
      </c>
      <c r="J382" t="s">
        <v>139</v>
      </c>
      <c r="K382" t="s">
        <v>142</v>
      </c>
      <c r="L382">
        <v>0</v>
      </c>
      <c r="M382">
        <v>1</v>
      </c>
      <c r="N382">
        <v>0</v>
      </c>
      <c r="O382">
        <v>1</v>
      </c>
      <c r="P382">
        <v>1</v>
      </c>
      <c r="Q382">
        <v>2</v>
      </c>
      <c r="R382">
        <v>0.02</v>
      </c>
      <c r="S382">
        <v>5.22</v>
      </c>
      <c r="T382">
        <v>62.6</v>
      </c>
      <c r="U382">
        <v>48.8</v>
      </c>
      <c r="V382">
        <v>5.4</v>
      </c>
      <c r="W382">
        <v>27.2</v>
      </c>
      <c r="X382">
        <v>0.2</v>
      </c>
      <c r="Y382">
        <v>59</v>
      </c>
      <c r="Z382">
        <v>56</v>
      </c>
      <c r="AA382">
        <v>91</v>
      </c>
      <c r="AB382">
        <v>80</v>
      </c>
    </row>
    <row r="383" spans="1:28" x14ac:dyDescent="0.25">
      <c r="A383" t="s">
        <v>180</v>
      </c>
      <c r="B383">
        <v>13</v>
      </c>
      <c r="C383" t="s">
        <v>137</v>
      </c>
      <c r="D383">
        <v>1</v>
      </c>
      <c r="E383">
        <v>28</v>
      </c>
      <c r="F383">
        <v>40</v>
      </c>
      <c r="G383">
        <v>56</v>
      </c>
      <c r="H383">
        <v>17</v>
      </c>
      <c r="I383" t="s">
        <v>154</v>
      </c>
      <c r="J383" t="s">
        <v>141</v>
      </c>
      <c r="K383" t="s">
        <v>119</v>
      </c>
      <c r="L383">
        <v>0</v>
      </c>
      <c r="M383">
        <v>0</v>
      </c>
      <c r="N383">
        <v>1</v>
      </c>
      <c r="O383">
        <v>40.299999999999997</v>
      </c>
      <c r="P383">
        <v>40.299999999999997</v>
      </c>
      <c r="Q383">
        <v>80.599999999999994</v>
      </c>
      <c r="R383">
        <v>0.80600000000000005</v>
      </c>
      <c r="S383">
        <v>4.2</v>
      </c>
      <c r="T383">
        <v>66.2</v>
      </c>
      <c r="U383">
        <v>5.0999999999999996</v>
      </c>
      <c r="V383">
        <v>12.2</v>
      </c>
      <c r="W383">
        <v>7.8</v>
      </c>
      <c r="X383">
        <v>0</v>
      </c>
      <c r="Y383">
        <v>53</v>
      </c>
      <c r="Z383">
        <v>18</v>
      </c>
      <c r="AA383">
        <v>27</v>
      </c>
      <c r="AB383">
        <v>38</v>
      </c>
    </row>
    <row r="384" spans="1:28" x14ac:dyDescent="0.25">
      <c r="A384" t="s">
        <v>180</v>
      </c>
      <c r="B384">
        <v>13</v>
      </c>
      <c r="C384" t="s">
        <v>137</v>
      </c>
      <c r="D384">
        <v>1</v>
      </c>
      <c r="E384">
        <v>28</v>
      </c>
      <c r="F384">
        <v>40</v>
      </c>
      <c r="G384">
        <v>56</v>
      </c>
      <c r="H384">
        <v>19</v>
      </c>
      <c r="I384" t="s">
        <v>155</v>
      </c>
      <c r="J384" t="s">
        <v>139</v>
      </c>
      <c r="K384" t="s">
        <v>119</v>
      </c>
      <c r="L384">
        <v>0</v>
      </c>
      <c r="M384">
        <v>0</v>
      </c>
      <c r="N384">
        <v>0</v>
      </c>
      <c r="O384">
        <v>27.3</v>
      </c>
      <c r="P384">
        <v>27.3</v>
      </c>
      <c r="Q384">
        <v>54.6</v>
      </c>
      <c r="R384">
        <v>0.54600000000000004</v>
      </c>
      <c r="S384">
        <v>4.1399999999999997</v>
      </c>
      <c r="T384">
        <v>23.8</v>
      </c>
      <c r="U384">
        <v>1</v>
      </c>
      <c r="V384">
        <v>5.2</v>
      </c>
      <c r="W384">
        <v>9.4</v>
      </c>
      <c r="X384">
        <v>0.8</v>
      </c>
      <c r="Y384">
        <v>55</v>
      </c>
      <c r="Z384">
        <v>52</v>
      </c>
      <c r="AA384">
        <v>57</v>
      </c>
      <c r="AB384">
        <v>54</v>
      </c>
    </row>
    <row r="385" spans="1:28" x14ac:dyDescent="0.25">
      <c r="A385" t="s">
        <v>180</v>
      </c>
      <c r="B385">
        <v>13</v>
      </c>
      <c r="C385" t="s">
        <v>137</v>
      </c>
      <c r="D385">
        <v>1</v>
      </c>
      <c r="E385">
        <v>28</v>
      </c>
      <c r="F385">
        <v>40</v>
      </c>
      <c r="G385">
        <v>56</v>
      </c>
      <c r="H385">
        <v>20</v>
      </c>
      <c r="I385" t="s">
        <v>156</v>
      </c>
      <c r="J385" t="s">
        <v>141</v>
      </c>
      <c r="K385" t="s">
        <v>142</v>
      </c>
      <c r="L385">
        <v>0</v>
      </c>
      <c r="M385">
        <v>1</v>
      </c>
      <c r="N385">
        <v>1</v>
      </c>
      <c r="O385">
        <v>35.9</v>
      </c>
      <c r="P385">
        <v>35.9</v>
      </c>
      <c r="Q385">
        <v>71.8</v>
      </c>
      <c r="R385">
        <v>0.71799999999999997</v>
      </c>
      <c r="S385">
        <v>1.28</v>
      </c>
      <c r="T385">
        <v>16</v>
      </c>
      <c r="U385">
        <v>3.6</v>
      </c>
      <c r="V385">
        <v>3</v>
      </c>
      <c r="W385">
        <v>4.8</v>
      </c>
      <c r="X385">
        <v>0.4</v>
      </c>
      <c r="Y385">
        <v>68</v>
      </c>
      <c r="Z385">
        <v>66</v>
      </c>
      <c r="AA385">
        <v>77</v>
      </c>
      <c r="AB385">
        <v>60</v>
      </c>
    </row>
    <row r="386" spans="1:28" x14ac:dyDescent="0.25">
      <c r="A386" t="s">
        <v>181</v>
      </c>
      <c r="B386">
        <v>14</v>
      </c>
      <c r="C386" t="s">
        <v>158</v>
      </c>
      <c r="D386">
        <v>0</v>
      </c>
      <c r="E386">
        <v>74</v>
      </c>
      <c r="F386">
        <v>8</v>
      </c>
      <c r="G386">
        <v>100</v>
      </c>
      <c r="H386">
        <v>1</v>
      </c>
      <c r="I386" t="s">
        <v>138</v>
      </c>
      <c r="J386" t="s">
        <v>139</v>
      </c>
      <c r="K386" t="s">
        <v>119</v>
      </c>
      <c r="L386">
        <v>0</v>
      </c>
      <c r="M386">
        <v>0</v>
      </c>
      <c r="N386">
        <v>0</v>
      </c>
      <c r="O386">
        <v>27.44</v>
      </c>
      <c r="P386">
        <v>27.44</v>
      </c>
      <c r="Q386">
        <v>54.88</v>
      </c>
      <c r="R386">
        <v>0.54879999999999995</v>
      </c>
      <c r="S386">
        <v>2.1</v>
      </c>
      <c r="T386">
        <v>24.8</v>
      </c>
      <c r="U386">
        <v>5.0999999999999996</v>
      </c>
      <c r="V386">
        <v>5.8</v>
      </c>
      <c r="W386">
        <v>8.6</v>
      </c>
      <c r="X386">
        <v>0.52</v>
      </c>
      <c r="Y386">
        <v>66</v>
      </c>
      <c r="Z386">
        <v>61</v>
      </c>
      <c r="AA386">
        <v>79</v>
      </c>
      <c r="AB386">
        <v>100</v>
      </c>
    </row>
    <row r="387" spans="1:28" x14ac:dyDescent="0.25">
      <c r="A387" t="s">
        <v>181</v>
      </c>
      <c r="B387">
        <v>14</v>
      </c>
      <c r="C387" t="s">
        <v>158</v>
      </c>
      <c r="D387">
        <v>0</v>
      </c>
      <c r="E387">
        <v>74</v>
      </c>
      <c r="F387">
        <v>8</v>
      </c>
      <c r="G387">
        <v>100</v>
      </c>
      <c r="H387">
        <v>2</v>
      </c>
      <c r="I387" t="s">
        <v>140</v>
      </c>
      <c r="J387" t="s">
        <v>141</v>
      </c>
      <c r="K387" t="s">
        <v>142</v>
      </c>
      <c r="L387">
        <v>0</v>
      </c>
      <c r="M387">
        <v>1</v>
      </c>
      <c r="N387">
        <v>1</v>
      </c>
      <c r="O387">
        <v>39.9</v>
      </c>
      <c r="P387">
        <v>39.9</v>
      </c>
      <c r="Q387">
        <v>79.8</v>
      </c>
      <c r="R387">
        <v>0.79800000000000004</v>
      </c>
      <c r="S387">
        <v>0.8</v>
      </c>
      <c r="T387">
        <v>20</v>
      </c>
      <c r="U387">
        <v>18.600000000000001</v>
      </c>
      <c r="V387">
        <v>0</v>
      </c>
      <c r="W387">
        <v>0</v>
      </c>
      <c r="X387">
        <v>0.2</v>
      </c>
      <c r="Y387">
        <v>55</v>
      </c>
      <c r="Z387">
        <v>0</v>
      </c>
      <c r="AA387">
        <v>21</v>
      </c>
      <c r="AB387">
        <v>97</v>
      </c>
    </row>
    <row r="388" spans="1:28" x14ac:dyDescent="0.25">
      <c r="A388" t="s">
        <v>181</v>
      </c>
      <c r="B388">
        <v>14</v>
      </c>
      <c r="C388" t="s">
        <v>158</v>
      </c>
      <c r="D388">
        <v>0</v>
      </c>
      <c r="E388">
        <v>74</v>
      </c>
      <c r="F388">
        <v>8</v>
      </c>
      <c r="G388">
        <v>100</v>
      </c>
      <c r="H388">
        <v>4</v>
      </c>
      <c r="I388" t="s">
        <v>143</v>
      </c>
      <c r="J388" t="s">
        <v>139</v>
      </c>
      <c r="K388" t="s">
        <v>142</v>
      </c>
      <c r="L388">
        <v>0</v>
      </c>
      <c r="M388">
        <v>1</v>
      </c>
      <c r="N388">
        <v>0</v>
      </c>
      <c r="O388">
        <v>1.8</v>
      </c>
      <c r="P388">
        <v>1.8</v>
      </c>
      <c r="Q388">
        <v>3.6</v>
      </c>
      <c r="R388">
        <v>3.5999999999999997E-2</v>
      </c>
      <c r="S388">
        <v>5.36</v>
      </c>
      <c r="T388">
        <v>52.6</v>
      </c>
      <c r="U388">
        <v>1.2</v>
      </c>
      <c r="V388">
        <v>5.6</v>
      </c>
      <c r="W388">
        <v>33</v>
      </c>
      <c r="X388">
        <v>2.4</v>
      </c>
      <c r="Y388">
        <v>100</v>
      </c>
      <c r="Z388">
        <v>100</v>
      </c>
      <c r="AA388">
        <v>95</v>
      </c>
      <c r="AB388">
        <v>100</v>
      </c>
    </row>
    <row r="389" spans="1:28" x14ac:dyDescent="0.25">
      <c r="A389" t="s">
        <v>181</v>
      </c>
      <c r="B389">
        <v>14</v>
      </c>
      <c r="C389" t="s">
        <v>158</v>
      </c>
      <c r="D389">
        <v>0</v>
      </c>
      <c r="E389">
        <v>74</v>
      </c>
      <c r="F389">
        <v>8</v>
      </c>
      <c r="G389">
        <v>100</v>
      </c>
      <c r="H389">
        <v>5</v>
      </c>
      <c r="I389" t="s">
        <v>144</v>
      </c>
      <c r="J389" t="s">
        <v>141</v>
      </c>
      <c r="K389" t="s">
        <v>119</v>
      </c>
      <c r="L389">
        <v>0</v>
      </c>
      <c r="M389">
        <v>0</v>
      </c>
      <c r="N389">
        <v>1</v>
      </c>
      <c r="O389">
        <v>33.5</v>
      </c>
      <c r="P389">
        <v>33.5</v>
      </c>
      <c r="Q389">
        <v>67</v>
      </c>
      <c r="R389">
        <v>0.67</v>
      </c>
      <c r="S389">
        <v>1.66</v>
      </c>
      <c r="T389">
        <v>17</v>
      </c>
      <c r="U389">
        <v>6.9</v>
      </c>
      <c r="V389">
        <v>3.2</v>
      </c>
      <c r="W389">
        <v>8.8000000000000007</v>
      </c>
      <c r="X389">
        <v>0.6</v>
      </c>
      <c r="Y389">
        <v>97</v>
      </c>
      <c r="Z389">
        <v>100</v>
      </c>
      <c r="AA389">
        <v>78</v>
      </c>
      <c r="AB389">
        <v>98</v>
      </c>
    </row>
    <row r="390" spans="1:28" x14ac:dyDescent="0.25">
      <c r="A390" t="s">
        <v>181</v>
      </c>
      <c r="B390">
        <v>14</v>
      </c>
      <c r="C390" t="s">
        <v>158</v>
      </c>
      <c r="D390">
        <v>0</v>
      </c>
      <c r="E390">
        <v>74</v>
      </c>
      <c r="F390">
        <v>8</v>
      </c>
      <c r="G390">
        <v>100</v>
      </c>
      <c r="H390">
        <v>6</v>
      </c>
      <c r="I390" t="s">
        <v>145</v>
      </c>
      <c r="J390" t="s">
        <v>139</v>
      </c>
      <c r="K390" t="s">
        <v>119</v>
      </c>
      <c r="L390">
        <v>0</v>
      </c>
      <c r="M390">
        <v>0</v>
      </c>
      <c r="N390">
        <v>0</v>
      </c>
      <c r="O390">
        <v>4.7</v>
      </c>
      <c r="P390">
        <v>4.7</v>
      </c>
      <c r="Q390">
        <v>9.4</v>
      </c>
      <c r="R390">
        <v>9.4E-2</v>
      </c>
      <c r="S390">
        <v>3.4</v>
      </c>
      <c r="T390">
        <v>62.6</v>
      </c>
      <c r="U390">
        <v>41</v>
      </c>
      <c r="V390">
        <v>5.4</v>
      </c>
      <c r="W390">
        <v>27.2</v>
      </c>
      <c r="X390">
        <v>0.2</v>
      </c>
      <c r="Y390">
        <v>73</v>
      </c>
      <c r="Z390">
        <v>85</v>
      </c>
      <c r="AA390">
        <v>65</v>
      </c>
      <c r="AB390">
        <v>83</v>
      </c>
    </row>
    <row r="391" spans="1:28" x14ac:dyDescent="0.25">
      <c r="A391" t="s">
        <v>181</v>
      </c>
      <c r="B391">
        <v>14</v>
      </c>
      <c r="C391" t="s">
        <v>158</v>
      </c>
      <c r="D391">
        <v>0</v>
      </c>
      <c r="E391">
        <v>74</v>
      </c>
      <c r="F391">
        <v>8</v>
      </c>
      <c r="G391">
        <v>100</v>
      </c>
      <c r="H391">
        <v>7</v>
      </c>
      <c r="I391" t="s">
        <v>146</v>
      </c>
      <c r="J391" t="s">
        <v>141</v>
      </c>
      <c r="K391" t="s">
        <v>142</v>
      </c>
      <c r="L391">
        <v>0</v>
      </c>
      <c r="M391">
        <v>1</v>
      </c>
      <c r="N391">
        <v>1</v>
      </c>
      <c r="O391">
        <v>31.75</v>
      </c>
      <c r="P391">
        <v>31.75</v>
      </c>
      <c r="Q391">
        <v>63.5</v>
      </c>
      <c r="R391">
        <v>0.63500000000000001</v>
      </c>
      <c r="S391">
        <v>1.8</v>
      </c>
      <c r="T391">
        <v>25.6</v>
      </c>
      <c r="U391">
        <v>23.1</v>
      </c>
      <c r="V391">
        <v>3</v>
      </c>
      <c r="W391">
        <v>7.2</v>
      </c>
      <c r="X391">
        <v>0.1</v>
      </c>
      <c r="Y391">
        <v>57</v>
      </c>
      <c r="Z391">
        <v>20</v>
      </c>
      <c r="AA391">
        <v>35</v>
      </c>
      <c r="AB391">
        <v>84</v>
      </c>
    </row>
    <row r="392" spans="1:28" x14ac:dyDescent="0.25">
      <c r="A392" t="s">
        <v>181</v>
      </c>
      <c r="B392">
        <v>14</v>
      </c>
      <c r="C392" t="s">
        <v>158</v>
      </c>
      <c r="D392">
        <v>0</v>
      </c>
      <c r="E392">
        <v>74</v>
      </c>
      <c r="F392">
        <v>8</v>
      </c>
      <c r="G392">
        <v>100</v>
      </c>
      <c r="H392">
        <v>9</v>
      </c>
      <c r="I392" t="s">
        <v>147</v>
      </c>
      <c r="J392" t="s">
        <v>139</v>
      </c>
      <c r="K392" t="s">
        <v>142</v>
      </c>
      <c r="L392">
        <v>0</v>
      </c>
      <c r="M392">
        <v>1</v>
      </c>
      <c r="N392">
        <v>0</v>
      </c>
      <c r="O392">
        <v>21.2</v>
      </c>
      <c r="P392">
        <v>21.2</v>
      </c>
      <c r="Q392">
        <v>42.4</v>
      </c>
      <c r="R392">
        <v>0.42399999999999999</v>
      </c>
      <c r="S392">
        <v>2.58</v>
      </c>
      <c r="T392">
        <v>32.200000000000003</v>
      </c>
      <c r="U392">
        <v>3.5</v>
      </c>
      <c r="V392">
        <v>12.4</v>
      </c>
      <c r="W392">
        <v>8</v>
      </c>
      <c r="X392">
        <v>1.4</v>
      </c>
      <c r="Y392">
        <v>84</v>
      </c>
      <c r="Z392">
        <v>81</v>
      </c>
      <c r="AA392">
        <v>95</v>
      </c>
      <c r="AB392">
        <v>100</v>
      </c>
    </row>
    <row r="393" spans="1:28" x14ac:dyDescent="0.25">
      <c r="A393" t="s">
        <v>181</v>
      </c>
      <c r="B393">
        <v>14</v>
      </c>
      <c r="C393" t="s">
        <v>158</v>
      </c>
      <c r="D393">
        <v>0</v>
      </c>
      <c r="E393">
        <v>74</v>
      </c>
      <c r="F393">
        <v>8</v>
      </c>
      <c r="G393">
        <v>100</v>
      </c>
      <c r="H393">
        <v>10</v>
      </c>
      <c r="I393" t="s">
        <v>148</v>
      </c>
      <c r="J393" t="s">
        <v>141</v>
      </c>
      <c r="K393" t="s">
        <v>119</v>
      </c>
      <c r="L393">
        <v>0</v>
      </c>
      <c r="M393">
        <v>0</v>
      </c>
      <c r="N393">
        <v>1</v>
      </c>
      <c r="O393">
        <v>43.7</v>
      </c>
      <c r="P393">
        <v>43.7</v>
      </c>
      <c r="Q393">
        <v>87.4</v>
      </c>
      <c r="R393">
        <v>0.874</v>
      </c>
      <c r="S393">
        <v>0.56000000000000005</v>
      </c>
      <c r="T393">
        <v>4.8</v>
      </c>
      <c r="U393">
        <v>4.5999999999999996</v>
      </c>
      <c r="V393">
        <v>1.8</v>
      </c>
      <c r="W393">
        <v>2.8</v>
      </c>
      <c r="X393">
        <v>0.2</v>
      </c>
      <c r="Y393">
        <v>84</v>
      </c>
      <c r="Z393">
        <v>79</v>
      </c>
      <c r="AA393">
        <v>67</v>
      </c>
      <c r="AB393">
        <v>100</v>
      </c>
    </row>
    <row r="394" spans="1:28" x14ac:dyDescent="0.25">
      <c r="A394" t="s">
        <v>181</v>
      </c>
      <c r="B394">
        <v>14</v>
      </c>
      <c r="C394" t="s">
        <v>158</v>
      </c>
      <c r="D394">
        <v>0</v>
      </c>
      <c r="E394">
        <v>74</v>
      </c>
      <c r="F394">
        <v>8</v>
      </c>
      <c r="G394">
        <v>100</v>
      </c>
      <c r="H394">
        <v>11</v>
      </c>
      <c r="I394" t="s">
        <v>149</v>
      </c>
      <c r="J394" t="s">
        <v>139</v>
      </c>
      <c r="K394" t="s">
        <v>142</v>
      </c>
      <c r="L394">
        <v>0</v>
      </c>
      <c r="M394">
        <v>1</v>
      </c>
      <c r="N394">
        <v>0</v>
      </c>
      <c r="O394">
        <v>20.3</v>
      </c>
      <c r="P394">
        <v>20.3</v>
      </c>
      <c r="Q394">
        <v>40.6</v>
      </c>
      <c r="R394">
        <v>0.40600000000000003</v>
      </c>
      <c r="S394">
        <v>3.04</v>
      </c>
      <c r="T394">
        <v>28.2</v>
      </c>
      <c r="U394">
        <v>10</v>
      </c>
      <c r="V394">
        <v>12.6</v>
      </c>
      <c r="W394">
        <v>15.4</v>
      </c>
      <c r="X394">
        <v>1.4</v>
      </c>
      <c r="Y394">
        <v>96</v>
      </c>
      <c r="Z394">
        <v>89</v>
      </c>
      <c r="AA394">
        <v>76</v>
      </c>
      <c r="AB394">
        <v>96</v>
      </c>
    </row>
    <row r="395" spans="1:28" x14ac:dyDescent="0.25">
      <c r="A395" t="s">
        <v>181</v>
      </c>
      <c r="B395">
        <v>14</v>
      </c>
      <c r="C395" t="s">
        <v>158</v>
      </c>
      <c r="D395">
        <v>0</v>
      </c>
      <c r="E395">
        <v>74</v>
      </c>
      <c r="F395">
        <v>8</v>
      </c>
      <c r="G395">
        <v>100</v>
      </c>
      <c r="H395">
        <v>12</v>
      </c>
      <c r="I395" t="s">
        <v>150</v>
      </c>
      <c r="J395" t="s">
        <v>141</v>
      </c>
      <c r="K395" t="s">
        <v>119</v>
      </c>
      <c r="L395">
        <v>0</v>
      </c>
      <c r="M395">
        <v>0</v>
      </c>
      <c r="N395">
        <v>1</v>
      </c>
      <c r="O395">
        <v>36.4</v>
      </c>
      <c r="P395">
        <v>36.4</v>
      </c>
      <c r="Q395">
        <v>72.8</v>
      </c>
      <c r="R395">
        <v>0.72799999999999998</v>
      </c>
      <c r="S395">
        <v>1.02</v>
      </c>
      <c r="T395">
        <v>24</v>
      </c>
      <c r="U395">
        <v>20.9</v>
      </c>
      <c r="V395">
        <v>1.2</v>
      </c>
      <c r="W395">
        <v>0.4</v>
      </c>
      <c r="X395">
        <v>0.4</v>
      </c>
      <c r="Y395">
        <v>88</v>
      </c>
      <c r="Z395">
        <v>83</v>
      </c>
      <c r="AA395">
        <v>77</v>
      </c>
      <c r="AB395">
        <v>100</v>
      </c>
    </row>
    <row r="396" spans="1:28" x14ac:dyDescent="0.25">
      <c r="A396" t="s">
        <v>181</v>
      </c>
      <c r="B396">
        <v>14</v>
      </c>
      <c r="C396" t="s">
        <v>158</v>
      </c>
      <c r="D396">
        <v>0</v>
      </c>
      <c r="E396">
        <v>74</v>
      </c>
      <c r="F396">
        <v>8</v>
      </c>
      <c r="G396">
        <v>100</v>
      </c>
      <c r="H396">
        <v>14</v>
      </c>
      <c r="I396" t="s">
        <v>151</v>
      </c>
      <c r="J396" t="s">
        <v>139</v>
      </c>
      <c r="K396" t="s">
        <v>119</v>
      </c>
      <c r="L396">
        <v>0</v>
      </c>
      <c r="M396">
        <v>0</v>
      </c>
      <c r="N396">
        <v>0</v>
      </c>
      <c r="O396">
        <v>1.96</v>
      </c>
      <c r="P396">
        <v>1.96</v>
      </c>
      <c r="Q396">
        <v>3.92</v>
      </c>
      <c r="R396">
        <v>3.9199999999999999E-2</v>
      </c>
      <c r="S396">
        <v>6.08</v>
      </c>
      <c r="T396">
        <v>9.4</v>
      </c>
      <c r="U396">
        <v>5.3</v>
      </c>
      <c r="V396">
        <v>28.8</v>
      </c>
      <c r="W396">
        <v>48.8</v>
      </c>
      <c r="X396">
        <v>1.08</v>
      </c>
      <c r="Y396">
        <v>66</v>
      </c>
      <c r="Z396">
        <v>60</v>
      </c>
      <c r="AA396">
        <v>81</v>
      </c>
      <c r="AB396">
        <v>100</v>
      </c>
    </row>
    <row r="397" spans="1:28" x14ac:dyDescent="0.25">
      <c r="A397" t="s">
        <v>181</v>
      </c>
      <c r="B397">
        <v>14</v>
      </c>
      <c r="C397" t="s">
        <v>158</v>
      </c>
      <c r="D397">
        <v>0</v>
      </c>
      <c r="E397">
        <v>74</v>
      </c>
      <c r="F397">
        <v>8</v>
      </c>
      <c r="G397">
        <v>100</v>
      </c>
      <c r="H397">
        <v>15</v>
      </c>
      <c r="I397" t="s">
        <v>152</v>
      </c>
      <c r="J397" t="s">
        <v>139</v>
      </c>
      <c r="K397" t="s">
        <v>142</v>
      </c>
      <c r="L397">
        <v>0</v>
      </c>
      <c r="M397">
        <v>1</v>
      </c>
      <c r="N397">
        <v>0</v>
      </c>
      <c r="O397">
        <v>31.7</v>
      </c>
      <c r="P397">
        <v>31.7</v>
      </c>
      <c r="Q397">
        <v>63.4</v>
      </c>
      <c r="R397">
        <v>0.63400000000000001</v>
      </c>
      <c r="S397">
        <v>1.56</v>
      </c>
      <c r="T397">
        <v>28.6</v>
      </c>
      <c r="U397">
        <v>0.5</v>
      </c>
      <c r="V397">
        <v>2</v>
      </c>
      <c r="W397">
        <v>3.2</v>
      </c>
      <c r="X397">
        <v>0.4</v>
      </c>
      <c r="Y397">
        <v>93</v>
      </c>
      <c r="Z397">
        <v>83</v>
      </c>
      <c r="AA397">
        <v>91</v>
      </c>
      <c r="AB397">
        <v>96</v>
      </c>
    </row>
    <row r="398" spans="1:28" x14ac:dyDescent="0.25">
      <c r="A398" t="s">
        <v>181</v>
      </c>
      <c r="B398">
        <v>14</v>
      </c>
      <c r="C398" t="s">
        <v>158</v>
      </c>
      <c r="D398">
        <v>0</v>
      </c>
      <c r="E398">
        <v>74</v>
      </c>
      <c r="F398">
        <v>8</v>
      </c>
      <c r="G398">
        <v>100</v>
      </c>
      <c r="H398">
        <v>16</v>
      </c>
      <c r="I398" t="s">
        <v>153</v>
      </c>
      <c r="J398" t="s">
        <v>139</v>
      </c>
      <c r="K398" t="s">
        <v>142</v>
      </c>
      <c r="L398">
        <v>0</v>
      </c>
      <c r="M398">
        <v>1</v>
      </c>
      <c r="N398">
        <v>0</v>
      </c>
      <c r="O398">
        <v>1</v>
      </c>
      <c r="P398">
        <v>1</v>
      </c>
      <c r="Q398">
        <v>2</v>
      </c>
      <c r="R398">
        <v>0.02</v>
      </c>
      <c r="S398">
        <v>5.22</v>
      </c>
      <c r="T398">
        <v>62.6</v>
      </c>
      <c r="U398">
        <v>48.8</v>
      </c>
      <c r="V398">
        <v>5.4</v>
      </c>
      <c r="W398">
        <v>27.2</v>
      </c>
      <c r="X398">
        <v>0.2</v>
      </c>
      <c r="Y398">
        <v>64</v>
      </c>
      <c r="Z398">
        <v>61</v>
      </c>
      <c r="AA398">
        <v>87</v>
      </c>
      <c r="AB398">
        <v>96</v>
      </c>
    </row>
    <row r="399" spans="1:28" x14ac:dyDescent="0.25">
      <c r="A399" t="s">
        <v>181</v>
      </c>
      <c r="B399">
        <v>14</v>
      </c>
      <c r="C399" t="s">
        <v>158</v>
      </c>
      <c r="D399">
        <v>0</v>
      </c>
      <c r="E399">
        <v>74</v>
      </c>
      <c r="F399">
        <v>8</v>
      </c>
      <c r="G399">
        <v>100</v>
      </c>
      <c r="H399">
        <v>17</v>
      </c>
      <c r="I399" t="s">
        <v>154</v>
      </c>
      <c r="J399" t="s">
        <v>141</v>
      </c>
      <c r="K399" t="s">
        <v>119</v>
      </c>
      <c r="L399">
        <v>0</v>
      </c>
      <c r="M399">
        <v>0</v>
      </c>
      <c r="N399">
        <v>1</v>
      </c>
      <c r="O399">
        <v>40.299999999999997</v>
      </c>
      <c r="P399">
        <v>40.299999999999997</v>
      </c>
      <c r="Q399">
        <v>80.599999999999994</v>
      </c>
      <c r="R399">
        <v>0.80600000000000005</v>
      </c>
      <c r="S399">
        <v>4.2</v>
      </c>
      <c r="T399">
        <v>66.2</v>
      </c>
      <c r="U399">
        <v>5.0999999999999996</v>
      </c>
      <c r="V399">
        <v>12.2</v>
      </c>
      <c r="W399">
        <v>7.8</v>
      </c>
      <c r="X399">
        <v>0</v>
      </c>
      <c r="Y399">
        <v>75</v>
      </c>
      <c r="Z399">
        <v>55</v>
      </c>
      <c r="AA399">
        <v>58</v>
      </c>
      <c r="AB399">
        <v>81</v>
      </c>
    </row>
    <row r="400" spans="1:28" x14ac:dyDescent="0.25">
      <c r="A400" t="s">
        <v>181</v>
      </c>
      <c r="B400">
        <v>14</v>
      </c>
      <c r="C400" t="s">
        <v>158</v>
      </c>
      <c r="D400">
        <v>0</v>
      </c>
      <c r="E400">
        <v>74</v>
      </c>
      <c r="F400">
        <v>8</v>
      </c>
      <c r="G400">
        <v>100</v>
      </c>
      <c r="H400">
        <v>19</v>
      </c>
      <c r="I400" t="s">
        <v>155</v>
      </c>
      <c r="J400" t="s">
        <v>139</v>
      </c>
      <c r="K400" t="s">
        <v>119</v>
      </c>
      <c r="L400">
        <v>0</v>
      </c>
      <c r="M400">
        <v>0</v>
      </c>
      <c r="N400">
        <v>0</v>
      </c>
      <c r="O400">
        <v>27.3</v>
      </c>
      <c r="P400">
        <v>27.3</v>
      </c>
      <c r="Q400">
        <v>54.6</v>
      </c>
      <c r="R400">
        <v>0.54600000000000004</v>
      </c>
      <c r="S400">
        <v>4.1399999999999997</v>
      </c>
      <c r="T400">
        <v>23.8</v>
      </c>
      <c r="U400">
        <v>1</v>
      </c>
      <c r="V400">
        <v>5.2</v>
      </c>
      <c r="W400">
        <v>9.4</v>
      </c>
      <c r="X400">
        <v>0.8</v>
      </c>
      <c r="Y400">
        <v>72</v>
      </c>
      <c r="Z400">
        <v>61</v>
      </c>
      <c r="AA400">
        <v>90</v>
      </c>
      <c r="AB400">
        <v>89</v>
      </c>
    </row>
    <row r="401" spans="1:28" x14ac:dyDescent="0.25">
      <c r="A401" t="s">
        <v>181</v>
      </c>
      <c r="B401">
        <v>14</v>
      </c>
      <c r="C401" t="s">
        <v>158</v>
      </c>
      <c r="D401">
        <v>0</v>
      </c>
      <c r="E401">
        <v>74</v>
      </c>
      <c r="F401">
        <v>8</v>
      </c>
      <c r="G401">
        <v>100</v>
      </c>
      <c r="H401">
        <v>20</v>
      </c>
      <c r="I401" t="s">
        <v>156</v>
      </c>
      <c r="J401" t="s">
        <v>141</v>
      </c>
      <c r="K401" t="s">
        <v>142</v>
      </c>
      <c r="L401">
        <v>0</v>
      </c>
      <c r="M401">
        <v>1</v>
      </c>
      <c r="N401">
        <v>1</v>
      </c>
      <c r="O401">
        <v>35.9</v>
      </c>
      <c r="P401">
        <v>35.9</v>
      </c>
      <c r="Q401">
        <v>71.8</v>
      </c>
      <c r="R401">
        <v>0.71799999999999997</v>
      </c>
      <c r="S401">
        <v>1.28</v>
      </c>
      <c r="T401">
        <v>16</v>
      </c>
      <c r="U401">
        <v>3.6</v>
      </c>
      <c r="V401">
        <v>3</v>
      </c>
      <c r="W401">
        <v>4.8</v>
      </c>
      <c r="X401">
        <v>0.4</v>
      </c>
      <c r="Y401">
        <v>65</v>
      </c>
      <c r="Z401">
        <v>44</v>
      </c>
      <c r="AA401">
        <v>85</v>
      </c>
      <c r="AB401">
        <v>70</v>
      </c>
    </row>
    <row r="402" spans="1:28" x14ac:dyDescent="0.25">
      <c r="A402" t="s">
        <v>182</v>
      </c>
      <c r="B402">
        <v>14</v>
      </c>
      <c r="C402" t="s">
        <v>137</v>
      </c>
      <c r="D402">
        <v>1</v>
      </c>
      <c r="E402">
        <v>84</v>
      </c>
      <c r="F402">
        <v>12</v>
      </c>
      <c r="G402">
        <v>91</v>
      </c>
      <c r="H402">
        <v>1</v>
      </c>
      <c r="I402" t="s">
        <v>138</v>
      </c>
      <c r="J402" t="s">
        <v>139</v>
      </c>
      <c r="K402" t="s">
        <v>119</v>
      </c>
      <c r="L402">
        <v>0</v>
      </c>
      <c r="M402">
        <v>0</v>
      </c>
      <c r="N402">
        <v>0</v>
      </c>
      <c r="O402">
        <v>27.44</v>
      </c>
      <c r="P402">
        <v>27.44</v>
      </c>
      <c r="Q402">
        <v>54.88</v>
      </c>
      <c r="R402">
        <v>0.54879999999999995</v>
      </c>
      <c r="S402">
        <v>2.1</v>
      </c>
      <c r="T402">
        <v>24.8</v>
      </c>
      <c r="U402">
        <v>5.0999999999999996</v>
      </c>
      <c r="V402">
        <v>5.8</v>
      </c>
      <c r="W402">
        <v>8.6</v>
      </c>
      <c r="X402">
        <v>0.52</v>
      </c>
      <c r="Y402">
        <v>70</v>
      </c>
      <c r="Z402">
        <v>90</v>
      </c>
      <c r="AA402">
        <v>82</v>
      </c>
      <c r="AB402">
        <v>100</v>
      </c>
    </row>
    <row r="403" spans="1:28" x14ac:dyDescent="0.25">
      <c r="A403" t="s">
        <v>182</v>
      </c>
      <c r="B403">
        <v>14</v>
      </c>
      <c r="C403" t="s">
        <v>137</v>
      </c>
      <c r="D403">
        <v>1</v>
      </c>
      <c r="E403">
        <v>84</v>
      </c>
      <c r="F403">
        <v>12</v>
      </c>
      <c r="G403">
        <v>91</v>
      </c>
      <c r="H403">
        <v>2</v>
      </c>
      <c r="I403" t="s">
        <v>140</v>
      </c>
      <c r="J403" t="s">
        <v>141</v>
      </c>
      <c r="K403" t="s">
        <v>142</v>
      </c>
      <c r="L403">
        <v>0</v>
      </c>
      <c r="M403">
        <v>1</v>
      </c>
      <c r="N403">
        <v>1</v>
      </c>
      <c r="O403">
        <v>39.9</v>
      </c>
      <c r="P403">
        <v>39.9</v>
      </c>
      <c r="Q403">
        <v>79.8</v>
      </c>
      <c r="R403">
        <v>0.79800000000000004</v>
      </c>
      <c r="S403">
        <v>0.8</v>
      </c>
      <c r="T403">
        <v>20</v>
      </c>
      <c r="U403">
        <v>18.600000000000001</v>
      </c>
      <c r="V403">
        <v>0</v>
      </c>
      <c r="W403">
        <v>0</v>
      </c>
      <c r="X403">
        <v>0.2</v>
      </c>
      <c r="Y403">
        <v>58</v>
      </c>
      <c r="Z403">
        <v>6</v>
      </c>
      <c r="AA403">
        <v>11</v>
      </c>
      <c r="AB403">
        <v>81</v>
      </c>
    </row>
    <row r="404" spans="1:28" x14ac:dyDescent="0.25">
      <c r="A404" t="s">
        <v>182</v>
      </c>
      <c r="B404">
        <v>14</v>
      </c>
      <c r="C404" t="s">
        <v>137</v>
      </c>
      <c r="D404">
        <v>1</v>
      </c>
      <c r="E404">
        <v>84</v>
      </c>
      <c r="F404">
        <v>12</v>
      </c>
      <c r="G404">
        <v>91</v>
      </c>
      <c r="H404">
        <v>4</v>
      </c>
      <c r="I404" t="s">
        <v>143</v>
      </c>
      <c r="J404" t="s">
        <v>139</v>
      </c>
      <c r="K404" t="s">
        <v>142</v>
      </c>
      <c r="L404">
        <v>0</v>
      </c>
      <c r="M404">
        <v>1</v>
      </c>
      <c r="N404">
        <v>0</v>
      </c>
      <c r="O404">
        <v>1.8</v>
      </c>
      <c r="P404">
        <v>1.8</v>
      </c>
      <c r="Q404">
        <v>3.6</v>
      </c>
      <c r="R404">
        <v>3.5999999999999997E-2</v>
      </c>
      <c r="S404">
        <v>5.36</v>
      </c>
      <c r="T404">
        <v>52.6</v>
      </c>
      <c r="U404">
        <v>1.2</v>
      </c>
      <c r="V404">
        <v>5.6</v>
      </c>
      <c r="W404">
        <v>33</v>
      </c>
      <c r="X404">
        <v>2.4</v>
      </c>
      <c r="Y404">
        <v>77</v>
      </c>
      <c r="Z404">
        <v>97</v>
      </c>
      <c r="AA404">
        <v>96</v>
      </c>
      <c r="AB404">
        <v>98</v>
      </c>
    </row>
    <row r="405" spans="1:28" x14ac:dyDescent="0.25">
      <c r="A405" t="s">
        <v>182</v>
      </c>
      <c r="B405">
        <v>14</v>
      </c>
      <c r="C405" t="s">
        <v>137</v>
      </c>
      <c r="D405">
        <v>1</v>
      </c>
      <c r="E405">
        <v>84</v>
      </c>
      <c r="F405">
        <v>12</v>
      </c>
      <c r="G405">
        <v>91</v>
      </c>
      <c r="H405">
        <v>5</v>
      </c>
      <c r="I405" t="s">
        <v>144</v>
      </c>
      <c r="J405" t="s">
        <v>141</v>
      </c>
      <c r="K405" t="s">
        <v>119</v>
      </c>
      <c r="L405">
        <v>0</v>
      </c>
      <c r="M405">
        <v>0</v>
      </c>
      <c r="N405">
        <v>1</v>
      </c>
      <c r="O405">
        <v>33.5</v>
      </c>
      <c r="P405">
        <v>33.5</v>
      </c>
      <c r="Q405">
        <v>67</v>
      </c>
      <c r="R405">
        <v>0.67</v>
      </c>
      <c r="S405">
        <v>1.66</v>
      </c>
      <c r="T405">
        <v>17</v>
      </c>
      <c r="U405">
        <v>6.9</v>
      </c>
      <c r="V405">
        <v>3.2</v>
      </c>
      <c r="W405">
        <v>8.8000000000000007</v>
      </c>
      <c r="X405">
        <v>0.6</v>
      </c>
      <c r="Y405">
        <v>91</v>
      </c>
      <c r="Z405">
        <v>89</v>
      </c>
      <c r="AA405">
        <v>95</v>
      </c>
      <c r="AB405">
        <v>100</v>
      </c>
    </row>
    <row r="406" spans="1:28" x14ac:dyDescent="0.25">
      <c r="A406" t="s">
        <v>182</v>
      </c>
      <c r="B406">
        <v>14</v>
      </c>
      <c r="C406" t="s">
        <v>137</v>
      </c>
      <c r="D406">
        <v>1</v>
      </c>
      <c r="E406">
        <v>84</v>
      </c>
      <c r="F406">
        <v>12</v>
      </c>
      <c r="G406">
        <v>91</v>
      </c>
      <c r="H406">
        <v>6</v>
      </c>
      <c r="I406" t="s">
        <v>145</v>
      </c>
      <c r="J406" t="s">
        <v>139</v>
      </c>
      <c r="K406" t="s">
        <v>119</v>
      </c>
      <c r="L406">
        <v>0</v>
      </c>
      <c r="M406">
        <v>0</v>
      </c>
      <c r="N406">
        <v>0</v>
      </c>
      <c r="O406">
        <v>4.7</v>
      </c>
      <c r="P406">
        <v>4.7</v>
      </c>
      <c r="Q406">
        <v>9.4</v>
      </c>
      <c r="R406">
        <v>9.4E-2</v>
      </c>
      <c r="S406">
        <v>3.4</v>
      </c>
      <c r="T406">
        <v>62.6</v>
      </c>
      <c r="U406">
        <v>41</v>
      </c>
      <c r="V406">
        <v>5.4</v>
      </c>
      <c r="W406">
        <v>27.2</v>
      </c>
      <c r="X406">
        <v>0.2</v>
      </c>
      <c r="Y406">
        <v>68</v>
      </c>
      <c r="Z406">
        <v>57</v>
      </c>
      <c r="AA406">
        <v>69</v>
      </c>
      <c r="AB406">
        <v>97</v>
      </c>
    </row>
    <row r="407" spans="1:28" x14ac:dyDescent="0.25">
      <c r="A407" t="s">
        <v>182</v>
      </c>
      <c r="B407">
        <v>14</v>
      </c>
      <c r="C407" t="s">
        <v>137</v>
      </c>
      <c r="D407">
        <v>1</v>
      </c>
      <c r="E407">
        <v>84</v>
      </c>
      <c r="F407">
        <v>12</v>
      </c>
      <c r="G407">
        <v>91</v>
      </c>
      <c r="H407">
        <v>7</v>
      </c>
      <c r="I407" t="s">
        <v>146</v>
      </c>
      <c r="J407" t="s">
        <v>141</v>
      </c>
      <c r="K407" t="s">
        <v>142</v>
      </c>
      <c r="L407">
        <v>0</v>
      </c>
      <c r="M407">
        <v>1</v>
      </c>
      <c r="N407">
        <v>1</v>
      </c>
      <c r="O407">
        <v>31.75</v>
      </c>
      <c r="P407">
        <v>31.75</v>
      </c>
      <c r="Q407">
        <v>63.5</v>
      </c>
      <c r="R407">
        <v>0.63500000000000001</v>
      </c>
      <c r="S407">
        <v>1.8</v>
      </c>
      <c r="T407">
        <v>25.6</v>
      </c>
      <c r="U407">
        <v>23.1</v>
      </c>
      <c r="V407">
        <v>3</v>
      </c>
      <c r="W407">
        <v>7.2</v>
      </c>
      <c r="X407">
        <v>0.1</v>
      </c>
      <c r="Y407">
        <v>67</v>
      </c>
      <c r="Z407">
        <v>41</v>
      </c>
      <c r="AA407">
        <v>57</v>
      </c>
      <c r="AB407">
        <v>100</v>
      </c>
    </row>
    <row r="408" spans="1:28" x14ac:dyDescent="0.25">
      <c r="A408" t="s">
        <v>182</v>
      </c>
      <c r="B408">
        <v>14</v>
      </c>
      <c r="C408" t="s">
        <v>137</v>
      </c>
      <c r="D408">
        <v>1</v>
      </c>
      <c r="E408">
        <v>84</v>
      </c>
      <c r="F408">
        <v>12</v>
      </c>
      <c r="G408">
        <v>91</v>
      </c>
      <c r="H408">
        <v>9</v>
      </c>
      <c r="I408" t="s">
        <v>147</v>
      </c>
      <c r="J408" t="s">
        <v>139</v>
      </c>
      <c r="K408" t="s">
        <v>142</v>
      </c>
      <c r="L408">
        <v>0</v>
      </c>
      <c r="M408">
        <v>1</v>
      </c>
      <c r="N408">
        <v>0</v>
      </c>
      <c r="O408">
        <v>21.2</v>
      </c>
      <c r="P408">
        <v>21.2</v>
      </c>
      <c r="Q408">
        <v>42.4</v>
      </c>
      <c r="R408">
        <v>0.42399999999999999</v>
      </c>
      <c r="S408">
        <v>2.58</v>
      </c>
      <c r="T408">
        <v>32.200000000000003</v>
      </c>
      <c r="U408">
        <v>3.5</v>
      </c>
      <c r="V408">
        <v>12.4</v>
      </c>
      <c r="W408">
        <v>8</v>
      </c>
      <c r="X408">
        <v>1.4</v>
      </c>
      <c r="Y408">
        <v>86</v>
      </c>
      <c r="Z408">
        <v>85</v>
      </c>
      <c r="AA408">
        <v>100</v>
      </c>
      <c r="AB408">
        <v>100</v>
      </c>
    </row>
    <row r="409" spans="1:28" x14ac:dyDescent="0.25">
      <c r="A409" t="s">
        <v>182</v>
      </c>
      <c r="B409">
        <v>14</v>
      </c>
      <c r="C409" t="s">
        <v>137</v>
      </c>
      <c r="D409">
        <v>1</v>
      </c>
      <c r="E409">
        <v>84</v>
      </c>
      <c r="F409">
        <v>12</v>
      </c>
      <c r="G409">
        <v>91</v>
      </c>
      <c r="H409">
        <v>10</v>
      </c>
      <c r="I409" t="s">
        <v>148</v>
      </c>
      <c r="J409" t="s">
        <v>141</v>
      </c>
      <c r="K409" t="s">
        <v>119</v>
      </c>
      <c r="L409">
        <v>0</v>
      </c>
      <c r="M409">
        <v>0</v>
      </c>
      <c r="N409">
        <v>1</v>
      </c>
      <c r="O409">
        <v>43.7</v>
      </c>
      <c r="P409">
        <v>43.7</v>
      </c>
      <c r="Q409">
        <v>87.4</v>
      </c>
      <c r="R409">
        <v>0.874</v>
      </c>
      <c r="S409">
        <v>0.56000000000000005</v>
      </c>
      <c r="T409">
        <v>4.8</v>
      </c>
      <c r="U409">
        <v>4.5999999999999996</v>
      </c>
      <c r="V409">
        <v>1.8</v>
      </c>
      <c r="W409">
        <v>2.8</v>
      </c>
      <c r="X409">
        <v>0.2</v>
      </c>
      <c r="Y409">
        <v>77</v>
      </c>
      <c r="Z409">
        <v>75</v>
      </c>
      <c r="AA409">
        <v>70</v>
      </c>
      <c r="AB409">
        <v>93</v>
      </c>
    </row>
    <row r="410" spans="1:28" x14ac:dyDescent="0.25">
      <c r="A410" t="s">
        <v>182</v>
      </c>
      <c r="B410">
        <v>14</v>
      </c>
      <c r="C410" t="s">
        <v>137</v>
      </c>
      <c r="D410">
        <v>1</v>
      </c>
      <c r="E410">
        <v>84</v>
      </c>
      <c r="F410">
        <v>12</v>
      </c>
      <c r="G410">
        <v>91</v>
      </c>
      <c r="H410">
        <v>11</v>
      </c>
      <c r="I410" t="s">
        <v>149</v>
      </c>
      <c r="J410" t="s">
        <v>139</v>
      </c>
      <c r="K410" t="s">
        <v>142</v>
      </c>
      <c r="L410">
        <v>0</v>
      </c>
      <c r="M410">
        <v>1</v>
      </c>
      <c r="N410">
        <v>0</v>
      </c>
      <c r="O410">
        <v>20.3</v>
      </c>
      <c r="P410">
        <v>20.3</v>
      </c>
      <c r="Q410">
        <v>40.6</v>
      </c>
      <c r="R410">
        <v>0.40600000000000003</v>
      </c>
      <c r="S410">
        <v>3.04</v>
      </c>
      <c r="T410">
        <v>28.2</v>
      </c>
      <c r="U410">
        <v>10</v>
      </c>
      <c r="V410">
        <v>12.6</v>
      </c>
      <c r="W410">
        <v>15.4</v>
      </c>
      <c r="X410">
        <v>1.4</v>
      </c>
      <c r="Y410">
        <v>82</v>
      </c>
      <c r="Z410">
        <v>64</v>
      </c>
      <c r="AA410">
        <v>100</v>
      </c>
      <c r="AB410">
        <v>100</v>
      </c>
    </row>
    <row r="411" spans="1:28" x14ac:dyDescent="0.25">
      <c r="A411" t="s">
        <v>182</v>
      </c>
      <c r="B411">
        <v>14</v>
      </c>
      <c r="C411" t="s">
        <v>137</v>
      </c>
      <c r="D411">
        <v>1</v>
      </c>
      <c r="E411">
        <v>84</v>
      </c>
      <c r="F411">
        <v>12</v>
      </c>
      <c r="G411">
        <v>91</v>
      </c>
      <c r="H411">
        <v>12</v>
      </c>
      <c r="I411" t="s">
        <v>150</v>
      </c>
      <c r="J411" t="s">
        <v>141</v>
      </c>
      <c r="K411" t="s">
        <v>119</v>
      </c>
      <c r="L411">
        <v>0</v>
      </c>
      <c r="M411">
        <v>0</v>
      </c>
      <c r="N411">
        <v>1</v>
      </c>
      <c r="O411">
        <v>36.4</v>
      </c>
      <c r="P411">
        <v>36.4</v>
      </c>
      <c r="Q411">
        <v>72.8</v>
      </c>
      <c r="R411">
        <v>0.72799999999999998</v>
      </c>
      <c r="S411">
        <v>1.02</v>
      </c>
      <c r="T411">
        <v>24</v>
      </c>
      <c r="U411">
        <v>20.9</v>
      </c>
      <c r="V411">
        <v>1.2</v>
      </c>
      <c r="W411">
        <v>0.4</v>
      </c>
      <c r="X411">
        <v>0.4</v>
      </c>
      <c r="Y411">
        <v>38</v>
      </c>
      <c r="Z411">
        <v>13</v>
      </c>
      <c r="AA411">
        <v>73</v>
      </c>
      <c r="AB411">
        <v>98</v>
      </c>
    </row>
    <row r="412" spans="1:28" x14ac:dyDescent="0.25">
      <c r="A412" t="s">
        <v>182</v>
      </c>
      <c r="B412">
        <v>14</v>
      </c>
      <c r="C412" t="s">
        <v>137</v>
      </c>
      <c r="D412">
        <v>1</v>
      </c>
      <c r="E412">
        <v>84</v>
      </c>
      <c r="F412">
        <v>12</v>
      </c>
      <c r="G412">
        <v>91</v>
      </c>
      <c r="H412">
        <v>14</v>
      </c>
      <c r="I412" t="s">
        <v>151</v>
      </c>
      <c r="J412" t="s">
        <v>139</v>
      </c>
      <c r="K412" t="s">
        <v>119</v>
      </c>
      <c r="L412">
        <v>0</v>
      </c>
      <c r="M412">
        <v>0</v>
      </c>
      <c r="N412">
        <v>0</v>
      </c>
      <c r="O412">
        <v>1.96</v>
      </c>
      <c r="P412">
        <v>1.96</v>
      </c>
      <c r="Q412">
        <v>3.92</v>
      </c>
      <c r="R412">
        <v>3.9199999999999999E-2</v>
      </c>
      <c r="S412">
        <v>6.08</v>
      </c>
      <c r="T412">
        <v>9.4</v>
      </c>
      <c r="U412">
        <v>5.3</v>
      </c>
      <c r="V412">
        <v>28.8</v>
      </c>
      <c r="W412">
        <v>48.8</v>
      </c>
      <c r="X412">
        <v>1.08</v>
      </c>
      <c r="Y412">
        <v>58</v>
      </c>
      <c r="Z412">
        <v>23</v>
      </c>
      <c r="AA412">
        <v>92</v>
      </c>
      <c r="AB412">
        <v>99</v>
      </c>
    </row>
    <row r="413" spans="1:28" x14ac:dyDescent="0.25">
      <c r="A413" t="s">
        <v>182</v>
      </c>
      <c r="B413">
        <v>14</v>
      </c>
      <c r="C413" t="s">
        <v>137</v>
      </c>
      <c r="D413">
        <v>1</v>
      </c>
      <c r="E413">
        <v>84</v>
      </c>
      <c r="F413">
        <v>12</v>
      </c>
      <c r="G413">
        <v>91</v>
      </c>
      <c r="H413">
        <v>15</v>
      </c>
      <c r="I413" t="s">
        <v>152</v>
      </c>
      <c r="J413" t="s">
        <v>139</v>
      </c>
      <c r="K413" t="s">
        <v>142</v>
      </c>
      <c r="L413">
        <v>0</v>
      </c>
      <c r="M413">
        <v>1</v>
      </c>
      <c r="N413">
        <v>0</v>
      </c>
      <c r="O413">
        <v>31.7</v>
      </c>
      <c r="P413">
        <v>31.7</v>
      </c>
      <c r="Q413">
        <v>63.4</v>
      </c>
      <c r="R413">
        <v>0.63400000000000001</v>
      </c>
      <c r="S413">
        <v>1.56</v>
      </c>
      <c r="T413">
        <v>28.6</v>
      </c>
      <c r="U413">
        <v>0.5</v>
      </c>
      <c r="V413">
        <v>2</v>
      </c>
      <c r="W413">
        <v>3.2</v>
      </c>
      <c r="X413">
        <v>0.4</v>
      </c>
      <c r="Y413">
        <v>62</v>
      </c>
      <c r="Z413">
        <v>40</v>
      </c>
      <c r="AA413">
        <v>98</v>
      </c>
      <c r="AB413">
        <v>96</v>
      </c>
    </row>
    <row r="414" spans="1:28" x14ac:dyDescent="0.25">
      <c r="A414" t="s">
        <v>182</v>
      </c>
      <c r="B414">
        <v>14</v>
      </c>
      <c r="C414" t="s">
        <v>137</v>
      </c>
      <c r="D414">
        <v>1</v>
      </c>
      <c r="E414">
        <v>84</v>
      </c>
      <c r="F414">
        <v>12</v>
      </c>
      <c r="G414">
        <v>91</v>
      </c>
      <c r="H414">
        <v>16</v>
      </c>
      <c r="I414" t="s">
        <v>153</v>
      </c>
      <c r="J414" t="s">
        <v>139</v>
      </c>
      <c r="K414" t="s">
        <v>142</v>
      </c>
      <c r="L414">
        <v>0</v>
      </c>
      <c r="M414">
        <v>1</v>
      </c>
      <c r="N414">
        <v>0</v>
      </c>
      <c r="O414">
        <v>1</v>
      </c>
      <c r="P414">
        <v>1</v>
      </c>
      <c r="Q414">
        <v>2</v>
      </c>
      <c r="R414">
        <v>0.02</v>
      </c>
      <c r="S414">
        <v>5.22</v>
      </c>
      <c r="T414">
        <v>62.6</v>
      </c>
      <c r="U414">
        <v>48.8</v>
      </c>
      <c r="V414">
        <v>5.4</v>
      </c>
      <c r="W414">
        <v>27.2</v>
      </c>
      <c r="X414">
        <v>0.2</v>
      </c>
      <c r="Y414">
        <v>58</v>
      </c>
      <c r="Z414">
        <v>26</v>
      </c>
      <c r="AA414">
        <v>69</v>
      </c>
      <c r="AB414">
        <v>100</v>
      </c>
    </row>
    <row r="415" spans="1:28" x14ac:dyDescent="0.25">
      <c r="A415" t="s">
        <v>182</v>
      </c>
      <c r="B415">
        <v>14</v>
      </c>
      <c r="C415" t="s">
        <v>137</v>
      </c>
      <c r="D415">
        <v>1</v>
      </c>
      <c r="E415">
        <v>84</v>
      </c>
      <c r="F415">
        <v>12</v>
      </c>
      <c r="G415">
        <v>91</v>
      </c>
      <c r="H415">
        <v>17</v>
      </c>
      <c r="I415" t="s">
        <v>154</v>
      </c>
      <c r="J415" t="s">
        <v>141</v>
      </c>
      <c r="K415" t="s">
        <v>119</v>
      </c>
      <c r="L415">
        <v>0</v>
      </c>
      <c r="M415">
        <v>0</v>
      </c>
      <c r="N415">
        <v>1</v>
      </c>
      <c r="O415">
        <v>40.299999999999997</v>
      </c>
      <c r="P415">
        <v>40.299999999999997</v>
      </c>
      <c r="Q415">
        <v>80.599999999999994</v>
      </c>
      <c r="R415">
        <v>0.80600000000000005</v>
      </c>
      <c r="S415">
        <v>4.2</v>
      </c>
      <c r="T415">
        <v>66.2</v>
      </c>
      <c r="U415">
        <v>5.0999999999999996</v>
      </c>
      <c r="V415">
        <v>12.2</v>
      </c>
      <c r="W415">
        <v>7.8</v>
      </c>
      <c r="X415">
        <v>0</v>
      </c>
      <c r="Y415">
        <v>63</v>
      </c>
      <c r="Z415">
        <v>78</v>
      </c>
      <c r="AA415">
        <v>71</v>
      </c>
      <c r="AB415">
        <v>99</v>
      </c>
    </row>
    <row r="416" spans="1:28" x14ac:dyDescent="0.25">
      <c r="A416" t="s">
        <v>182</v>
      </c>
      <c r="B416">
        <v>14</v>
      </c>
      <c r="C416" t="s">
        <v>137</v>
      </c>
      <c r="D416">
        <v>1</v>
      </c>
      <c r="E416">
        <v>84</v>
      </c>
      <c r="F416">
        <v>12</v>
      </c>
      <c r="G416">
        <v>91</v>
      </c>
      <c r="H416">
        <v>19</v>
      </c>
      <c r="I416" t="s">
        <v>155</v>
      </c>
      <c r="J416" t="s">
        <v>139</v>
      </c>
      <c r="K416" t="s">
        <v>119</v>
      </c>
      <c r="L416">
        <v>0</v>
      </c>
      <c r="M416">
        <v>0</v>
      </c>
      <c r="N416">
        <v>0</v>
      </c>
      <c r="O416">
        <v>27.3</v>
      </c>
      <c r="P416">
        <v>27.3</v>
      </c>
      <c r="Q416">
        <v>54.6</v>
      </c>
      <c r="R416">
        <v>0.54600000000000004</v>
      </c>
      <c r="S416">
        <v>4.1399999999999997</v>
      </c>
      <c r="T416">
        <v>23.8</v>
      </c>
      <c r="U416">
        <v>1</v>
      </c>
      <c r="V416">
        <v>5.2</v>
      </c>
      <c r="W416">
        <v>9.4</v>
      </c>
      <c r="X416">
        <v>0.8</v>
      </c>
      <c r="Y416">
        <v>64</v>
      </c>
      <c r="Z416">
        <v>73</v>
      </c>
      <c r="AA416">
        <v>100</v>
      </c>
      <c r="AB416">
        <v>98</v>
      </c>
    </row>
    <row r="417" spans="1:28" x14ac:dyDescent="0.25">
      <c r="A417" t="s">
        <v>182</v>
      </c>
      <c r="B417">
        <v>14</v>
      </c>
      <c r="C417" t="s">
        <v>137</v>
      </c>
      <c r="D417">
        <v>1</v>
      </c>
      <c r="E417">
        <v>84</v>
      </c>
      <c r="F417">
        <v>12</v>
      </c>
      <c r="G417">
        <v>91</v>
      </c>
      <c r="H417">
        <v>20</v>
      </c>
      <c r="I417" t="s">
        <v>156</v>
      </c>
      <c r="J417" t="s">
        <v>141</v>
      </c>
      <c r="K417" t="s">
        <v>142</v>
      </c>
      <c r="L417">
        <v>0</v>
      </c>
      <c r="M417">
        <v>1</v>
      </c>
      <c r="N417">
        <v>1</v>
      </c>
      <c r="O417">
        <v>35.9</v>
      </c>
      <c r="P417">
        <v>35.9</v>
      </c>
      <c r="Q417">
        <v>71.8</v>
      </c>
      <c r="R417">
        <v>0.71799999999999997</v>
      </c>
      <c r="S417">
        <v>1.28</v>
      </c>
      <c r="T417">
        <v>16</v>
      </c>
      <c r="U417">
        <v>3.6</v>
      </c>
      <c r="V417">
        <v>3</v>
      </c>
      <c r="W417">
        <v>4.8</v>
      </c>
      <c r="X417">
        <v>0.4</v>
      </c>
      <c r="Y417">
        <v>68</v>
      </c>
      <c r="Z417">
        <v>59</v>
      </c>
      <c r="AA417">
        <v>99</v>
      </c>
      <c r="AB417">
        <v>100</v>
      </c>
    </row>
    <row r="418" spans="1:28" x14ac:dyDescent="0.25">
      <c r="A418" t="s">
        <v>183</v>
      </c>
      <c r="B418">
        <v>15</v>
      </c>
      <c r="C418" t="s">
        <v>137</v>
      </c>
      <c r="D418">
        <v>1</v>
      </c>
      <c r="E418">
        <v>36</v>
      </c>
      <c r="F418">
        <v>32</v>
      </c>
      <c r="G418">
        <v>81</v>
      </c>
      <c r="H418">
        <v>1</v>
      </c>
      <c r="I418" t="s">
        <v>138</v>
      </c>
      <c r="J418" t="s">
        <v>139</v>
      </c>
      <c r="K418" t="s">
        <v>119</v>
      </c>
      <c r="L418">
        <v>0</v>
      </c>
      <c r="M418">
        <v>0</v>
      </c>
      <c r="N418">
        <v>0</v>
      </c>
      <c r="O418">
        <v>27.44</v>
      </c>
      <c r="P418">
        <v>27.44</v>
      </c>
      <c r="Q418">
        <v>54.88</v>
      </c>
      <c r="R418">
        <v>0.54879999999999995</v>
      </c>
      <c r="S418">
        <v>2.1</v>
      </c>
      <c r="T418">
        <v>24.8</v>
      </c>
      <c r="U418">
        <v>5.0999999999999996</v>
      </c>
      <c r="V418">
        <v>5.8</v>
      </c>
      <c r="W418">
        <v>8.6</v>
      </c>
      <c r="X418">
        <v>0.52</v>
      </c>
      <c r="Y418">
        <v>81</v>
      </c>
      <c r="Z418">
        <v>20</v>
      </c>
      <c r="AA418">
        <v>50</v>
      </c>
      <c r="AB418">
        <v>81</v>
      </c>
    </row>
    <row r="419" spans="1:28" x14ac:dyDescent="0.25">
      <c r="A419" t="s">
        <v>183</v>
      </c>
      <c r="B419">
        <v>15</v>
      </c>
      <c r="C419" t="s">
        <v>137</v>
      </c>
      <c r="D419">
        <v>1</v>
      </c>
      <c r="E419">
        <v>36</v>
      </c>
      <c r="F419">
        <v>32</v>
      </c>
      <c r="G419">
        <v>81</v>
      </c>
      <c r="H419">
        <v>2</v>
      </c>
      <c r="I419" t="s">
        <v>140</v>
      </c>
      <c r="J419" t="s">
        <v>141</v>
      </c>
      <c r="K419" t="s">
        <v>142</v>
      </c>
      <c r="L419">
        <v>0</v>
      </c>
      <c r="M419">
        <v>1</v>
      </c>
      <c r="N419">
        <v>1</v>
      </c>
      <c r="O419">
        <v>39.9</v>
      </c>
      <c r="P419">
        <v>39.9</v>
      </c>
      <c r="Q419">
        <v>79.8</v>
      </c>
      <c r="R419">
        <v>0.79800000000000004</v>
      </c>
      <c r="S419">
        <v>0.8</v>
      </c>
      <c r="T419">
        <v>20</v>
      </c>
      <c r="U419">
        <v>18.600000000000001</v>
      </c>
      <c r="V419">
        <v>0</v>
      </c>
      <c r="W419">
        <v>0</v>
      </c>
      <c r="X419">
        <v>0.2</v>
      </c>
      <c r="Y419">
        <v>50</v>
      </c>
      <c r="Z419">
        <v>0</v>
      </c>
      <c r="AA419">
        <v>0</v>
      </c>
      <c r="AB419">
        <v>100</v>
      </c>
    </row>
    <row r="420" spans="1:28" x14ac:dyDescent="0.25">
      <c r="A420" t="s">
        <v>183</v>
      </c>
      <c r="B420">
        <v>15</v>
      </c>
      <c r="C420" t="s">
        <v>137</v>
      </c>
      <c r="D420">
        <v>1</v>
      </c>
      <c r="E420">
        <v>36</v>
      </c>
      <c r="F420">
        <v>32</v>
      </c>
      <c r="G420">
        <v>81</v>
      </c>
      <c r="H420">
        <v>4</v>
      </c>
      <c r="I420" t="s">
        <v>143</v>
      </c>
      <c r="J420" t="s">
        <v>139</v>
      </c>
      <c r="K420" t="s">
        <v>142</v>
      </c>
      <c r="L420">
        <v>0</v>
      </c>
      <c r="M420">
        <v>1</v>
      </c>
      <c r="N420">
        <v>0</v>
      </c>
      <c r="O420">
        <v>1.8</v>
      </c>
      <c r="P420">
        <v>1.8</v>
      </c>
      <c r="Q420">
        <v>3.6</v>
      </c>
      <c r="R420">
        <v>3.5999999999999997E-2</v>
      </c>
      <c r="S420">
        <v>5.36</v>
      </c>
      <c r="T420">
        <v>52.6</v>
      </c>
      <c r="U420">
        <v>1.2</v>
      </c>
      <c r="V420">
        <v>5.6</v>
      </c>
      <c r="W420">
        <v>33</v>
      </c>
      <c r="X420">
        <v>2.4</v>
      </c>
      <c r="Y420">
        <v>0</v>
      </c>
      <c r="Z420">
        <v>0</v>
      </c>
      <c r="AA420">
        <v>77</v>
      </c>
      <c r="AB420">
        <v>100</v>
      </c>
    </row>
    <row r="421" spans="1:28" x14ac:dyDescent="0.25">
      <c r="A421" t="s">
        <v>183</v>
      </c>
      <c r="B421">
        <v>15</v>
      </c>
      <c r="C421" t="s">
        <v>137</v>
      </c>
      <c r="D421">
        <v>1</v>
      </c>
      <c r="E421">
        <v>36</v>
      </c>
      <c r="F421">
        <v>32</v>
      </c>
      <c r="G421">
        <v>81</v>
      </c>
      <c r="H421">
        <v>5</v>
      </c>
      <c r="I421" t="s">
        <v>144</v>
      </c>
      <c r="J421" t="s">
        <v>141</v>
      </c>
      <c r="K421" t="s">
        <v>119</v>
      </c>
      <c r="L421">
        <v>0</v>
      </c>
      <c r="M421">
        <v>0</v>
      </c>
      <c r="N421">
        <v>1</v>
      </c>
      <c r="O421">
        <v>33.5</v>
      </c>
      <c r="P421">
        <v>33.5</v>
      </c>
      <c r="Q421">
        <v>67</v>
      </c>
      <c r="R421">
        <v>0.67</v>
      </c>
      <c r="S421">
        <v>1.66</v>
      </c>
      <c r="T421">
        <v>17</v>
      </c>
      <c r="U421">
        <v>6.9</v>
      </c>
      <c r="V421">
        <v>3.2</v>
      </c>
      <c r="W421">
        <v>8.8000000000000007</v>
      </c>
      <c r="X421">
        <v>0.6</v>
      </c>
      <c r="Y421">
        <v>22</v>
      </c>
      <c r="Z421">
        <v>23</v>
      </c>
      <c r="AA421">
        <v>75</v>
      </c>
      <c r="AB421">
        <v>100</v>
      </c>
    </row>
    <row r="422" spans="1:28" x14ac:dyDescent="0.25">
      <c r="A422" t="s">
        <v>183</v>
      </c>
      <c r="B422">
        <v>15</v>
      </c>
      <c r="C422" t="s">
        <v>137</v>
      </c>
      <c r="D422">
        <v>1</v>
      </c>
      <c r="E422">
        <v>36</v>
      </c>
      <c r="F422">
        <v>32</v>
      </c>
      <c r="G422">
        <v>81</v>
      </c>
      <c r="H422">
        <v>6</v>
      </c>
      <c r="I422" t="s">
        <v>145</v>
      </c>
      <c r="J422" t="s">
        <v>139</v>
      </c>
      <c r="K422" t="s">
        <v>119</v>
      </c>
      <c r="L422">
        <v>0</v>
      </c>
      <c r="M422">
        <v>0</v>
      </c>
      <c r="N422">
        <v>0</v>
      </c>
      <c r="O422">
        <v>4.7</v>
      </c>
      <c r="P422">
        <v>4.7</v>
      </c>
      <c r="Q422">
        <v>9.4</v>
      </c>
      <c r="R422">
        <v>9.4E-2</v>
      </c>
      <c r="S422">
        <v>3.4</v>
      </c>
      <c r="T422">
        <v>62.6</v>
      </c>
      <c r="U422">
        <v>41</v>
      </c>
      <c r="V422">
        <v>5.4</v>
      </c>
      <c r="W422">
        <v>27.2</v>
      </c>
      <c r="X422">
        <v>0.2</v>
      </c>
      <c r="Y422">
        <v>21</v>
      </c>
      <c r="Z422">
        <v>0</v>
      </c>
      <c r="AA422">
        <v>76</v>
      </c>
      <c r="AB422">
        <v>100</v>
      </c>
    </row>
    <row r="423" spans="1:28" x14ac:dyDescent="0.25">
      <c r="A423" t="s">
        <v>183</v>
      </c>
      <c r="B423">
        <v>15</v>
      </c>
      <c r="C423" t="s">
        <v>137</v>
      </c>
      <c r="D423">
        <v>1</v>
      </c>
      <c r="E423">
        <v>36</v>
      </c>
      <c r="F423">
        <v>32</v>
      </c>
      <c r="G423">
        <v>81</v>
      </c>
      <c r="H423">
        <v>7</v>
      </c>
      <c r="I423" t="s">
        <v>146</v>
      </c>
      <c r="J423" t="s">
        <v>141</v>
      </c>
      <c r="K423" t="s">
        <v>142</v>
      </c>
      <c r="L423">
        <v>0</v>
      </c>
      <c r="M423">
        <v>1</v>
      </c>
      <c r="N423">
        <v>1</v>
      </c>
      <c r="O423">
        <v>31.75</v>
      </c>
      <c r="P423">
        <v>31.75</v>
      </c>
      <c r="Q423">
        <v>63.5</v>
      </c>
      <c r="R423">
        <v>0.63500000000000001</v>
      </c>
      <c r="S423">
        <v>1.8</v>
      </c>
      <c r="T423">
        <v>25.6</v>
      </c>
      <c r="U423">
        <v>23.1</v>
      </c>
      <c r="V423">
        <v>3</v>
      </c>
      <c r="W423">
        <v>7.2</v>
      </c>
      <c r="X423">
        <v>0.1</v>
      </c>
      <c r="Y423">
        <v>21</v>
      </c>
      <c r="Z423">
        <v>25</v>
      </c>
      <c r="AA423">
        <v>30</v>
      </c>
      <c r="AB423">
        <v>100</v>
      </c>
    </row>
    <row r="424" spans="1:28" x14ac:dyDescent="0.25">
      <c r="A424" t="s">
        <v>183</v>
      </c>
      <c r="B424">
        <v>15</v>
      </c>
      <c r="C424" t="s">
        <v>137</v>
      </c>
      <c r="D424">
        <v>1</v>
      </c>
      <c r="E424">
        <v>36</v>
      </c>
      <c r="F424">
        <v>32</v>
      </c>
      <c r="G424">
        <v>81</v>
      </c>
      <c r="H424">
        <v>9</v>
      </c>
      <c r="I424" t="s">
        <v>147</v>
      </c>
      <c r="J424" t="s">
        <v>139</v>
      </c>
      <c r="K424" t="s">
        <v>142</v>
      </c>
      <c r="L424">
        <v>0</v>
      </c>
      <c r="M424">
        <v>1</v>
      </c>
      <c r="N424">
        <v>0</v>
      </c>
      <c r="O424">
        <v>21.2</v>
      </c>
      <c r="P424">
        <v>21.2</v>
      </c>
      <c r="Q424">
        <v>42.4</v>
      </c>
      <c r="R424">
        <v>0.42399999999999999</v>
      </c>
      <c r="S424">
        <v>2.58</v>
      </c>
      <c r="T424">
        <v>32.200000000000003</v>
      </c>
      <c r="U424">
        <v>3.5</v>
      </c>
      <c r="V424">
        <v>12.4</v>
      </c>
      <c r="W424">
        <v>8</v>
      </c>
      <c r="X424">
        <v>1.4</v>
      </c>
      <c r="Y424">
        <v>0</v>
      </c>
      <c r="Z424">
        <v>0</v>
      </c>
      <c r="AA424">
        <v>28</v>
      </c>
      <c r="AB424">
        <v>100</v>
      </c>
    </row>
    <row r="425" spans="1:28" x14ac:dyDescent="0.25">
      <c r="A425" t="s">
        <v>183</v>
      </c>
      <c r="B425">
        <v>15</v>
      </c>
      <c r="C425" t="s">
        <v>137</v>
      </c>
      <c r="D425">
        <v>1</v>
      </c>
      <c r="E425">
        <v>36</v>
      </c>
      <c r="F425">
        <v>32</v>
      </c>
      <c r="G425">
        <v>81</v>
      </c>
      <c r="H425">
        <v>10</v>
      </c>
      <c r="I425" t="s">
        <v>148</v>
      </c>
      <c r="J425" t="s">
        <v>141</v>
      </c>
      <c r="K425" t="s">
        <v>119</v>
      </c>
      <c r="L425">
        <v>0</v>
      </c>
      <c r="M425">
        <v>0</v>
      </c>
      <c r="N425">
        <v>1</v>
      </c>
      <c r="O425">
        <v>43.7</v>
      </c>
      <c r="P425">
        <v>43.7</v>
      </c>
      <c r="Q425">
        <v>87.4</v>
      </c>
      <c r="R425">
        <v>0.874</v>
      </c>
      <c r="S425">
        <v>0.56000000000000005</v>
      </c>
      <c r="T425">
        <v>4.8</v>
      </c>
      <c r="U425">
        <v>4.5999999999999996</v>
      </c>
      <c r="V425">
        <v>1.8</v>
      </c>
      <c r="W425">
        <v>2.8</v>
      </c>
      <c r="X425">
        <v>0.2</v>
      </c>
      <c r="Y425">
        <v>31</v>
      </c>
      <c r="Z425">
        <v>11</v>
      </c>
      <c r="AA425">
        <v>100</v>
      </c>
      <c r="AB425">
        <v>100</v>
      </c>
    </row>
    <row r="426" spans="1:28" x14ac:dyDescent="0.25">
      <c r="A426" t="s">
        <v>183</v>
      </c>
      <c r="B426">
        <v>15</v>
      </c>
      <c r="C426" t="s">
        <v>137</v>
      </c>
      <c r="D426">
        <v>1</v>
      </c>
      <c r="E426">
        <v>36</v>
      </c>
      <c r="F426">
        <v>32</v>
      </c>
      <c r="G426">
        <v>81</v>
      </c>
      <c r="H426">
        <v>11</v>
      </c>
      <c r="I426" t="s">
        <v>149</v>
      </c>
      <c r="J426" t="s">
        <v>139</v>
      </c>
      <c r="K426" t="s">
        <v>142</v>
      </c>
      <c r="L426">
        <v>0</v>
      </c>
      <c r="M426">
        <v>1</v>
      </c>
      <c r="N426">
        <v>0</v>
      </c>
      <c r="O426">
        <v>20.3</v>
      </c>
      <c r="P426">
        <v>20.3</v>
      </c>
      <c r="Q426">
        <v>40.6</v>
      </c>
      <c r="R426">
        <v>0.40600000000000003</v>
      </c>
      <c r="S426">
        <v>3.04</v>
      </c>
      <c r="T426">
        <v>28.2</v>
      </c>
      <c r="U426">
        <v>10</v>
      </c>
      <c r="V426">
        <v>12.6</v>
      </c>
      <c r="W426">
        <v>15.4</v>
      </c>
      <c r="X426">
        <v>1.4</v>
      </c>
      <c r="Y426">
        <v>0</v>
      </c>
      <c r="Z426">
        <v>0</v>
      </c>
      <c r="AA426">
        <v>17</v>
      </c>
      <c r="AB426">
        <v>100</v>
      </c>
    </row>
    <row r="427" spans="1:28" x14ac:dyDescent="0.25">
      <c r="A427" t="s">
        <v>183</v>
      </c>
      <c r="B427">
        <v>15</v>
      </c>
      <c r="C427" t="s">
        <v>137</v>
      </c>
      <c r="D427">
        <v>1</v>
      </c>
      <c r="E427">
        <v>36</v>
      </c>
      <c r="F427">
        <v>32</v>
      </c>
      <c r="G427">
        <v>81</v>
      </c>
      <c r="H427">
        <v>12</v>
      </c>
      <c r="I427" t="s">
        <v>150</v>
      </c>
      <c r="J427" t="s">
        <v>141</v>
      </c>
      <c r="K427" t="s">
        <v>119</v>
      </c>
      <c r="L427">
        <v>0</v>
      </c>
      <c r="M427">
        <v>0</v>
      </c>
      <c r="N427">
        <v>1</v>
      </c>
      <c r="O427">
        <v>36.4</v>
      </c>
      <c r="P427">
        <v>36.4</v>
      </c>
      <c r="Q427">
        <v>72.8</v>
      </c>
      <c r="R427">
        <v>0.72799999999999998</v>
      </c>
      <c r="S427">
        <v>1.02</v>
      </c>
      <c r="T427">
        <v>24</v>
      </c>
      <c r="U427">
        <v>20.9</v>
      </c>
      <c r="V427">
        <v>1.2</v>
      </c>
      <c r="W427">
        <v>0.4</v>
      </c>
      <c r="X427">
        <v>0.4</v>
      </c>
      <c r="Y427">
        <v>21</v>
      </c>
      <c r="Z427">
        <v>23</v>
      </c>
      <c r="AA427">
        <v>100</v>
      </c>
      <c r="AB427">
        <v>100</v>
      </c>
    </row>
    <row r="428" spans="1:28" x14ac:dyDescent="0.25">
      <c r="A428" t="s">
        <v>183</v>
      </c>
      <c r="B428">
        <v>15</v>
      </c>
      <c r="C428" t="s">
        <v>137</v>
      </c>
      <c r="D428">
        <v>1</v>
      </c>
      <c r="E428">
        <v>36</v>
      </c>
      <c r="F428">
        <v>32</v>
      </c>
      <c r="G428">
        <v>81</v>
      </c>
      <c r="H428">
        <v>14</v>
      </c>
      <c r="I428" t="s">
        <v>151</v>
      </c>
      <c r="J428" t="s">
        <v>139</v>
      </c>
      <c r="K428" t="s">
        <v>119</v>
      </c>
      <c r="L428">
        <v>0</v>
      </c>
      <c r="M428">
        <v>0</v>
      </c>
      <c r="N428">
        <v>0</v>
      </c>
      <c r="O428">
        <v>1.96</v>
      </c>
      <c r="P428">
        <v>1.96</v>
      </c>
      <c r="Q428">
        <v>3.92</v>
      </c>
      <c r="R428">
        <v>3.9199999999999999E-2</v>
      </c>
      <c r="S428">
        <v>6.08</v>
      </c>
      <c r="T428">
        <v>9.4</v>
      </c>
      <c r="U428">
        <v>5.3</v>
      </c>
      <c r="V428">
        <v>28.8</v>
      </c>
      <c r="W428">
        <v>48.8</v>
      </c>
      <c r="X428">
        <v>1.08</v>
      </c>
      <c r="Y428">
        <v>6</v>
      </c>
      <c r="Z428">
        <v>0</v>
      </c>
      <c r="AA428">
        <v>100</v>
      </c>
      <c r="AB428">
        <v>100</v>
      </c>
    </row>
    <row r="429" spans="1:28" x14ac:dyDescent="0.25">
      <c r="A429" t="s">
        <v>183</v>
      </c>
      <c r="B429">
        <v>15</v>
      </c>
      <c r="C429" t="s">
        <v>137</v>
      </c>
      <c r="D429">
        <v>1</v>
      </c>
      <c r="E429">
        <v>36</v>
      </c>
      <c r="F429">
        <v>32</v>
      </c>
      <c r="G429">
        <v>81</v>
      </c>
      <c r="H429">
        <v>15</v>
      </c>
      <c r="I429" t="s">
        <v>152</v>
      </c>
      <c r="J429" t="s">
        <v>139</v>
      </c>
      <c r="K429" t="s">
        <v>142</v>
      </c>
      <c r="L429">
        <v>0</v>
      </c>
      <c r="M429">
        <v>1</v>
      </c>
      <c r="N429">
        <v>0</v>
      </c>
      <c r="O429">
        <v>31.7</v>
      </c>
      <c r="P429">
        <v>31.7</v>
      </c>
      <c r="Q429">
        <v>63.4</v>
      </c>
      <c r="R429">
        <v>0.63400000000000001</v>
      </c>
      <c r="S429">
        <v>1.56</v>
      </c>
      <c r="T429">
        <v>28.6</v>
      </c>
      <c r="U429">
        <v>0.5</v>
      </c>
      <c r="V429">
        <v>2</v>
      </c>
      <c r="W429">
        <v>3.2</v>
      </c>
      <c r="X429">
        <v>0.4</v>
      </c>
      <c r="Y429">
        <v>0</v>
      </c>
      <c r="Z429">
        <v>0</v>
      </c>
      <c r="AA429">
        <v>50</v>
      </c>
      <c r="AB429">
        <v>100</v>
      </c>
    </row>
    <row r="430" spans="1:28" x14ac:dyDescent="0.25">
      <c r="A430" t="s">
        <v>183</v>
      </c>
      <c r="B430">
        <v>15</v>
      </c>
      <c r="C430" t="s">
        <v>137</v>
      </c>
      <c r="D430">
        <v>1</v>
      </c>
      <c r="E430">
        <v>36</v>
      </c>
      <c r="F430">
        <v>32</v>
      </c>
      <c r="G430">
        <v>81</v>
      </c>
      <c r="H430">
        <v>16</v>
      </c>
      <c r="I430" t="s">
        <v>153</v>
      </c>
      <c r="J430" t="s">
        <v>139</v>
      </c>
      <c r="K430" t="s">
        <v>142</v>
      </c>
      <c r="L430">
        <v>0</v>
      </c>
      <c r="M430">
        <v>1</v>
      </c>
      <c r="N430">
        <v>0</v>
      </c>
      <c r="O430">
        <v>1</v>
      </c>
      <c r="P430">
        <v>1</v>
      </c>
      <c r="Q430">
        <v>2</v>
      </c>
      <c r="R430">
        <v>0.02</v>
      </c>
      <c r="S430">
        <v>5.22</v>
      </c>
      <c r="T430">
        <v>62.6</v>
      </c>
      <c r="U430">
        <v>48.8</v>
      </c>
      <c r="V430">
        <v>5.4</v>
      </c>
      <c r="W430">
        <v>27.2</v>
      </c>
      <c r="X430">
        <v>0.2</v>
      </c>
      <c r="Y430">
        <v>11</v>
      </c>
      <c r="Z430">
        <v>0</v>
      </c>
      <c r="AA430">
        <v>18</v>
      </c>
      <c r="AB430">
        <v>100</v>
      </c>
    </row>
    <row r="431" spans="1:28" x14ac:dyDescent="0.25">
      <c r="A431" t="s">
        <v>183</v>
      </c>
      <c r="B431">
        <v>15</v>
      </c>
      <c r="C431" t="s">
        <v>137</v>
      </c>
      <c r="D431">
        <v>1</v>
      </c>
      <c r="E431">
        <v>36</v>
      </c>
      <c r="F431">
        <v>32</v>
      </c>
      <c r="G431">
        <v>81</v>
      </c>
      <c r="H431">
        <v>17</v>
      </c>
      <c r="I431" t="s">
        <v>154</v>
      </c>
      <c r="J431" t="s">
        <v>141</v>
      </c>
      <c r="K431" t="s">
        <v>119</v>
      </c>
      <c r="L431">
        <v>0</v>
      </c>
      <c r="M431">
        <v>0</v>
      </c>
      <c r="N431">
        <v>1</v>
      </c>
      <c r="O431">
        <v>40.299999999999997</v>
      </c>
      <c r="P431">
        <v>40.299999999999997</v>
      </c>
      <c r="Q431">
        <v>80.599999999999994</v>
      </c>
      <c r="R431">
        <v>0.80600000000000005</v>
      </c>
      <c r="S431">
        <v>4.2</v>
      </c>
      <c r="T431">
        <v>66.2</v>
      </c>
      <c r="U431">
        <v>5.0999999999999996</v>
      </c>
      <c r="V431">
        <v>12.2</v>
      </c>
      <c r="W431">
        <v>7.8</v>
      </c>
      <c r="X431">
        <v>0</v>
      </c>
      <c r="Y431">
        <v>58</v>
      </c>
      <c r="Z431">
        <v>61</v>
      </c>
      <c r="AA431">
        <v>78</v>
      </c>
      <c r="AB431">
        <v>100</v>
      </c>
    </row>
    <row r="432" spans="1:28" x14ac:dyDescent="0.25">
      <c r="A432" t="s">
        <v>183</v>
      </c>
      <c r="B432">
        <v>15</v>
      </c>
      <c r="C432" t="s">
        <v>137</v>
      </c>
      <c r="D432">
        <v>1</v>
      </c>
      <c r="E432">
        <v>36</v>
      </c>
      <c r="F432">
        <v>32</v>
      </c>
      <c r="G432">
        <v>81</v>
      </c>
      <c r="H432">
        <v>19</v>
      </c>
      <c r="I432" t="s">
        <v>155</v>
      </c>
      <c r="J432" t="s">
        <v>139</v>
      </c>
      <c r="K432" t="s">
        <v>119</v>
      </c>
      <c r="L432">
        <v>0</v>
      </c>
      <c r="M432">
        <v>0</v>
      </c>
      <c r="N432">
        <v>0</v>
      </c>
      <c r="O432">
        <v>27.3</v>
      </c>
      <c r="P432">
        <v>27.3</v>
      </c>
      <c r="Q432">
        <v>54.6</v>
      </c>
      <c r="R432">
        <v>0.54600000000000004</v>
      </c>
      <c r="S432">
        <v>4.1399999999999997</v>
      </c>
      <c r="T432">
        <v>23.8</v>
      </c>
      <c r="U432">
        <v>1</v>
      </c>
      <c r="V432">
        <v>5.2</v>
      </c>
      <c r="W432">
        <v>9.4</v>
      </c>
      <c r="X432">
        <v>0.8</v>
      </c>
      <c r="Y432">
        <v>0</v>
      </c>
      <c r="Z432">
        <v>0</v>
      </c>
      <c r="AA432">
        <v>0</v>
      </c>
      <c r="AB432">
        <v>100</v>
      </c>
    </row>
    <row r="433" spans="1:28" x14ac:dyDescent="0.25">
      <c r="A433" t="s">
        <v>183</v>
      </c>
      <c r="B433">
        <v>15</v>
      </c>
      <c r="C433" t="s">
        <v>137</v>
      </c>
      <c r="D433">
        <v>1</v>
      </c>
      <c r="E433">
        <v>36</v>
      </c>
      <c r="F433">
        <v>32</v>
      </c>
      <c r="G433">
        <v>81</v>
      </c>
      <c r="H433">
        <v>20</v>
      </c>
      <c r="I433" t="s">
        <v>156</v>
      </c>
      <c r="J433" t="s">
        <v>141</v>
      </c>
      <c r="K433" t="s">
        <v>142</v>
      </c>
      <c r="L433">
        <v>0</v>
      </c>
      <c r="M433">
        <v>1</v>
      </c>
      <c r="N433">
        <v>1</v>
      </c>
      <c r="O433">
        <v>35.9</v>
      </c>
      <c r="P433">
        <v>35.9</v>
      </c>
      <c r="Q433">
        <v>71.8</v>
      </c>
      <c r="R433">
        <v>0.71799999999999997</v>
      </c>
      <c r="S433">
        <v>1.28</v>
      </c>
      <c r="T433">
        <v>16</v>
      </c>
      <c r="U433">
        <v>3.6</v>
      </c>
      <c r="V433">
        <v>3</v>
      </c>
      <c r="W433">
        <v>4.8</v>
      </c>
      <c r="X433">
        <v>0.4</v>
      </c>
      <c r="Y433">
        <v>17</v>
      </c>
      <c r="Z433">
        <v>0</v>
      </c>
      <c r="AA433">
        <v>100</v>
      </c>
      <c r="AB433">
        <v>100</v>
      </c>
    </row>
    <row r="434" spans="1:28" x14ac:dyDescent="0.25">
      <c r="A434" t="s">
        <v>184</v>
      </c>
      <c r="B434">
        <v>15</v>
      </c>
      <c r="C434" t="s">
        <v>158</v>
      </c>
      <c r="D434">
        <v>0</v>
      </c>
      <c r="E434">
        <v>74</v>
      </c>
      <c r="F434">
        <v>25</v>
      </c>
      <c r="G434">
        <v>65</v>
      </c>
      <c r="H434">
        <v>1</v>
      </c>
      <c r="I434" t="s">
        <v>138</v>
      </c>
      <c r="J434" t="s">
        <v>139</v>
      </c>
      <c r="K434" t="s">
        <v>119</v>
      </c>
      <c r="L434">
        <v>0</v>
      </c>
      <c r="M434">
        <v>0</v>
      </c>
      <c r="N434">
        <v>0</v>
      </c>
      <c r="O434">
        <v>27.44</v>
      </c>
      <c r="P434">
        <v>27.44</v>
      </c>
      <c r="Q434">
        <v>54.88</v>
      </c>
      <c r="R434">
        <v>0.54879999999999995</v>
      </c>
      <c r="S434">
        <v>2.1</v>
      </c>
      <c r="T434">
        <v>24.8</v>
      </c>
      <c r="U434">
        <v>5.0999999999999996</v>
      </c>
      <c r="V434">
        <v>5.8</v>
      </c>
      <c r="W434">
        <v>8.6</v>
      </c>
      <c r="X434">
        <v>0.52</v>
      </c>
      <c r="Y434">
        <v>77</v>
      </c>
      <c r="Z434">
        <v>50</v>
      </c>
      <c r="AA434">
        <v>80</v>
      </c>
      <c r="AB434">
        <v>100</v>
      </c>
    </row>
    <row r="435" spans="1:28" x14ac:dyDescent="0.25">
      <c r="A435" t="s">
        <v>184</v>
      </c>
      <c r="B435">
        <v>15</v>
      </c>
      <c r="C435" t="s">
        <v>158</v>
      </c>
      <c r="D435">
        <v>0</v>
      </c>
      <c r="E435">
        <v>74</v>
      </c>
      <c r="F435">
        <v>25</v>
      </c>
      <c r="G435">
        <v>65</v>
      </c>
      <c r="H435">
        <v>2</v>
      </c>
      <c r="I435" t="s">
        <v>140</v>
      </c>
      <c r="J435" t="s">
        <v>141</v>
      </c>
      <c r="K435" t="s">
        <v>142</v>
      </c>
      <c r="L435">
        <v>0</v>
      </c>
      <c r="M435">
        <v>1</v>
      </c>
      <c r="N435">
        <v>1</v>
      </c>
      <c r="O435">
        <v>39.9</v>
      </c>
      <c r="P435">
        <v>39.9</v>
      </c>
      <c r="Q435">
        <v>79.8</v>
      </c>
      <c r="R435">
        <v>0.79800000000000004</v>
      </c>
      <c r="S435">
        <v>0.8</v>
      </c>
      <c r="T435">
        <v>20</v>
      </c>
      <c r="U435">
        <v>18.600000000000001</v>
      </c>
      <c r="V435">
        <v>0</v>
      </c>
      <c r="W435">
        <v>0</v>
      </c>
      <c r="X435">
        <v>0.2</v>
      </c>
      <c r="Y435">
        <v>0</v>
      </c>
      <c r="Z435">
        <v>0</v>
      </c>
      <c r="AA435">
        <v>0</v>
      </c>
      <c r="AB435">
        <v>100</v>
      </c>
    </row>
    <row r="436" spans="1:28" x14ac:dyDescent="0.25">
      <c r="A436" t="s">
        <v>184</v>
      </c>
      <c r="B436">
        <v>15</v>
      </c>
      <c r="C436" t="s">
        <v>158</v>
      </c>
      <c r="D436">
        <v>0</v>
      </c>
      <c r="E436">
        <v>74</v>
      </c>
      <c r="F436">
        <v>25</v>
      </c>
      <c r="G436">
        <v>65</v>
      </c>
      <c r="H436">
        <v>4</v>
      </c>
      <c r="I436" t="s">
        <v>143</v>
      </c>
      <c r="J436" t="s">
        <v>139</v>
      </c>
      <c r="K436" t="s">
        <v>142</v>
      </c>
      <c r="L436">
        <v>0</v>
      </c>
      <c r="M436">
        <v>1</v>
      </c>
      <c r="N436">
        <v>0</v>
      </c>
      <c r="O436">
        <v>1.8</v>
      </c>
      <c r="P436">
        <v>1.8</v>
      </c>
      <c r="Q436">
        <v>3.6</v>
      </c>
      <c r="R436">
        <v>3.5999999999999997E-2</v>
      </c>
      <c r="S436">
        <v>5.36</v>
      </c>
      <c r="T436">
        <v>52.6</v>
      </c>
      <c r="U436">
        <v>1.2</v>
      </c>
      <c r="V436">
        <v>5.6</v>
      </c>
      <c r="W436">
        <v>33</v>
      </c>
      <c r="X436">
        <v>2.4</v>
      </c>
      <c r="Y436">
        <v>24</v>
      </c>
      <c r="Z436">
        <v>0</v>
      </c>
      <c r="AA436">
        <v>49</v>
      </c>
      <c r="AB436">
        <v>100</v>
      </c>
    </row>
    <row r="437" spans="1:28" x14ac:dyDescent="0.25">
      <c r="A437" t="s">
        <v>184</v>
      </c>
      <c r="B437">
        <v>15</v>
      </c>
      <c r="C437" t="s">
        <v>158</v>
      </c>
      <c r="D437">
        <v>0</v>
      </c>
      <c r="E437">
        <v>74</v>
      </c>
      <c r="F437">
        <v>25</v>
      </c>
      <c r="G437">
        <v>65</v>
      </c>
      <c r="H437">
        <v>5</v>
      </c>
      <c r="I437" t="s">
        <v>144</v>
      </c>
      <c r="J437" t="s">
        <v>141</v>
      </c>
      <c r="K437" t="s">
        <v>119</v>
      </c>
      <c r="L437">
        <v>0</v>
      </c>
      <c r="M437">
        <v>0</v>
      </c>
      <c r="N437">
        <v>1</v>
      </c>
      <c r="O437">
        <v>33.5</v>
      </c>
      <c r="P437">
        <v>33.5</v>
      </c>
      <c r="Q437">
        <v>67</v>
      </c>
      <c r="R437">
        <v>0.67</v>
      </c>
      <c r="S437">
        <v>1.66</v>
      </c>
      <c r="T437">
        <v>17</v>
      </c>
      <c r="U437">
        <v>6.9</v>
      </c>
      <c r="V437">
        <v>3.2</v>
      </c>
      <c r="W437">
        <v>8.8000000000000007</v>
      </c>
      <c r="X437">
        <v>0.6</v>
      </c>
      <c r="Y437">
        <v>62</v>
      </c>
      <c r="Z437">
        <v>26</v>
      </c>
      <c r="AA437">
        <v>80</v>
      </c>
      <c r="AB437">
        <v>100</v>
      </c>
    </row>
    <row r="438" spans="1:28" x14ac:dyDescent="0.25">
      <c r="A438" t="s">
        <v>184</v>
      </c>
      <c r="B438">
        <v>15</v>
      </c>
      <c r="C438" t="s">
        <v>158</v>
      </c>
      <c r="D438">
        <v>0</v>
      </c>
      <c r="E438">
        <v>74</v>
      </c>
      <c r="F438">
        <v>25</v>
      </c>
      <c r="G438">
        <v>65</v>
      </c>
      <c r="H438">
        <v>6</v>
      </c>
      <c r="I438" t="s">
        <v>145</v>
      </c>
      <c r="J438" t="s">
        <v>139</v>
      </c>
      <c r="K438" t="s">
        <v>119</v>
      </c>
      <c r="L438">
        <v>0</v>
      </c>
      <c r="M438">
        <v>0</v>
      </c>
      <c r="N438">
        <v>0</v>
      </c>
      <c r="O438">
        <v>4.7</v>
      </c>
      <c r="P438">
        <v>4.7</v>
      </c>
      <c r="Q438">
        <v>9.4</v>
      </c>
      <c r="R438">
        <v>9.4E-2</v>
      </c>
      <c r="S438">
        <v>3.4</v>
      </c>
      <c r="T438">
        <v>62.6</v>
      </c>
      <c r="U438">
        <v>41</v>
      </c>
      <c r="V438">
        <v>5.4</v>
      </c>
      <c r="W438">
        <v>27.2</v>
      </c>
      <c r="X438">
        <v>0.2</v>
      </c>
      <c r="Y438">
        <v>23</v>
      </c>
      <c r="Z438">
        <v>22</v>
      </c>
      <c r="AA438">
        <v>75</v>
      </c>
      <c r="AB438">
        <v>100</v>
      </c>
    </row>
    <row r="439" spans="1:28" x14ac:dyDescent="0.25">
      <c r="A439" t="s">
        <v>184</v>
      </c>
      <c r="B439">
        <v>15</v>
      </c>
      <c r="C439" t="s">
        <v>158</v>
      </c>
      <c r="D439">
        <v>0</v>
      </c>
      <c r="E439">
        <v>74</v>
      </c>
      <c r="F439">
        <v>25</v>
      </c>
      <c r="G439">
        <v>65</v>
      </c>
      <c r="H439">
        <v>7</v>
      </c>
      <c r="I439" t="s">
        <v>146</v>
      </c>
      <c r="J439" t="s">
        <v>141</v>
      </c>
      <c r="K439" t="s">
        <v>142</v>
      </c>
      <c r="L439">
        <v>0</v>
      </c>
      <c r="M439">
        <v>1</v>
      </c>
      <c r="N439">
        <v>1</v>
      </c>
      <c r="O439">
        <v>31.75</v>
      </c>
      <c r="P439">
        <v>31.75</v>
      </c>
      <c r="Q439">
        <v>63.5</v>
      </c>
      <c r="R439">
        <v>0.63500000000000001</v>
      </c>
      <c r="S439">
        <v>1.8</v>
      </c>
      <c r="T439">
        <v>25.6</v>
      </c>
      <c r="U439">
        <v>23.1</v>
      </c>
      <c r="V439">
        <v>3</v>
      </c>
      <c r="W439">
        <v>7.2</v>
      </c>
      <c r="X439">
        <v>0.1</v>
      </c>
      <c r="Y439">
        <v>50</v>
      </c>
      <c r="Z439">
        <v>29</v>
      </c>
      <c r="AA439">
        <v>10</v>
      </c>
      <c r="AB439">
        <v>100</v>
      </c>
    </row>
    <row r="440" spans="1:28" x14ac:dyDescent="0.25">
      <c r="A440" t="s">
        <v>184</v>
      </c>
      <c r="B440">
        <v>15</v>
      </c>
      <c r="C440" t="s">
        <v>158</v>
      </c>
      <c r="D440">
        <v>0</v>
      </c>
      <c r="E440">
        <v>74</v>
      </c>
      <c r="F440">
        <v>25</v>
      </c>
      <c r="G440">
        <v>65</v>
      </c>
      <c r="H440">
        <v>9</v>
      </c>
      <c r="I440" t="s">
        <v>147</v>
      </c>
      <c r="J440" t="s">
        <v>139</v>
      </c>
      <c r="K440" t="s">
        <v>142</v>
      </c>
      <c r="L440">
        <v>0</v>
      </c>
      <c r="M440">
        <v>1</v>
      </c>
      <c r="N440">
        <v>0</v>
      </c>
      <c r="O440">
        <v>21.2</v>
      </c>
      <c r="P440">
        <v>21.2</v>
      </c>
      <c r="Q440">
        <v>42.4</v>
      </c>
      <c r="R440">
        <v>0.42399999999999999</v>
      </c>
      <c r="S440">
        <v>2.58</v>
      </c>
      <c r="T440">
        <v>32.200000000000003</v>
      </c>
      <c r="U440">
        <v>3.5</v>
      </c>
      <c r="V440">
        <v>12.4</v>
      </c>
      <c r="W440">
        <v>8</v>
      </c>
      <c r="X440">
        <v>1.4</v>
      </c>
      <c r="Y440">
        <v>25</v>
      </c>
      <c r="Z440">
        <v>22</v>
      </c>
      <c r="AA440">
        <v>25</v>
      </c>
      <c r="AB440">
        <v>100</v>
      </c>
    </row>
    <row r="441" spans="1:28" x14ac:dyDescent="0.25">
      <c r="A441" t="s">
        <v>184</v>
      </c>
      <c r="B441">
        <v>15</v>
      </c>
      <c r="C441" t="s">
        <v>158</v>
      </c>
      <c r="D441">
        <v>0</v>
      </c>
      <c r="E441">
        <v>74</v>
      </c>
      <c r="F441">
        <v>25</v>
      </c>
      <c r="G441">
        <v>65</v>
      </c>
      <c r="H441">
        <v>10</v>
      </c>
      <c r="I441" t="s">
        <v>148</v>
      </c>
      <c r="J441" t="s">
        <v>141</v>
      </c>
      <c r="K441" t="s">
        <v>119</v>
      </c>
      <c r="L441">
        <v>0</v>
      </c>
      <c r="M441">
        <v>0</v>
      </c>
      <c r="N441">
        <v>1</v>
      </c>
      <c r="O441">
        <v>43.7</v>
      </c>
      <c r="P441">
        <v>43.7</v>
      </c>
      <c r="Q441">
        <v>87.4</v>
      </c>
      <c r="R441">
        <v>0.874</v>
      </c>
      <c r="S441">
        <v>0.56000000000000005</v>
      </c>
      <c r="T441">
        <v>4.8</v>
      </c>
      <c r="U441">
        <v>4.5999999999999996</v>
      </c>
      <c r="V441">
        <v>1.8</v>
      </c>
      <c r="W441">
        <v>2.8</v>
      </c>
      <c r="X441">
        <v>0.2</v>
      </c>
      <c r="Y441">
        <v>74</v>
      </c>
      <c r="Z441">
        <v>63</v>
      </c>
      <c r="AA441">
        <v>78</v>
      </c>
      <c r="AB441">
        <v>100</v>
      </c>
    </row>
    <row r="442" spans="1:28" x14ac:dyDescent="0.25">
      <c r="A442" t="s">
        <v>184</v>
      </c>
      <c r="B442">
        <v>15</v>
      </c>
      <c r="C442" t="s">
        <v>158</v>
      </c>
      <c r="D442">
        <v>0</v>
      </c>
      <c r="E442">
        <v>74</v>
      </c>
      <c r="F442">
        <v>25</v>
      </c>
      <c r="G442">
        <v>65</v>
      </c>
      <c r="H442">
        <v>11</v>
      </c>
      <c r="I442" t="s">
        <v>149</v>
      </c>
      <c r="J442" t="s">
        <v>139</v>
      </c>
      <c r="K442" t="s">
        <v>142</v>
      </c>
      <c r="L442">
        <v>0</v>
      </c>
      <c r="M442">
        <v>1</v>
      </c>
      <c r="N442">
        <v>0</v>
      </c>
      <c r="O442">
        <v>20.3</v>
      </c>
      <c r="P442">
        <v>20.3</v>
      </c>
      <c r="Q442">
        <v>40.6</v>
      </c>
      <c r="R442">
        <v>0.40600000000000003</v>
      </c>
      <c r="S442">
        <v>3.04</v>
      </c>
      <c r="T442">
        <v>28.2</v>
      </c>
      <c r="U442">
        <v>10</v>
      </c>
      <c r="V442">
        <v>12.6</v>
      </c>
      <c r="W442">
        <v>15.4</v>
      </c>
      <c r="X442">
        <v>1.4</v>
      </c>
      <c r="Y442">
        <v>21</v>
      </c>
      <c r="Z442">
        <v>7</v>
      </c>
      <c r="AA442">
        <v>50</v>
      </c>
      <c r="AB442">
        <v>100</v>
      </c>
    </row>
    <row r="443" spans="1:28" x14ac:dyDescent="0.25">
      <c r="A443" t="s">
        <v>184</v>
      </c>
      <c r="B443">
        <v>15</v>
      </c>
      <c r="C443" t="s">
        <v>158</v>
      </c>
      <c r="D443">
        <v>0</v>
      </c>
      <c r="E443">
        <v>74</v>
      </c>
      <c r="F443">
        <v>25</v>
      </c>
      <c r="G443">
        <v>65</v>
      </c>
      <c r="H443">
        <v>12</v>
      </c>
      <c r="I443" t="s">
        <v>150</v>
      </c>
      <c r="J443" t="s">
        <v>141</v>
      </c>
      <c r="K443" t="s">
        <v>119</v>
      </c>
      <c r="L443">
        <v>0</v>
      </c>
      <c r="M443">
        <v>0</v>
      </c>
      <c r="N443">
        <v>1</v>
      </c>
      <c r="O443">
        <v>36.4</v>
      </c>
      <c r="P443">
        <v>36.4</v>
      </c>
      <c r="Q443">
        <v>72.8</v>
      </c>
      <c r="R443">
        <v>0.72799999999999998</v>
      </c>
      <c r="S443">
        <v>1.02</v>
      </c>
      <c r="T443">
        <v>24</v>
      </c>
      <c r="U443">
        <v>20.9</v>
      </c>
      <c r="V443">
        <v>1.2</v>
      </c>
      <c r="W443">
        <v>0.4</v>
      </c>
      <c r="X443">
        <v>0.4</v>
      </c>
      <c r="Y443">
        <v>63</v>
      </c>
      <c r="Z443">
        <v>28</v>
      </c>
      <c r="AA443">
        <v>100</v>
      </c>
      <c r="AB443">
        <v>100</v>
      </c>
    </row>
    <row r="444" spans="1:28" x14ac:dyDescent="0.25">
      <c r="A444" t="s">
        <v>184</v>
      </c>
      <c r="B444">
        <v>15</v>
      </c>
      <c r="C444" t="s">
        <v>158</v>
      </c>
      <c r="D444">
        <v>0</v>
      </c>
      <c r="E444">
        <v>74</v>
      </c>
      <c r="F444">
        <v>25</v>
      </c>
      <c r="G444">
        <v>65</v>
      </c>
      <c r="H444">
        <v>14</v>
      </c>
      <c r="I444" t="s">
        <v>151</v>
      </c>
      <c r="J444" t="s">
        <v>139</v>
      </c>
      <c r="K444" t="s">
        <v>119</v>
      </c>
      <c r="L444">
        <v>0</v>
      </c>
      <c r="M444">
        <v>0</v>
      </c>
      <c r="N444">
        <v>0</v>
      </c>
      <c r="O444">
        <v>1.96</v>
      </c>
      <c r="P444">
        <v>1.96</v>
      </c>
      <c r="Q444">
        <v>3.92</v>
      </c>
      <c r="R444">
        <v>3.9199999999999999E-2</v>
      </c>
      <c r="S444">
        <v>6.08</v>
      </c>
      <c r="T444">
        <v>9.4</v>
      </c>
      <c r="U444">
        <v>5.3</v>
      </c>
      <c r="V444">
        <v>28.8</v>
      </c>
      <c r="W444">
        <v>48.8</v>
      </c>
      <c r="X444">
        <v>1.08</v>
      </c>
      <c r="Y444">
        <v>18</v>
      </c>
      <c r="Z444">
        <v>0</v>
      </c>
      <c r="AA444">
        <v>100</v>
      </c>
      <c r="AB444">
        <v>100</v>
      </c>
    </row>
    <row r="445" spans="1:28" x14ac:dyDescent="0.25">
      <c r="A445" t="s">
        <v>184</v>
      </c>
      <c r="B445">
        <v>15</v>
      </c>
      <c r="C445" t="s">
        <v>158</v>
      </c>
      <c r="D445">
        <v>0</v>
      </c>
      <c r="E445">
        <v>74</v>
      </c>
      <c r="F445">
        <v>25</v>
      </c>
      <c r="G445">
        <v>65</v>
      </c>
      <c r="H445">
        <v>15</v>
      </c>
      <c r="I445" t="s">
        <v>152</v>
      </c>
      <c r="J445" t="s">
        <v>139</v>
      </c>
      <c r="K445" t="s">
        <v>142</v>
      </c>
      <c r="L445">
        <v>0</v>
      </c>
      <c r="M445">
        <v>1</v>
      </c>
      <c r="N445">
        <v>0</v>
      </c>
      <c r="O445">
        <v>31.7</v>
      </c>
      <c r="P445">
        <v>31.7</v>
      </c>
      <c r="Q445">
        <v>63.4</v>
      </c>
      <c r="R445">
        <v>0.63400000000000001</v>
      </c>
      <c r="S445">
        <v>1.56</v>
      </c>
      <c r="T445">
        <v>28.6</v>
      </c>
      <c r="U445">
        <v>0.5</v>
      </c>
      <c r="V445">
        <v>2</v>
      </c>
      <c r="W445">
        <v>3.2</v>
      </c>
      <c r="X445">
        <v>0.4</v>
      </c>
      <c r="Y445">
        <v>3</v>
      </c>
      <c r="Z445">
        <v>0</v>
      </c>
      <c r="AA445">
        <v>50</v>
      </c>
      <c r="AB445">
        <v>100</v>
      </c>
    </row>
    <row r="446" spans="1:28" x14ac:dyDescent="0.25">
      <c r="A446" t="s">
        <v>184</v>
      </c>
      <c r="B446">
        <v>15</v>
      </c>
      <c r="C446" t="s">
        <v>158</v>
      </c>
      <c r="D446">
        <v>0</v>
      </c>
      <c r="E446">
        <v>74</v>
      </c>
      <c r="F446">
        <v>25</v>
      </c>
      <c r="G446">
        <v>65</v>
      </c>
      <c r="H446">
        <v>16</v>
      </c>
      <c r="I446" t="s">
        <v>153</v>
      </c>
      <c r="J446" t="s">
        <v>139</v>
      </c>
      <c r="K446" t="s">
        <v>142</v>
      </c>
      <c r="L446">
        <v>0</v>
      </c>
      <c r="M446">
        <v>1</v>
      </c>
      <c r="N446">
        <v>0</v>
      </c>
      <c r="O446">
        <v>1</v>
      </c>
      <c r="P446">
        <v>1</v>
      </c>
      <c r="Q446">
        <v>2</v>
      </c>
      <c r="R446">
        <v>0.02</v>
      </c>
      <c r="S446">
        <v>5.22</v>
      </c>
      <c r="T446">
        <v>62.6</v>
      </c>
      <c r="U446">
        <v>48.8</v>
      </c>
      <c r="V446">
        <v>5.4</v>
      </c>
      <c r="W446">
        <v>27.2</v>
      </c>
      <c r="X446">
        <v>0.2</v>
      </c>
      <c r="Y446">
        <v>18</v>
      </c>
      <c r="Z446">
        <v>0</v>
      </c>
      <c r="AA446">
        <v>50</v>
      </c>
      <c r="AB446">
        <v>100</v>
      </c>
    </row>
    <row r="447" spans="1:28" x14ac:dyDescent="0.25">
      <c r="A447" t="s">
        <v>184</v>
      </c>
      <c r="B447">
        <v>15</v>
      </c>
      <c r="C447" t="s">
        <v>158</v>
      </c>
      <c r="D447">
        <v>0</v>
      </c>
      <c r="E447">
        <v>74</v>
      </c>
      <c r="F447">
        <v>25</v>
      </c>
      <c r="G447">
        <v>65</v>
      </c>
      <c r="H447">
        <v>17</v>
      </c>
      <c r="I447" t="s">
        <v>154</v>
      </c>
      <c r="J447" t="s">
        <v>141</v>
      </c>
      <c r="K447" t="s">
        <v>119</v>
      </c>
      <c r="L447">
        <v>0</v>
      </c>
      <c r="M447">
        <v>0</v>
      </c>
      <c r="N447">
        <v>1</v>
      </c>
      <c r="O447">
        <v>40.299999999999997</v>
      </c>
      <c r="P447">
        <v>40.299999999999997</v>
      </c>
      <c r="Q447">
        <v>80.599999999999994</v>
      </c>
      <c r="R447">
        <v>0.80600000000000005</v>
      </c>
      <c r="S447">
        <v>4.2</v>
      </c>
      <c r="T447">
        <v>66.2</v>
      </c>
      <c r="U447">
        <v>5.0999999999999996</v>
      </c>
      <c r="V447">
        <v>12.2</v>
      </c>
      <c r="W447">
        <v>7.8</v>
      </c>
      <c r="X447">
        <v>0</v>
      </c>
      <c r="Y447">
        <v>50</v>
      </c>
      <c r="Z447">
        <v>30</v>
      </c>
      <c r="AA447">
        <v>77</v>
      </c>
      <c r="AB447">
        <v>99</v>
      </c>
    </row>
    <row r="448" spans="1:28" x14ac:dyDescent="0.25">
      <c r="A448" t="s">
        <v>184</v>
      </c>
      <c r="B448">
        <v>15</v>
      </c>
      <c r="C448" t="s">
        <v>158</v>
      </c>
      <c r="D448">
        <v>0</v>
      </c>
      <c r="E448">
        <v>74</v>
      </c>
      <c r="F448">
        <v>25</v>
      </c>
      <c r="G448">
        <v>65</v>
      </c>
      <c r="H448">
        <v>19</v>
      </c>
      <c r="I448" t="s">
        <v>155</v>
      </c>
      <c r="J448" t="s">
        <v>139</v>
      </c>
      <c r="K448" t="s">
        <v>119</v>
      </c>
      <c r="L448">
        <v>0</v>
      </c>
      <c r="M448">
        <v>0</v>
      </c>
      <c r="N448">
        <v>0</v>
      </c>
      <c r="O448">
        <v>27.3</v>
      </c>
      <c r="P448">
        <v>27.3</v>
      </c>
      <c r="Q448">
        <v>54.6</v>
      </c>
      <c r="R448">
        <v>0.54600000000000004</v>
      </c>
      <c r="S448">
        <v>4.1399999999999997</v>
      </c>
      <c r="T448">
        <v>23.8</v>
      </c>
      <c r="U448">
        <v>1</v>
      </c>
      <c r="V448">
        <v>5.2</v>
      </c>
      <c r="W448">
        <v>9.4</v>
      </c>
      <c r="X448">
        <v>0.8</v>
      </c>
      <c r="Y448">
        <v>0</v>
      </c>
      <c r="Z448">
        <v>0</v>
      </c>
      <c r="AA448">
        <v>0</v>
      </c>
      <c r="AB448">
        <v>100</v>
      </c>
    </row>
    <row r="449" spans="1:28" x14ac:dyDescent="0.25">
      <c r="A449" t="s">
        <v>184</v>
      </c>
      <c r="B449">
        <v>15</v>
      </c>
      <c r="C449" t="s">
        <v>158</v>
      </c>
      <c r="D449">
        <v>0</v>
      </c>
      <c r="E449">
        <v>74</v>
      </c>
      <c r="F449">
        <v>25</v>
      </c>
      <c r="G449">
        <v>65</v>
      </c>
      <c r="H449">
        <v>20</v>
      </c>
      <c r="I449" t="s">
        <v>156</v>
      </c>
      <c r="J449" t="s">
        <v>141</v>
      </c>
      <c r="K449" t="s">
        <v>142</v>
      </c>
      <c r="L449">
        <v>0</v>
      </c>
      <c r="M449">
        <v>1</v>
      </c>
      <c r="N449">
        <v>1</v>
      </c>
      <c r="O449">
        <v>35.9</v>
      </c>
      <c r="P449">
        <v>35.9</v>
      </c>
      <c r="Q449">
        <v>71.8</v>
      </c>
      <c r="R449">
        <v>0.71799999999999997</v>
      </c>
      <c r="S449">
        <v>1.28</v>
      </c>
      <c r="T449">
        <v>16</v>
      </c>
      <c r="U449">
        <v>3.6</v>
      </c>
      <c r="V449">
        <v>3</v>
      </c>
      <c r="W449">
        <v>4.8</v>
      </c>
      <c r="X449">
        <v>0.4</v>
      </c>
      <c r="Y449">
        <v>59</v>
      </c>
      <c r="Z449">
        <v>0</v>
      </c>
      <c r="AA449">
        <v>100</v>
      </c>
      <c r="AB449">
        <v>100</v>
      </c>
    </row>
    <row r="450" spans="1:28" x14ac:dyDescent="0.25">
      <c r="A450" t="s">
        <v>185</v>
      </c>
      <c r="B450">
        <v>16</v>
      </c>
      <c r="C450" t="s">
        <v>158</v>
      </c>
      <c r="D450">
        <v>0</v>
      </c>
      <c r="E450">
        <v>20</v>
      </c>
      <c r="F450">
        <v>0</v>
      </c>
      <c r="G450">
        <v>100</v>
      </c>
      <c r="H450">
        <v>1</v>
      </c>
      <c r="I450" t="s">
        <v>138</v>
      </c>
      <c r="J450" t="s">
        <v>139</v>
      </c>
      <c r="K450" t="s">
        <v>119</v>
      </c>
      <c r="L450">
        <v>0</v>
      </c>
      <c r="M450">
        <v>0</v>
      </c>
      <c r="N450">
        <v>0</v>
      </c>
      <c r="O450">
        <v>27.44</v>
      </c>
      <c r="P450">
        <v>27.44</v>
      </c>
      <c r="Q450">
        <v>54.88</v>
      </c>
      <c r="R450">
        <v>0.54879999999999995</v>
      </c>
      <c r="S450">
        <v>2.1</v>
      </c>
      <c r="T450">
        <v>24.8</v>
      </c>
      <c r="U450">
        <v>5.0999999999999996</v>
      </c>
      <c r="V450">
        <v>5.8</v>
      </c>
      <c r="W450">
        <v>8.6</v>
      </c>
      <c r="X450">
        <v>0.52</v>
      </c>
      <c r="Y450">
        <v>86</v>
      </c>
      <c r="Z450">
        <v>72</v>
      </c>
      <c r="AA450">
        <v>85</v>
      </c>
      <c r="AB450">
        <v>50</v>
      </c>
    </row>
    <row r="451" spans="1:28" x14ac:dyDescent="0.25">
      <c r="A451" t="s">
        <v>185</v>
      </c>
      <c r="B451">
        <v>16</v>
      </c>
      <c r="C451" t="s">
        <v>158</v>
      </c>
      <c r="D451">
        <v>0</v>
      </c>
      <c r="E451">
        <v>20</v>
      </c>
      <c r="F451">
        <v>0</v>
      </c>
      <c r="G451">
        <v>100</v>
      </c>
      <c r="H451">
        <v>2</v>
      </c>
      <c r="I451" t="s">
        <v>140</v>
      </c>
      <c r="J451" t="s">
        <v>141</v>
      </c>
      <c r="K451" t="s">
        <v>142</v>
      </c>
      <c r="L451">
        <v>0</v>
      </c>
      <c r="M451">
        <v>1</v>
      </c>
      <c r="N451">
        <v>1</v>
      </c>
      <c r="O451">
        <v>39.9</v>
      </c>
      <c r="P451">
        <v>39.9</v>
      </c>
      <c r="Q451">
        <v>79.8</v>
      </c>
      <c r="R451">
        <v>0.79800000000000004</v>
      </c>
      <c r="S451">
        <v>0.8</v>
      </c>
      <c r="T451">
        <v>20</v>
      </c>
      <c r="U451">
        <v>18.600000000000001</v>
      </c>
      <c r="V451">
        <v>0</v>
      </c>
      <c r="W451">
        <v>0</v>
      </c>
      <c r="X451">
        <v>0.2</v>
      </c>
      <c r="Y451">
        <v>31</v>
      </c>
      <c r="Z451">
        <v>15</v>
      </c>
      <c r="AA451">
        <v>6</v>
      </c>
      <c r="AB451">
        <v>100</v>
      </c>
    </row>
    <row r="452" spans="1:28" x14ac:dyDescent="0.25">
      <c r="A452" t="s">
        <v>185</v>
      </c>
      <c r="B452">
        <v>16</v>
      </c>
      <c r="C452" t="s">
        <v>158</v>
      </c>
      <c r="D452">
        <v>0</v>
      </c>
      <c r="E452">
        <v>20</v>
      </c>
      <c r="F452">
        <v>0</v>
      </c>
      <c r="G452">
        <v>100</v>
      </c>
      <c r="H452">
        <v>4</v>
      </c>
      <c r="I452" t="s">
        <v>143</v>
      </c>
      <c r="J452" t="s">
        <v>139</v>
      </c>
      <c r="K452" t="s">
        <v>142</v>
      </c>
      <c r="L452">
        <v>0</v>
      </c>
      <c r="M452">
        <v>1</v>
      </c>
      <c r="N452">
        <v>0</v>
      </c>
      <c r="O452">
        <v>1.8</v>
      </c>
      <c r="P452">
        <v>1.8</v>
      </c>
      <c r="Q452">
        <v>3.6</v>
      </c>
      <c r="R452">
        <v>3.5999999999999997E-2</v>
      </c>
      <c r="S452">
        <v>5.36</v>
      </c>
      <c r="T452">
        <v>52.6</v>
      </c>
      <c r="U452">
        <v>1.2</v>
      </c>
      <c r="V452">
        <v>5.6</v>
      </c>
      <c r="W452">
        <v>33</v>
      </c>
      <c r="X452">
        <v>2.4</v>
      </c>
      <c r="Y452">
        <v>40</v>
      </c>
      <c r="Z452">
        <v>5</v>
      </c>
      <c r="AA452">
        <v>92</v>
      </c>
      <c r="AB452">
        <v>100</v>
      </c>
    </row>
    <row r="453" spans="1:28" x14ac:dyDescent="0.25">
      <c r="A453" t="s">
        <v>185</v>
      </c>
      <c r="B453">
        <v>16</v>
      </c>
      <c r="C453" t="s">
        <v>158</v>
      </c>
      <c r="D453">
        <v>0</v>
      </c>
      <c r="E453">
        <v>20</v>
      </c>
      <c r="F453">
        <v>0</v>
      </c>
      <c r="G453">
        <v>100</v>
      </c>
      <c r="H453">
        <v>5</v>
      </c>
      <c r="I453" t="s">
        <v>144</v>
      </c>
      <c r="J453" t="s">
        <v>141</v>
      </c>
      <c r="K453" t="s">
        <v>119</v>
      </c>
      <c r="L453">
        <v>0</v>
      </c>
      <c r="M453">
        <v>0</v>
      </c>
      <c r="N453">
        <v>1</v>
      </c>
      <c r="O453">
        <v>33.5</v>
      </c>
      <c r="P453">
        <v>33.5</v>
      </c>
      <c r="Q453">
        <v>67</v>
      </c>
      <c r="R453">
        <v>0.67</v>
      </c>
      <c r="S453">
        <v>1.66</v>
      </c>
      <c r="T453">
        <v>17</v>
      </c>
      <c r="U453">
        <v>6.9</v>
      </c>
      <c r="V453">
        <v>3.2</v>
      </c>
      <c r="W453">
        <v>8.8000000000000007</v>
      </c>
      <c r="X453">
        <v>0.6</v>
      </c>
      <c r="Y453">
        <v>83</v>
      </c>
      <c r="Z453">
        <v>62</v>
      </c>
      <c r="AA453">
        <v>100</v>
      </c>
      <c r="AB453">
        <v>85</v>
      </c>
    </row>
    <row r="454" spans="1:28" x14ac:dyDescent="0.25">
      <c r="A454" t="s">
        <v>185</v>
      </c>
      <c r="B454">
        <v>16</v>
      </c>
      <c r="C454" t="s">
        <v>158</v>
      </c>
      <c r="D454">
        <v>0</v>
      </c>
      <c r="E454">
        <v>20</v>
      </c>
      <c r="F454">
        <v>0</v>
      </c>
      <c r="G454">
        <v>100</v>
      </c>
      <c r="H454">
        <v>6</v>
      </c>
      <c r="I454" t="s">
        <v>145</v>
      </c>
      <c r="J454" t="s">
        <v>139</v>
      </c>
      <c r="K454" t="s">
        <v>119</v>
      </c>
      <c r="L454">
        <v>0</v>
      </c>
      <c r="M454">
        <v>0</v>
      </c>
      <c r="N454">
        <v>0</v>
      </c>
      <c r="O454">
        <v>4.7</v>
      </c>
      <c r="P454">
        <v>4.7</v>
      </c>
      <c r="Q454">
        <v>9.4</v>
      </c>
      <c r="R454">
        <v>9.4E-2</v>
      </c>
      <c r="S454">
        <v>3.4</v>
      </c>
      <c r="T454">
        <v>62.6</v>
      </c>
      <c r="U454">
        <v>41</v>
      </c>
      <c r="V454">
        <v>5.4</v>
      </c>
      <c r="W454">
        <v>27.2</v>
      </c>
      <c r="X454">
        <v>0.2</v>
      </c>
      <c r="Y454">
        <v>50</v>
      </c>
      <c r="Z454">
        <v>5</v>
      </c>
      <c r="AA454">
        <v>56</v>
      </c>
      <c r="AB454">
        <v>99</v>
      </c>
    </row>
    <row r="455" spans="1:28" x14ac:dyDescent="0.25">
      <c r="A455" t="s">
        <v>185</v>
      </c>
      <c r="B455">
        <v>16</v>
      </c>
      <c r="C455" t="s">
        <v>158</v>
      </c>
      <c r="D455">
        <v>0</v>
      </c>
      <c r="E455">
        <v>20</v>
      </c>
      <c r="F455">
        <v>0</v>
      </c>
      <c r="G455">
        <v>100</v>
      </c>
      <c r="H455">
        <v>7</v>
      </c>
      <c r="I455" t="s">
        <v>146</v>
      </c>
      <c r="J455" t="s">
        <v>141</v>
      </c>
      <c r="K455" t="s">
        <v>142</v>
      </c>
      <c r="L455">
        <v>0</v>
      </c>
      <c r="M455">
        <v>1</v>
      </c>
      <c r="N455">
        <v>1</v>
      </c>
      <c r="O455">
        <v>31.75</v>
      </c>
      <c r="P455">
        <v>31.75</v>
      </c>
      <c r="Q455">
        <v>63.5</v>
      </c>
      <c r="R455">
        <v>0.63500000000000001</v>
      </c>
      <c r="S455">
        <v>1.8</v>
      </c>
      <c r="T455">
        <v>25.6</v>
      </c>
      <c r="U455">
        <v>23.1</v>
      </c>
      <c r="V455">
        <v>3</v>
      </c>
      <c r="W455">
        <v>7.2</v>
      </c>
      <c r="X455">
        <v>0.1</v>
      </c>
      <c r="Y455">
        <v>100</v>
      </c>
      <c r="Z455">
        <v>85</v>
      </c>
      <c r="AA455">
        <v>99</v>
      </c>
      <c r="AB455">
        <v>100</v>
      </c>
    </row>
    <row r="456" spans="1:28" x14ac:dyDescent="0.25">
      <c r="A456" t="s">
        <v>185</v>
      </c>
      <c r="B456">
        <v>16</v>
      </c>
      <c r="C456" t="s">
        <v>158</v>
      </c>
      <c r="D456">
        <v>0</v>
      </c>
      <c r="E456">
        <v>20</v>
      </c>
      <c r="F456">
        <v>0</v>
      </c>
      <c r="G456">
        <v>100</v>
      </c>
      <c r="H456">
        <v>9</v>
      </c>
      <c r="I456" t="s">
        <v>147</v>
      </c>
      <c r="J456" t="s">
        <v>139</v>
      </c>
      <c r="K456" t="s">
        <v>142</v>
      </c>
      <c r="L456">
        <v>0</v>
      </c>
      <c r="M456">
        <v>1</v>
      </c>
      <c r="N456">
        <v>0</v>
      </c>
      <c r="O456">
        <v>21.2</v>
      </c>
      <c r="P456">
        <v>21.2</v>
      </c>
      <c r="Q456">
        <v>42.4</v>
      </c>
      <c r="R456">
        <v>0.42399999999999999</v>
      </c>
      <c r="S456">
        <v>2.58</v>
      </c>
      <c r="T456">
        <v>32.200000000000003</v>
      </c>
      <c r="U456">
        <v>3.5</v>
      </c>
      <c r="V456">
        <v>12.4</v>
      </c>
      <c r="W456">
        <v>8</v>
      </c>
      <c r="X456">
        <v>1.4</v>
      </c>
      <c r="Y456">
        <v>72</v>
      </c>
      <c r="Z456">
        <v>41</v>
      </c>
      <c r="AA456">
        <v>100</v>
      </c>
      <c r="AB456">
        <v>100</v>
      </c>
    </row>
    <row r="457" spans="1:28" x14ac:dyDescent="0.25">
      <c r="A457" t="s">
        <v>185</v>
      </c>
      <c r="B457">
        <v>16</v>
      </c>
      <c r="C457" t="s">
        <v>158</v>
      </c>
      <c r="D457">
        <v>0</v>
      </c>
      <c r="E457">
        <v>20</v>
      </c>
      <c r="F457">
        <v>0</v>
      </c>
      <c r="G457">
        <v>100</v>
      </c>
      <c r="H457">
        <v>10</v>
      </c>
      <c r="I457" t="s">
        <v>148</v>
      </c>
      <c r="J457" t="s">
        <v>141</v>
      </c>
      <c r="K457" t="s">
        <v>119</v>
      </c>
      <c r="L457">
        <v>0</v>
      </c>
      <c r="M457">
        <v>0</v>
      </c>
      <c r="N457">
        <v>1</v>
      </c>
      <c r="O457">
        <v>43.7</v>
      </c>
      <c r="P457">
        <v>43.7</v>
      </c>
      <c r="Q457">
        <v>87.4</v>
      </c>
      <c r="R457">
        <v>0.874</v>
      </c>
      <c r="S457">
        <v>0.56000000000000005</v>
      </c>
      <c r="T457">
        <v>4.8</v>
      </c>
      <c r="U457">
        <v>4.5999999999999996</v>
      </c>
      <c r="V457">
        <v>1.8</v>
      </c>
      <c r="W457">
        <v>2.8</v>
      </c>
      <c r="X457">
        <v>0.2</v>
      </c>
      <c r="Y457">
        <v>92</v>
      </c>
      <c r="Z457">
        <v>63</v>
      </c>
      <c r="AA457">
        <v>100</v>
      </c>
      <c r="AB457">
        <v>100</v>
      </c>
    </row>
    <row r="458" spans="1:28" x14ac:dyDescent="0.25">
      <c r="A458" t="s">
        <v>185</v>
      </c>
      <c r="B458">
        <v>16</v>
      </c>
      <c r="C458" t="s">
        <v>158</v>
      </c>
      <c r="D458">
        <v>0</v>
      </c>
      <c r="E458">
        <v>20</v>
      </c>
      <c r="F458">
        <v>0</v>
      </c>
      <c r="G458">
        <v>100</v>
      </c>
      <c r="H458">
        <v>11</v>
      </c>
      <c r="I458" t="s">
        <v>149</v>
      </c>
      <c r="J458" t="s">
        <v>139</v>
      </c>
      <c r="K458" t="s">
        <v>142</v>
      </c>
      <c r="L458">
        <v>0</v>
      </c>
      <c r="M458">
        <v>1</v>
      </c>
      <c r="N458">
        <v>0</v>
      </c>
      <c r="O458">
        <v>20.3</v>
      </c>
      <c r="P458">
        <v>20.3</v>
      </c>
      <c r="Q458">
        <v>40.6</v>
      </c>
      <c r="R458">
        <v>0.40600000000000003</v>
      </c>
      <c r="S458">
        <v>3.04</v>
      </c>
      <c r="T458">
        <v>28.2</v>
      </c>
      <c r="U458">
        <v>10</v>
      </c>
      <c r="V458">
        <v>12.6</v>
      </c>
      <c r="W458">
        <v>15.4</v>
      </c>
      <c r="X458">
        <v>1.4</v>
      </c>
      <c r="Y458">
        <v>62</v>
      </c>
      <c r="Z458">
        <v>50</v>
      </c>
      <c r="AA458">
        <v>90</v>
      </c>
      <c r="AB458">
        <v>100</v>
      </c>
    </row>
    <row r="459" spans="1:28" x14ac:dyDescent="0.25">
      <c r="A459" t="s">
        <v>185</v>
      </c>
      <c r="B459">
        <v>16</v>
      </c>
      <c r="C459" t="s">
        <v>158</v>
      </c>
      <c r="D459">
        <v>0</v>
      </c>
      <c r="E459">
        <v>20</v>
      </c>
      <c r="F459">
        <v>0</v>
      </c>
      <c r="G459">
        <v>100</v>
      </c>
      <c r="H459">
        <v>12</v>
      </c>
      <c r="I459" t="s">
        <v>150</v>
      </c>
      <c r="J459" t="s">
        <v>141</v>
      </c>
      <c r="K459" t="s">
        <v>119</v>
      </c>
      <c r="L459">
        <v>0</v>
      </c>
      <c r="M459">
        <v>0</v>
      </c>
      <c r="N459">
        <v>1</v>
      </c>
      <c r="O459">
        <v>36.4</v>
      </c>
      <c r="P459">
        <v>36.4</v>
      </c>
      <c r="Q459">
        <v>72.8</v>
      </c>
      <c r="R459">
        <v>0.72799999999999998</v>
      </c>
      <c r="S459">
        <v>1.02</v>
      </c>
      <c r="T459">
        <v>24</v>
      </c>
      <c r="U459">
        <v>20.9</v>
      </c>
      <c r="V459">
        <v>1.2</v>
      </c>
      <c r="W459">
        <v>0.4</v>
      </c>
      <c r="X459">
        <v>0.4</v>
      </c>
      <c r="Y459">
        <v>86</v>
      </c>
      <c r="Z459">
        <v>87</v>
      </c>
      <c r="AA459">
        <v>68</v>
      </c>
      <c r="AB459">
        <v>100</v>
      </c>
    </row>
    <row r="460" spans="1:28" x14ac:dyDescent="0.25">
      <c r="A460" t="s">
        <v>185</v>
      </c>
      <c r="B460">
        <v>16</v>
      </c>
      <c r="C460" t="s">
        <v>158</v>
      </c>
      <c r="D460">
        <v>0</v>
      </c>
      <c r="E460">
        <v>20</v>
      </c>
      <c r="F460">
        <v>0</v>
      </c>
      <c r="G460">
        <v>100</v>
      </c>
      <c r="H460">
        <v>14</v>
      </c>
      <c r="I460" t="s">
        <v>151</v>
      </c>
      <c r="J460" t="s">
        <v>139</v>
      </c>
      <c r="K460" t="s">
        <v>119</v>
      </c>
      <c r="L460">
        <v>0</v>
      </c>
      <c r="M460">
        <v>0</v>
      </c>
      <c r="N460">
        <v>0</v>
      </c>
      <c r="O460">
        <v>1.96</v>
      </c>
      <c r="P460">
        <v>1.96</v>
      </c>
      <c r="Q460">
        <v>3.92</v>
      </c>
      <c r="R460">
        <v>3.9199999999999999E-2</v>
      </c>
      <c r="S460">
        <v>6.08</v>
      </c>
      <c r="T460">
        <v>9.4</v>
      </c>
      <c r="U460">
        <v>5.3</v>
      </c>
      <c r="V460">
        <v>28.8</v>
      </c>
      <c r="W460">
        <v>48.8</v>
      </c>
      <c r="X460">
        <v>1.08</v>
      </c>
      <c r="Y460">
        <v>45</v>
      </c>
      <c r="Z460">
        <v>0</v>
      </c>
      <c r="AA460">
        <v>50</v>
      </c>
      <c r="AB460">
        <v>100</v>
      </c>
    </row>
    <row r="461" spans="1:28" x14ac:dyDescent="0.25">
      <c r="A461" t="s">
        <v>185</v>
      </c>
      <c r="B461">
        <v>16</v>
      </c>
      <c r="C461" t="s">
        <v>158</v>
      </c>
      <c r="D461">
        <v>0</v>
      </c>
      <c r="E461">
        <v>20</v>
      </c>
      <c r="F461">
        <v>0</v>
      </c>
      <c r="G461">
        <v>100</v>
      </c>
      <c r="H461">
        <v>15</v>
      </c>
      <c r="I461" t="s">
        <v>152</v>
      </c>
      <c r="J461" t="s">
        <v>139</v>
      </c>
      <c r="K461" t="s">
        <v>142</v>
      </c>
      <c r="L461">
        <v>0</v>
      </c>
      <c r="M461">
        <v>1</v>
      </c>
      <c r="N461">
        <v>0</v>
      </c>
      <c r="O461">
        <v>31.7</v>
      </c>
      <c r="P461">
        <v>31.7</v>
      </c>
      <c r="Q461">
        <v>63.4</v>
      </c>
      <c r="R461">
        <v>0.63400000000000001</v>
      </c>
      <c r="S461">
        <v>1.56</v>
      </c>
      <c r="T461">
        <v>28.6</v>
      </c>
      <c r="U461">
        <v>0.5</v>
      </c>
      <c r="V461">
        <v>2</v>
      </c>
      <c r="W461">
        <v>3.2</v>
      </c>
      <c r="X461">
        <v>0.4</v>
      </c>
      <c r="Y461">
        <v>33</v>
      </c>
      <c r="Z461">
        <v>0</v>
      </c>
      <c r="AA461">
        <v>72</v>
      </c>
      <c r="AB461">
        <v>100</v>
      </c>
    </row>
    <row r="462" spans="1:28" x14ac:dyDescent="0.25">
      <c r="A462" t="s">
        <v>185</v>
      </c>
      <c r="B462">
        <v>16</v>
      </c>
      <c r="C462" t="s">
        <v>158</v>
      </c>
      <c r="D462">
        <v>0</v>
      </c>
      <c r="E462">
        <v>20</v>
      </c>
      <c r="F462">
        <v>0</v>
      </c>
      <c r="G462">
        <v>100</v>
      </c>
      <c r="H462">
        <v>16</v>
      </c>
      <c r="I462" t="s">
        <v>153</v>
      </c>
      <c r="J462" t="s">
        <v>139</v>
      </c>
      <c r="K462" t="s">
        <v>142</v>
      </c>
      <c r="L462">
        <v>0</v>
      </c>
      <c r="M462">
        <v>1</v>
      </c>
      <c r="N462">
        <v>0</v>
      </c>
      <c r="O462">
        <v>1</v>
      </c>
      <c r="P462">
        <v>1</v>
      </c>
      <c r="Q462">
        <v>2</v>
      </c>
      <c r="R462">
        <v>0.02</v>
      </c>
      <c r="S462">
        <v>5.22</v>
      </c>
      <c r="T462">
        <v>62.6</v>
      </c>
      <c r="U462">
        <v>48.8</v>
      </c>
      <c r="V462">
        <v>5.4</v>
      </c>
      <c r="W462">
        <v>27.2</v>
      </c>
      <c r="X462">
        <v>0.2</v>
      </c>
      <c r="Y462">
        <v>100</v>
      </c>
      <c r="Z462">
        <v>54</v>
      </c>
      <c r="AA462">
        <v>100</v>
      </c>
      <c r="AB462">
        <v>100</v>
      </c>
    </row>
    <row r="463" spans="1:28" x14ac:dyDescent="0.25">
      <c r="A463" t="s">
        <v>185</v>
      </c>
      <c r="B463">
        <v>16</v>
      </c>
      <c r="C463" t="s">
        <v>158</v>
      </c>
      <c r="D463">
        <v>0</v>
      </c>
      <c r="E463">
        <v>20</v>
      </c>
      <c r="F463">
        <v>0</v>
      </c>
      <c r="G463">
        <v>100</v>
      </c>
      <c r="H463">
        <v>17</v>
      </c>
      <c r="I463" t="s">
        <v>154</v>
      </c>
      <c r="J463" t="s">
        <v>141</v>
      </c>
      <c r="K463" t="s">
        <v>119</v>
      </c>
      <c r="L463">
        <v>0</v>
      </c>
      <c r="M463">
        <v>0</v>
      </c>
      <c r="N463">
        <v>1</v>
      </c>
      <c r="O463">
        <v>40.299999999999997</v>
      </c>
      <c r="P463">
        <v>40.299999999999997</v>
      </c>
      <c r="Q463">
        <v>80.599999999999994</v>
      </c>
      <c r="R463">
        <v>0.80600000000000005</v>
      </c>
      <c r="S463">
        <v>4.2</v>
      </c>
      <c r="T463">
        <v>66.2</v>
      </c>
      <c r="U463">
        <v>5.0999999999999996</v>
      </c>
      <c r="V463">
        <v>12.2</v>
      </c>
      <c r="W463">
        <v>7.8</v>
      </c>
      <c r="X463">
        <v>0</v>
      </c>
      <c r="Y463">
        <v>77</v>
      </c>
      <c r="Z463">
        <v>56</v>
      </c>
      <c r="AA463">
        <v>100</v>
      </c>
      <c r="AB463">
        <v>100</v>
      </c>
    </row>
    <row r="464" spans="1:28" x14ac:dyDescent="0.25">
      <c r="A464" t="s">
        <v>185</v>
      </c>
      <c r="B464">
        <v>16</v>
      </c>
      <c r="C464" t="s">
        <v>158</v>
      </c>
      <c r="D464">
        <v>0</v>
      </c>
      <c r="E464">
        <v>20</v>
      </c>
      <c r="F464">
        <v>0</v>
      </c>
      <c r="G464">
        <v>100</v>
      </c>
      <c r="H464">
        <v>19</v>
      </c>
      <c r="I464" t="s">
        <v>155</v>
      </c>
      <c r="J464" t="s">
        <v>139</v>
      </c>
      <c r="K464" t="s">
        <v>119</v>
      </c>
      <c r="L464">
        <v>0</v>
      </c>
      <c r="M464">
        <v>0</v>
      </c>
      <c r="N464">
        <v>0</v>
      </c>
      <c r="O464">
        <v>27.3</v>
      </c>
      <c r="P464">
        <v>27.3</v>
      </c>
      <c r="Q464">
        <v>54.6</v>
      </c>
      <c r="R464">
        <v>0.54600000000000004</v>
      </c>
      <c r="S464">
        <v>4.1399999999999997</v>
      </c>
      <c r="T464">
        <v>23.8</v>
      </c>
      <c r="U464">
        <v>1</v>
      </c>
      <c r="V464">
        <v>5.2</v>
      </c>
      <c r="W464">
        <v>9.4</v>
      </c>
      <c r="X464">
        <v>0.8</v>
      </c>
      <c r="Y464">
        <v>32</v>
      </c>
      <c r="Z464">
        <v>1</v>
      </c>
      <c r="AA464">
        <v>100</v>
      </c>
      <c r="AB464">
        <v>100</v>
      </c>
    </row>
    <row r="465" spans="1:28" x14ac:dyDescent="0.25">
      <c r="A465" t="s">
        <v>185</v>
      </c>
      <c r="B465">
        <v>16</v>
      </c>
      <c r="C465" t="s">
        <v>158</v>
      </c>
      <c r="D465">
        <v>0</v>
      </c>
      <c r="E465">
        <v>20</v>
      </c>
      <c r="F465">
        <v>0</v>
      </c>
      <c r="G465">
        <v>100</v>
      </c>
      <c r="H465">
        <v>20</v>
      </c>
      <c r="I465" t="s">
        <v>156</v>
      </c>
      <c r="J465" t="s">
        <v>141</v>
      </c>
      <c r="K465" t="s">
        <v>142</v>
      </c>
      <c r="L465">
        <v>0</v>
      </c>
      <c r="M465">
        <v>1</v>
      </c>
      <c r="N465">
        <v>1</v>
      </c>
      <c r="O465">
        <v>35.9</v>
      </c>
      <c r="P465">
        <v>35.9</v>
      </c>
      <c r="Q465">
        <v>71.8</v>
      </c>
      <c r="R465">
        <v>0.71799999999999997</v>
      </c>
      <c r="S465">
        <v>1.28</v>
      </c>
      <c r="T465">
        <v>16</v>
      </c>
      <c r="U465">
        <v>3.6</v>
      </c>
      <c r="V465">
        <v>3</v>
      </c>
      <c r="W465">
        <v>4.8</v>
      </c>
      <c r="X465">
        <v>0.4</v>
      </c>
      <c r="Y465">
        <v>100</v>
      </c>
      <c r="Z465">
        <v>58</v>
      </c>
      <c r="AA465">
        <v>100</v>
      </c>
      <c r="AB465">
        <v>100</v>
      </c>
    </row>
    <row r="466" spans="1:28" x14ac:dyDescent="0.25">
      <c r="A466" t="s">
        <v>186</v>
      </c>
      <c r="B466">
        <v>16</v>
      </c>
      <c r="C466" t="s">
        <v>137</v>
      </c>
      <c r="D466">
        <v>1</v>
      </c>
      <c r="E466">
        <v>93</v>
      </c>
      <c r="F466">
        <v>11</v>
      </c>
      <c r="G466">
        <v>75</v>
      </c>
      <c r="H466">
        <v>1</v>
      </c>
      <c r="I466" t="s">
        <v>138</v>
      </c>
      <c r="J466" t="s">
        <v>139</v>
      </c>
      <c r="K466" t="s">
        <v>119</v>
      </c>
      <c r="L466">
        <v>0</v>
      </c>
      <c r="M466">
        <v>0</v>
      </c>
      <c r="N466">
        <v>0</v>
      </c>
      <c r="O466">
        <v>27.44</v>
      </c>
      <c r="P466">
        <v>27.44</v>
      </c>
      <c r="Q466">
        <v>54.88</v>
      </c>
      <c r="R466">
        <v>0.54879999999999995</v>
      </c>
      <c r="S466">
        <v>2.1</v>
      </c>
      <c r="T466">
        <v>24.8</v>
      </c>
      <c r="U466">
        <v>5.0999999999999996</v>
      </c>
      <c r="V466">
        <v>5.8</v>
      </c>
      <c r="W466">
        <v>8.6</v>
      </c>
      <c r="X466">
        <v>0.52</v>
      </c>
      <c r="Y466">
        <v>100</v>
      </c>
      <c r="Z466">
        <v>100</v>
      </c>
      <c r="AA466">
        <v>100</v>
      </c>
      <c r="AB466">
        <v>85</v>
      </c>
    </row>
    <row r="467" spans="1:28" x14ac:dyDescent="0.25">
      <c r="A467" t="s">
        <v>186</v>
      </c>
      <c r="B467">
        <v>16</v>
      </c>
      <c r="C467" t="s">
        <v>137</v>
      </c>
      <c r="D467">
        <v>1</v>
      </c>
      <c r="E467">
        <v>93</v>
      </c>
      <c r="F467">
        <v>11</v>
      </c>
      <c r="G467">
        <v>75</v>
      </c>
      <c r="H467">
        <v>2</v>
      </c>
      <c r="I467" t="s">
        <v>140</v>
      </c>
      <c r="J467" t="s">
        <v>141</v>
      </c>
      <c r="K467" t="s">
        <v>142</v>
      </c>
      <c r="L467">
        <v>0</v>
      </c>
      <c r="M467">
        <v>1</v>
      </c>
      <c r="N467">
        <v>1</v>
      </c>
      <c r="O467">
        <v>39.9</v>
      </c>
      <c r="P467">
        <v>39.9</v>
      </c>
      <c r="Q467">
        <v>79.8</v>
      </c>
      <c r="R467">
        <v>0.79800000000000004</v>
      </c>
      <c r="S467">
        <v>0.8</v>
      </c>
      <c r="T467">
        <v>20</v>
      </c>
      <c r="U467">
        <v>18.600000000000001</v>
      </c>
      <c r="V467">
        <v>0</v>
      </c>
      <c r="W467">
        <v>0</v>
      </c>
      <c r="X467">
        <v>0.2</v>
      </c>
      <c r="Y467">
        <v>55</v>
      </c>
      <c r="Z467">
        <v>21</v>
      </c>
      <c r="AA467">
        <v>15</v>
      </c>
      <c r="AB467">
        <v>100</v>
      </c>
    </row>
    <row r="468" spans="1:28" x14ac:dyDescent="0.25">
      <c r="A468" t="s">
        <v>186</v>
      </c>
      <c r="B468">
        <v>16</v>
      </c>
      <c r="C468" t="s">
        <v>137</v>
      </c>
      <c r="D468">
        <v>1</v>
      </c>
      <c r="E468">
        <v>93</v>
      </c>
      <c r="F468">
        <v>11</v>
      </c>
      <c r="G468">
        <v>75</v>
      </c>
      <c r="H468">
        <v>4</v>
      </c>
      <c r="I468" t="s">
        <v>143</v>
      </c>
      <c r="J468" t="s">
        <v>139</v>
      </c>
      <c r="K468" t="s">
        <v>142</v>
      </c>
      <c r="L468">
        <v>0</v>
      </c>
      <c r="M468">
        <v>1</v>
      </c>
      <c r="N468">
        <v>0</v>
      </c>
      <c r="O468">
        <v>1.8</v>
      </c>
      <c r="P468">
        <v>1.8</v>
      </c>
      <c r="Q468">
        <v>3.6</v>
      </c>
      <c r="R468">
        <v>3.5999999999999997E-2</v>
      </c>
      <c r="S468">
        <v>5.36</v>
      </c>
      <c r="T468">
        <v>52.6</v>
      </c>
      <c r="U468">
        <v>1.2</v>
      </c>
      <c r="V468">
        <v>5.6</v>
      </c>
      <c r="W468">
        <v>33</v>
      </c>
      <c r="X468">
        <v>2.4</v>
      </c>
      <c r="Y468">
        <v>72</v>
      </c>
      <c r="Z468">
        <v>71</v>
      </c>
      <c r="AA468">
        <v>100</v>
      </c>
      <c r="AB468">
        <v>100</v>
      </c>
    </row>
    <row r="469" spans="1:28" x14ac:dyDescent="0.25">
      <c r="A469" t="s">
        <v>186</v>
      </c>
      <c r="B469">
        <v>16</v>
      </c>
      <c r="C469" t="s">
        <v>137</v>
      </c>
      <c r="D469">
        <v>1</v>
      </c>
      <c r="E469">
        <v>93</v>
      </c>
      <c r="F469">
        <v>11</v>
      </c>
      <c r="G469">
        <v>75</v>
      </c>
      <c r="H469">
        <v>5</v>
      </c>
      <c r="I469" t="s">
        <v>144</v>
      </c>
      <c r="J469" t="s">
        <v>141</v>
      </c>
      <c r="K469" t="s">
        <v>119</v>
      </c>
      <c r="L469">
        <v>0</v>
      </c>
      <c r="M469">
        <v>0</v>
      </c>
      <c r="N469">
        <v>1</v>
      </c>
      <c r="O469">
        <v>33.5</v>
      </c>
      <c r="P469">
        <v>33.5</v>
      </c>
      <c r="Q469">
        <v>67</v>
      </c>
      <c r="R469">
        <v>0.67</v>
      </c>
      <c r="S469">
        <v>1.66</v>
      </c>
      <c r="T469">
        <v>17</v>
      </c>
      <c r="U469">
        <v>6.9</v>
      </c>
      <c r="V469">
        <v>3.2</v>
      </c>
      <c r="W469">
        <v>8.8000000000000007</v>
      </c>
      <c r="X469">
        <v>0.6</v>
      </c>
      <c r="Y469">
        <v>100</v>
      </c>
      <c r="Z469">
        <v>100</v>
      </c>
      <c r="AA469">
        <v>100</v>
      </c>
      <c r="AB469">
        <v>91</v>
      </c>
    </row>
    <row r="470" spans="1:28" x14ac:dyDescent="0.25">
      <c r="A470" t="s">
        <v>186</v>
      </c>
      <c r="B470">
        <v>16</v>
      </c>
      <c r="C470" t="s">
        <v>137</v>
      </c>
      <c r="D470">
        <v>1</v>
      </c>
      <c r="E470">
        <v>93</v>
      </c>
      <c r="F470">
        <v>11</v>
      </c>
      <c r="G470">
        <v>75</v>
      </c>
      <c r="H470">
        <v>6</v>
      </c>
      <c r="I470" t="s">
        <v>145</v>
      </c>
      <c r="J470" t="s">
        <v>139</v>
      </c>
      <c r="K470" t="s">
        <v>119</v>
      </c>
      <c r="L470">
        <v>0</v>
      </c>
      <c r="M470">
        <v>0</v>
      </c>
      <c r="N470">
        <v>0</v>
      </c>
      <c r="O470">
        <v>4.7</v>
      </c>
      <c r="P470">
        <v>4.7</v>
      </c>
      <c r="Q470">
        <v>9.4</v>
      </c>
      <c r="R470">
        <v>9.4E-2</v>
      </c>
      <c r="S470">
        <v>3.4</v>
      </c>
      <c r="T470">
        <v>62.6</v>
      </c>
      <c r="U470">
        <v>41</v>
      </c>
      <c r="V470">
        <v>5.4</v>
      </c>
      <c r="W470">
        <v>27.2</v>
      </c>
      <c r="X470">
        <v>0.2</v>
      </c>
      <c r="Y470">
        <v>93</v>
      </c>
      <c r="Z470">
        <v>93</v>
      </c>
      <c r="AA470">
        <v>91</v>
      </c>
      <c r="AB470">
        <v>100</v>
      </c>
    </row>
    <row r="471" spans="1:28" x14ac:dyDescent="0.25">
      <c r="A471" t="s">
        <v>186</v>
      </c>
      <c r="B471">
        <v>16</v>
      </c>
      <c r="C471" t="s">
        <v>137</v>
      </c>
      <c r="D471">
        <v>1</v>
      </c>
      <c r="E471">
        <v>93</v>
      </c>
      <c r="F471">
        <v>11</v>
      </c>
      <c r="G471">
        <v>75</v>
      </c>
      <c r="H471">
        <v>7</v>
      </c>
      <c r="I471" t="s">
        <v>146</v>
      </c>
      <c r="J471" t="s">
        <v>141</v>
      </c>
      <c r="K471" t="s">
        <v>142</v>
      </c>
      <c r="L471">
        <v>0</v>
      </c>
      <c r="M471">
        <v>1</v>
      </c>
      <c r="N471">
        <v>1</v>
      </c>
      <c r="O471">
        <v>31.75</v>
      </c>
      <c r="P471">
        <v>31.75</v>
      </c>
      <c r="Q471">
        <v>63.5</v>
      </c>
      <c r="R471">
        <v>0.63500000000000001</v>
      </c>
      <c r="S471">
        <v>1.8</v>
      </c>
      <c r="T471">
        <v>25.6</v>
      </c>
      <c r="U471">
        <v>23.1</v>
      </c>
      <c r="V471">
        <v>3</v>
      </c>
      <c r="W471">
        <v>7.2</v>
      </c>
      <c r="X471">
        <v>0.1</v>
      </c>
      <c r="Y471">
        <v>92</v>
      </c>
      <c r="Z471">
        <v>81</v>
      </c>
      <c r="AA471">
        <v>100</v>
      </c>
      <c r="AB471">
        <v>100</v>
      </c>
    </row>
    <row r="472" spans="1:28" x14ac:dyDescent="0.25">
      <c r="A472" t="s">
        <v>186</v>
      </c>
      <c r="B472">
        <v>16</v>
      </c>
      <c r="C472" t="s">
        <v>137</v>
      </c>
      <c r="D472">
        <v>1</v>
      </c>
      <c r="E472">
        <v>93</v>
      </c>
      <c r="F472">
        <v>11</v>
      </c>
      <c r="G472">
        <v>75</v>
      </c>
      <c r="H472">
        <v>9</v>
      </c>
      <c r="I472" t="s">
        <v>147</v>
      </c>
      <c r="J472" t="s">
        <v>139</v>
      </c>
      <c r="K472" t="s">
        <v>142</v>
      </c>
      <c r="L472">
        <v>0</v>
      </c>
      <c r="M472">
        <v>1</v>
      </c>
      <c r="N472">
        <v>0</v>
      </c>
      <c r="O472">
        <v>21.2</v>
      </c>
      <c r="P472">
        <v>21.2</v>
      </c>
      <c r="Q472">
        <v>42.4</v>
      </c>
      <c r="R472">
        <v>0.42399999999999999</v>
      </c>
      <c r="S472">
        <v>2.58</v>
      </c>
      <c r="T472">
        <v>32.200000000000003</v>
      </c>
      <c r="U472">
        <v>3.5</v>
      </c>
      <c r="V472">
        <v>12.4</v>
      </c>
      <c r="W472">
        <v>8</v>
      </c>
      <c r="X472">
        <v>1.4</v>
      </c>
      <c r="Y472">
        <v>99</v>
      </c>
      <c r="Z472">
        <v>100</v>
      </c>
      <c r="AA472">
        <v>100</v>
      </c>
      <c r="AB472">
        <v>100</v>
      </c>
    </row>
    <row r="473" spans="1:28" x14ac:dyDescent="0.25">
      <c r="A473" t="s">
        <v>186</v>
      </c>
      <c r="B473">
        <v>16</v>
      </c>
      <c r="C473" t="s">
        <v>137</v>
      </c>
      <c r="D473">
        <v>1</v>
      </c>
      <c r="E473">
        <v>93</v>
      </c>
      <c r="F473">
        <v>11</v>
      </c>
      <c r="G473">
        <v>75</v>
      </c>
      <c r="H473">
        <v>10</v>
      </c>
      <c r="I473" t="s">
        <v>148</v>
      </c>
      <c r="J473" t="s">
        <v>141</v>
      </c>
      <c r="K473" t="s">
        <v>119</v>
      </c>
      <c r="L473">
        <v>0</v>
      </c>
      <c r="M473">
        <v>0</v>
      </c>
      <c r="N473">
        <v>1</v>
      </c>
      <c r="O473">
        <v>43.7</v>
      </c>
      <c r="P473">
        <v>43.7</v>
      </c>
      <c r="Q473">
        <v>87.4</v>
      </c>
      <c r="R473">
        <v>0.874</v>
      </c>
      <c r="S473">
        <v>0.56000000000000005</v>
      </c>
      <c r="T473">
        <v>4.8</v>
      </c>
      <c r="U473">
        <v>4.5999999999999996</v>
      </c>
      <c r="V473">
        <v>1.8</v>
      </c>
      <c r="W473">
        <v>2.8</v>
      </c>
      <c r="X473">
        <v>0.2</v>
      </c>
      <c r="Y473">
        <v>100</v>
      </c>
      <c r="Z473">
        <v>100</v>
      </c>
      <c r="AA473">
        <v>100</v>
      </c>
      <c r="AB473">
        <v>100</v>
      </c>
    </row>
    <row r="474" spans="1:28" x14ac:dyDescent="0.25">
      <c r="A474" t="s">
        <v>186</v>
      </c>
      <c r="B474">
        <v>16</v>
      </c>
      <c r="C474" t="s">
        <v>137</v>
      </c>
      <c r="D474">
        <v>1</v>
      </c>
      <c r="E474">
        <v>93</v>
      </c>
      <c r="F474">
        <v>11</v>
      </c>
      <c r="G474">
        <v>75</v>
      </c>
      <c r="H474">
        <v>11</v>
      </c>
      <c r="I474" t="s">
        <v>149</v>
      </c>
      <c r="J474" t="s">
        <v>139</v>
      </c>
      <c r="K474" t="s">
        <v>142</v>
      </c>
      <c r="L474">
        <v>0</v>
      </c>
      <c r="M474">
        <v>1</v>
      </c>
      <c r="N474">
        <v>0</v>
      </c>
      <c r="O474">
        <v>20.3</v>
      </c>
      <c r="P474">
        <v>20.3</v>
      </c>
      <c r="Q474">
        <v>40.6</v>
      </c>
      <c r="R474">
        <v>0.40600000000000003</v>
      </c>
      <c r="S474">
        <v>3.04</v>
      </c>
      <c r="T474">
        <v>28.2</v>
      </c>
      <c r="U474">
        <v>10</v>
      </c>
      <c r="V474">
        <v>12.6</v>
      </c>
      <c r="W474">
        <v>15.4</v>
      </c>
      <c r="X474">
        <v>1.4</v>
      </c>
      <c r="Y474">
        <v>100</v>
      </c>
      <c r="Z474">
        <v>100</v>
      </c>
      <c r="AA474">
        <v>100</v>
      </c>
      <c r="AB474">
        <v>100</v>
      </c>
    </row>
    <row r="475" spans="1:28" x14ac:dyDescent="0.25">
      <c r="A475" t="s">
        <v>186</v>
      </c>
      <c r="B475">
        <v>16</v>
      </c>
      <c r="C475" t="s">
        <v>137</v>
      </c>
      <c r="D475">
        <v>1</v>
      </c>
      <c r="E475">
        <v>93</v>
      </c>
      <c r="F475">
        <v>11</v>
      </c>
      <c r="G475">
        <v>75</v>
      </c>
      <c r="H475">
        <v>12</v>
      </c>
      <c r="I475" t="s">
        <v>150</v>
      </c>
      <c r="J475" t="s">
        <v>141</v>
      </c>
      <c r="K475" t="s">
        <v>119</v>
      </c>
      <c r="L475">
        <v>0</v>
      </c>
      <c r="M475">
        <v>0</v>
      </c>
      <c r="N475">
        <v>1</v>
      </c>
      <c r="O475">
        <v>36.4</v>
      </c>
      <c r="P475">
        <v>36.4</v>
      </c>
      <c r="Q475">
        <v>72.8</v>
      </c>
      <c r="R475">
        <v>0.72799999999999998</v>
      </c>
      <c r="S475">
        <v>1.02</v>
      </c>
      <c r="T475">
        <v>24</v>
      </c>
      <c r="U475">
        <v>20.9</v>
      </c>
      <c r="V475">
        <v>1.2</v>
      </c>
      <c r="W475">
        <v>0.4</v>
      </c>
      <c r="X475">
        <v>0.4</v>
      </c>
      <c r="Y475">
        <v>80</v>
      </c>
      <c r="Z475">
        <v>89</v>
      </c>
      <c r="AA475">
        <v>85</v>
      </c>
      <c r="AB475">
        <v>100</v>
      </c>
    </row>
    <row r="476" spans="1:28" x14ac:dyDescent="0.25">
      <c r="A476" t="s">
        <v>186</v>
      </c>
      <c r="B476">
        <v>16</v>
      </c>
      <c r="C476" t="s">
        <v>137</v>
      </c>
      <c r="D476">
        <v>1</v>
      </c>
      <c r="E476">
        <v>93</v>
      </c>
      <c r="F476">
        <v>11</v>
      </c>
      <c r="G476">
        <v>75</v>
      </c>
      <c r="H476">
        <v>14</v>
      </c>
      <c r="I476" t="s">
        <v>151</v>
      </c>
      <c r="J476" t="s">
        <v>139</v>
      </c>
      <c r="K476" t="s">
        <v>119</v>
      </c>
      <c r="L476">
        <v>0</v>
      </c>
      <c r="M476">
        <v>0</v>
      </c>
      <c r="N476">
        <v>0</v>
      </c>
      <c r="O476">
        <v>1.96</v>
      </c>
      <c r="P476">
        <v>1.96</v>
      </c>
      <c r="Q476">
        <v>3.92</v>
      </c>
      <c r="R476">
        <v>3.9199999999999999E-2</v>
      </c>
      <c r="S476">
        <v>6.08</v>
      </c>
      <c r="T476">
        <v>9.4</v>
      </c>
      <c r="U476">
        <v>5.3</v>
      </c>
      <c r="V476">
        <v>28.8</v>
      </c>
      <c r="W476">
        <v>48.8</v>
      </c>
      <c r="X476">
        <v>1.08</v>
      </c>
      <c r="Y476">
        <v>65</v>
      </c>
      <c r="Z476">
        <v>50</v>
      </c>
      <c r="AA476">
        <v>70</v>
      </c>
      <c r="AB476">
        <v>100</v>
      </c>
    </row>
    <row r="477" spans="1:28" x14ac:dyDescent="0.25">
      <c r="A477" t="s">
        <v>186</v>
      </c>
      <c r="B477">
        <v>16</v>
      </c>
      <c r="C477" t="s">
        <v>137</v>
      </c>
      <c r="D477">
        <v>1</v>
      </c>
      <c r="E477">
        <v>93</v>
      </c>
      <c r="F477">
        <v>11</v>
      </c>
      <c r="G477">
        <v>75</v>
      </c>
      <c r="H477">
        <v>15</v>
      </c>
      <c r="I477" t="s">
        <v>152</v>
      </c>
      <c r="J477" t="s">
        <v>139</v>
      </c>
      <c r="K477" t="s">
        <v>142</v>
      </c>
      <c r="L477">
        <v>0</v>
      </c>
      <c r="M477">
        <v>1</v>
      </c>
      <c r="N477">
        <v>0</v>
      </c>
      <c r="O477">
        <v>31.7</v>
      </c>
      <c r="P477">
        <v>31.7</v>
      </c>
      <c r="Q477">
        <v>63.4</v>
      </c>
      <c r="R477">
        <v>0.63400000000000001</v>
      </c>
      <c r="S477">
        <v>1.56</v>
      </c>
      <c r="T477">
        <v>28.6</v>
      </c>
      <c r="U477">
        <v>0.5</v>
      </c>
      <c r="V477">
        <v>2</v>
      </c>
      <c r="W477">
        <v>3.2</v>
      </c>
      <c r="X477">
        <v>0.4</v>
      </c>
      <c r="Y477">
        <v>62</v>
      </c>
      <c r="Z477">
        <v>50</v>
      </c>
      <c r="AA477">
        <v>65</v>
      </c>
      <c r="AB477">
        <v>100</v>
      </c>
    </row>
    <row r="478" spans="1:28" x14ac:dyDescent="0.25">
      <c r="A478" t="s">
        <v>186</v>
      </c>
      <c r="B478">
        <v>16</v>
      </c>
      <c r="C478" t="s">
        <v>137</v>
      </c>
      <c r="D478">
        <v>1</v>
      </c>
      <c r="E478">
        <v>93</v>
      </c>
      <c r="F478">
        <v>11</v>
      </c>
      <c r="G478">
        <v>75</v>
      </c>
      <c r="H478">
        <v>16</v>
      </c>
      <c r="I478" t="s">
        <v>153</v>
      </c>
      <c r="J478" t="s">
        <v>139</v>
      </c>
      <c r="K478" t="s">
        <v>142</v>
      </c>
      <c r="L478">
        <v>0</v>
      </c>
      <c r="M478">
        <v>1</v>
      </c>
      <c r="N478">
        <v>0</v>
      </c>
      <c r="O478">
        <v>1</v>
      </c>
      <c r="P478">
        <v>1</v>
      </c>
      <c r="Q478">
        <v>2</v>
      </c>
      <c r="R478">
        <v>0.02</v>
      </c>
      <c r="S478">
        <v>5.22</v>
      </c>
      <c r="T478">
        <v>62.6</v>
      </c>
      <c r="U478">
        <v>48.8</v>
      </c>
      <c r="V478">
        <v>5.4</v>
      </c>
      <c r="W478">
        <v>27.2</v>
      </c>
      <c r="X478">
        <v>0.2</v>
      </c>
      <c r="Y478">
        <v>93</v>
      </c>
      <c r="Z478">
        <v>57</v>
      </c>
      <c r="AA478">
        <v>100</v>
      </c>
      <c r="AB478">
        <v>100</v>
      </c>
    </row>
    <row r="479" spans="1:28" x14ac:dyDescent="0.25">
      <c r="A479" t="s">
        <v>186</v>
      </c>
      <c r="B479">
        <v>16</v>
      </c>
      <c r="C479" t="s">
        <v>137</v>
      </c>
      <c r="D479">
        <v>1</v>
      </c>
      <c r="E479">
        <v>93</v>
      </c>
      <c r="F479">
        <v>11</v>
      </c>
      <c r="G479">
        <v>75</v>
      </c>
      <c r="H479">
        <v>17</v>
      </c>
      <c r="I479" t="s">
        <v>154</v>
      </c>
      <c r="J479" t="s">
        <v>141</v>
      </c>
      <c r="K479" t="s">
        <v>119</v>
      </c>
      <c r="L479">
        <v>0</v>
      </c>
      <c r="M479">
        <v>0</v>
      </c>
      <c r="N479">
        <v>1</v>
      </c>
      <c r="O479">
        <v>40.299999999999997</v>
      </c>
      <c r="P479">
        <v>40.299999999999997</v>
      </c>
      <c r="Q479">
        <v>80.599999999999994</v>
      </c>
      <c r="R479">
        <v>0.80600000000000005</v>
      </c>
      <c r="S479">
        <v>4.2</v>
      </c>
      <c r="T479">
        <v>66.2</v>
      </c>
      <c r="U479">
        <v>5.0999999999999996</v>
      </c>
      <c r="V479">
        <v>12.2</v>
      </c>
      <c r="W479">
        <v>7.8</v>
      </c>
      <c r="X479">
        <v>0</v>
      </c>
      <c r="Y479">
        <v>80</v>
      </c>
      <c r="Z479">
        <v>80</v>
      </c>
      <c r="AA479">
        <v>100</v>
      </c>
      <c r="AB479">
        <v>100</v>
      </c>
    </row>
    <row r="480" spans="1:28" x14ac:dyDescent="0.25">
      <c r="A480" t="s">
        <v>186</v>
      </c>
      <c r="B480">
        <v>16</v>
      </c>
      <c r="C480" t="s">
        <v>137</v>
      </c>
      <c r="D480">
        <v>1</v>
      </c>
      <c r="E480">
        <v>93</v>
      </c>
      <c r="F480">
        <v>11</v>
      </c>
      <c r="G480">
        <v>75</v>
      </c>
      <c r="H480">
        <v>19</v>
      </c>
      <c r="I480" t="s">
        <v>155</v>
      </c>
      <c r="J480" t="s">
        <v>139</v>
      </c>
      <c r="K480" t="s">
        <v>119</v>
      </c>
      <c r="L480">
        <v>0</v>
      </c>
      <c r="M480">
        <v>0</v>
      </c>
      <c r="N480">
        <v>0</v>
      </c>
      <c r="O480">
        <v>27.3</v>
      </c>
      <c r="P480">
        <v>27.3</v>
      </c>
      <c r="Q480">
        <v>54.6</v>
      </c>
      <c r="R480">
        <v>0.54600000000000004</v>
      </c>
      <c r="S480">
        <v>4.1399999999999997</v>
      </c>
      <c r="T480">
        <v>23.8</v>
      </c>
      <c r="U480">
        <v>1</v>
      </c>
      <c r="V480">
        <v>5.2</v>
      </c>
      <c r="W480">
        <v>9.4</v>
      </c>
      <c r="X480">
        <v>0.8</v>
      </c>
      <c r="Y480">
        <v>100</v>
      </c>
      <c r="Z480">
        <v>100</v>
      </c>
      <c r="AA480">
        <v>100</v>
      </c>
      <c r="AB480">
        <v>100</v>
      </c>
    </row>
    <row r="481" spans="1:28" x14ac:dyDescent="0.25">
      <c r="A481" t="s">
        <v>186</v>
      </c>
      <c r="B481">
        <v>16</v>
      </c>
      <c r="C481" t="s">
        <v>137</v>
      </c>
      <c r="D481">
        <v>1</v>
      </c>
      <c r="E481">
        <v>93</v>
      </c>
      <c r="F481">
        <v>11</v>
      </c>
      <c r="G481">
        <v>75</v>
      </c>
      <c r="H481">
        <v>20</v>
      </c>
      <c r="I481" t="s">
        <v>156</v>
      </c>
      <c r="J481" t="s">
        <v>141</v>
      </c>
      <c r="K481" t="s">
        <v>142</v>
      </c>
      <c r="L481">
        <v>0</v>
      </c>
      <c r="M481">
        <v>1</v>
      </c>
      <c r="N481">
        <v>1</v>
      </c>
      <c r="O481">
        <v>35.9</v>
      </c>
      <c r="P481">
        <v>35.9</v>
      </c>
      <c r="Q481">
        <v>71.8</v>
      </c>
      <c r="R481">
        <v>0.71799999999999997</v>
      </c>
      <c r="S481">
        <v>1.28</v>
      </c>
      <c r="T481">
        <v>16</v>
      </c>
      <c r="U481">
        <v>3.6</v>
      </c>
      <c r="V481">
        <v>3</v>
      </c>
      <c r="W481">
        <v>4.8</v>
      </c>
      <c r="X481">
        <v>0.4</v>
      </c>
      <c r="Y481">
        <v>100</v>
      </c>
      <c r="Z481">
        <v>100</v>
      </c>
      <c r="AA481">
        <v>100</v>
      </c>
      <c r="AB481">
        <v>100</v>
      </c>
    </row>
    <row r="482" spans="1:28" x14ac:dyDescent="0.25">
      <c r="A482" t="s">
        <v>187</v>
      </c>
      <c r="B482">
        <v>17</v>
      </c>
      <c r="C482" t="s">
        <v>158</v>
      </c>
      <c r="D482">
        <v>0</v>
      </c>
      <c r="E482">
        <v>75</v>
      </c>
      <c r="F482">
        <v>21</v>
      </c>
      <c r="G482">
        <v>70</v>
      </c>
      <c r="H482">
        <v>1</v>
      </c>
      <c r="I482" t="s">
        <v>138</v>
      </c>
      <c r="J482" t="s">
        <v>139</v>
      </c>
      <c r="K482" t="s">
        <v>119</v>
      </c>
      <c r="L482">
        <v>0</v>
      </c>
      <c r="M482">
        <v>0</v>
      </c>
      <c r="N482">
        <v>0</v>
      </c>
      <c r="O482">
        <v>27.44</v>
      </c>
      <c r="P482">
        <v>27.44</v>
      </c>
      <c r="Q482">
        <v>54.88</v>
      </c>
      <c r="R482">
        <v>0.54879999999999995</v>
      </c>
      <c r="S482">
        <v>2.1</v>
      </c>
      <c r="T482">
        <v>24.8</v>
      </c>
      <c r="U482">
        <v>5.0999999999999996</v>
      </c>
      <c r="V482">
        <v>5.8</v>
      </c>
      <c r="W482">
        <v>8.6</v>
      </c>
      <c r="X482">
        <v>0.52</v>
      </c>
      <c r="Y482">
        <v>87</v>
      </c>
      <c r="Z482">
        <v>60</v>
      </c>
      <c r="AA482">
        <v>72</v>
      </c>
      <c r="AB482">
        <v>47</v>
      </c>
    </row>
    <row r="483" spans="1:28" x14ac:dyDescent="0.25">
      <c r="A483" t="s">
        <v>187</v>
      </c>
      <c r="B483">
        <v>17</v>
      </c>
      <c r="C483" t="s">
        <v>158</v>
      </c>
      <c r="D483">
        <v>0</v>
      </c>
      <c r="E483">
        <v>75</v>
      </c>
      <c r="F483">
        <v>21</v>
      </c>
      <c r="G483">
        <v>70</v>
      </c>
      <c r="H483">
        <v>2</v>
      </c>
      <c r="I483" t="s">
        <v>140</v>
      </c>
      <c r="J483" t="s">
        <v>141</v>
      </c>
      <c r="K483" t="s">
        <v>142</v>
      </c>
      <c r="L483">
        <v>0</v>
      </c>
      <c r="M483">
        <v>1</v>
      </c>
      <c r="N483">
        <v>1</v>
      </c>
      <c r="O483">
        <v>39.9</v>
      </c>
      <c r="P483">
        <v>39.9</v>
      </c>
      <c r="Q483">
        <v>79.8</v>
      </c>
      <c r="R483">
        <v>0.79800000000000004</v>
      </c>
      <c r="S483">
        <v>0.8</v>
      </c>
      <c r="T483">
        <v>20</v>
      </c>
      <c r="U483">
        <v>18.600000000000001</v>
      </c>
      <c r="V483">
        <v>0</v>
      </c>
      <c r="W483">
        <v>0</v>
      </c>
      <c r="X483">
        <v>0.2</v>
      </c>
      <c r="Y483">
        <v>0</v>
      </c>
      <c r="Z483">
        <v>0</v>
      </c>
      <c r="AA483">
        <v>0</v>
      </c>
      <c r="AB483">
        <v>100</v>
      </c>
    </row>
    <row r="484" spans="1:28" x14ac:dyDescent="0.25">
      <c r="A484" t="s">
        <v>187</v>
      </c>
      <c r="B484">
        <v>17</v>
      </c>
      <c r="C484" t="s">
        <v>158</v>
      </c>
      <c r="D484">
        <v>0</v>
      </c>
      <c r="E484">
        <v>75</v>
      </c>
      <c r="F484">
        <v>21</v>
      </c>
      <c r="G484">
        <v>70</v>
      </c>
      <c r="H484">
        <v>4</v>
      </c>
      <c r="I484" t="s">
        <v>143</v>
      </c>
      <c r="J484" t="s">
        <v>139</v>
      </c>
      <c r="K484" t="s">
        <v>142</v>
      </c>
      <c r="L484">
        <v>0</v>
      </c>
      <c r="M484">
        <v>1</v>
      </c>
      <c r="N484">
        <v>0</v>
      </c>
      <c r="O484">
        <v>1.8</v>
      </c>
      <c r="P484">
        <v>1.8</v>
      </c>
      <c r="Q484">
        <v>3.6</v>
      </c>
      <c r="R484">
        <v>3.5999999999999997E-2</v>
      </c>
      <c r="S484">
        <v>5.36</v>
      </c>
      <c r="T484">
        <v>52.6</v>
      </c>
      <c r="U484">
        <v>1.2</v>
      </c>
      <c r="V484">
        <v>5.6</v>
      </c>
      <c r="W484">
        <v>33</v>
      </c>
      <c r="X484">
        <v>2.4</v>
      </c>
      <c r="Y484">
        <v>50</v>
      </c>
      <c r="Z484">
        <v>15</v>
      </c>
      <c r="AA484">
        <v>43</v>
      </c>
      <c r="AB484">
        <v>100</v>
      </c>
    </row>
    <row r="485" spans="1:28" x14ac:dyDescent="0.25">
      <c r="A485" t="s">
        <v>187</v>
      </c>
      <c r="B485">
        <v>17</v>
      </c>
      <c r="C485" t="s">
        <v>158</v>
      </c>
      <c r="D485">
        <v>0</v>
      </c>
      <c r="E485">
        <v>75</v>
      </c>
      <c r="F485">
        <v>21</v>
      </c>
      <c r="G485">
        <v>70</v>
      </c>
      <c r="H485">
        <v>5</v>
      </c>
      <c r="I485" t="s">
        <v>144</v>
      </c>
      <c r="J485" t="s">
        <v>141</v>
      </c>
      <c r="K485" t="s">
        <v>119</v>
      </c>
      <c r="L485">
        <v>0</v>
      </c>
      <c r="M485">
        <v>0</v>
      </c>
      <c r="N485">
        <v>1</v>
      </c>
      <c r="O485">
        <v>33.5</v>
      </c>
      <c r="P485">
        <v>33.5</v>
      </c>
      <c r="Q485">
        <v>67</v>
      </c>
      <c r="R485">
        <v>0.67</v>
      </c>
      <c r="S485">
        <v>1.66</v>
      </c>
      <c r="T485">
        <v>17</v>
      </c>
      <c r="U485">
        <v>6.9</v>
      </c>
      <c r="V485">
        <v>3.2</v>
      </c>
      <c r="W485">
        <v>8.8000000000000007</v>
      </c>
      <c r="X485">
        <v>0.6</v>
      </c>
      <c r="Y485">
        <v>89</v>
      </c>
      <c r="Z485">
        <v>82</v>
      </c>
      <c r="AA485">
        <v>72</v>
      </c>
      <c r="AB485">
        <v>100</v>
      </c>
    </row>
    <row r="486" spans="1:28" x14ac:dyDescent="0.25">
      <c r="A486" t="s">
        <v>187</v>
      </c>
      <c r="B486">
        <v>17</v>
      </c>
      <c r="C486" t="s">
        <v>158</v>
      </c>
      <c r="D486">
        <v>0</v>
      </c>
      <c r="E486">
        <v>75</v>
      </c>
      <c r="F486">
        <v>21</v>
      </c>
      <c r="G486">
        <v>70</v>
      </c>
      <c r="H486">
        <v>6</v>
      </c>
      <c r="I486" t="s">
        <v>145</v>
      </c>
      <c r="J486" t="s">
        <v>139</v>
      </c>
      <c r="K486" t="s">
        <v>119</v>
      </c>
      <c r="L486">
        <v>0</v>
      </c>
      <c r="M486">
        <v>0</v>
      </c>
      <c r="N486">
        <v>0</v>
      </c>
      <c r="O486">
        <v>4.7</v>
      </c>
      <c r="P486">
        <v>4.7</v>
      </c>
      <c r="Q486">
        <v>9.4</v>
      </c>
      <c r="R486">
        <v>9.4E-2</v>
      </c>
      <c r="S486">
        <v>3.4</v>
      </c>
      <c r="T486">
        <v>62.6</v>
      </c>
      <c r="U486">
        <v>41</v>
      </c>
      <c r="V486">
        <v>5.4</v>
      </c>
      <c r="W486">
        <v>27.2</v>
      </c>
      <c r="X486">
        <v>0.2</v>
      </c>
      <c r="Y486">
        <v>62</v>
      </c>
      <c r="Z486">
        <v>13</v>
      </c>
      <c r="AA486">
        <v>46</v>
      </c>
      <c r="AB486">
        <v>100</v>
      </c>
    </row>
    <row r="487" spans="1:28" x14ac:dyDescent="0.25">
      <c r="A487" t="s">
        <v>187</v>
      </c>
      <c r="B487">
        <v>17</v>
      </c>
      <c r="C487" t="s">
        <v>158</v>
      </c>
      <c r="D487">
        <v>0</v>
      </c>
      <c r="E487">
        <v>75</v>
      </c>
      <c r="F487">
        <v>21</v>
      </c>
      <c r="G487">
        <v>70</v>
      </c>
      <c r="H487">
        <v>7</v>
      </c>
      <c r="I487" t="s">
        <v>146</v>
      </c>
      <c r="J487" t="s">
        <v>141</v>
      </c>
      <c r="K487" t="s">
        <v>142</v>
      </c>
      <c r="L487">
        <v>0</v>
      </c>
      <c r="M487">
        <v>1</v>
      </c>
      <c r="N487">
        <v>1</v>
      </c>
      <c r="O487">
        <v>31.75</v>
      </c>
      <c r="P487">
        <v>31.75</v>
      </c>
      <c r="Q487">
        <v>63.5</v>
      </c>
      <c r="R487">
        <v>0.63500000000000001</v>
      </c>
      <c r="S487">
        <v>1.8</v>
      </c>
      <c r="T487">
        <v>25.6</v>
      </c>
      <c r="U487">
        <v>23.1</v>
      </c>
      <c r="V487">
        <v>3</v>
      </c>
      <c r="W487">
        <v>7.2</v>
      </c>
      <c r="X487">
        <v>0.1</v>
      </c>
      <c r="Y487">
        <v>100</v>
      </c>
      <c r="Z487">
        <v>84</v>
      </c>
      <c r="AA487">
        <v>83</v>
      </c>
      <c r="AB487">
        <v>100</v>
      </c>
    </row>
    <row r="488" spans="1:28" x14ac:dyDescent="0.25">
      <c r="A488" t="s">
        <v>187</v>
      </c>
      <c r="B488">
        <v>17</v>
      </c>
      <c r="C488" t="s">
        <v>158</v>
      </c>
      <c r="D488">
        <v>0</v>
      </c>
      <c r="E488">
        <v>75</v>
      </c>
      <c r="F488">
        <v>21</v>
      </c>
      <c r="G488">
        <v>70</v>
      </c>
      <c r="H488">
        <v>9</v>
      </c>
      <c r="I488" t="s">
        <v>147</v>
      </c>
      <c r="J488" t="s">
        <v>139</v>
      </c>
      <c r="K488" t="s">
        <v>142</v>
      </c>
      <c r="L488">
        <v>0</v>
      </c>
      <c r="M488">
        <v>1</v>
      </c>
      <c r="N488">
        <v>0</v>
      </c>
      <c r="O488">
        <v>21.2</v>
      </c>
      <c r="P488">
        <v>21.2</v>
      </c>
      <c r="Q488">
        <v>42.4</v>
      </c>
      <c r="R488">
        <v>0.42399999999999999</v>
      </c>
      <c r="S488">
        <v>2.58</v>
      </c>
      <c r="T488">
        <v>32.200000000000003</v>
      </c>
      <c r="U488">
        <v>3.5</v>
      </c>
      <c r="V488">
        <v>12.4</v>
      </c>
      <c r="W488">
        <v>8</v>
      </c>
      <c r="X488">
        <v>1.4</v>
      </c>
      <c r="Y488">
        <v>80</v>
      </c>
      <c r="Z488">
        <v>79</v>
      </c>
      <c r="AA488">
        <v>77</v>
      </c>
      <c r="AB488">
        <v>100</v>
      </c>
    </row>
    <row r="489" spans="1:28" x14ac:dyDescent="0.25">
      <c r="A489" t="s">
        <v>187</v>
      </c>
      <c r="B489">
        <v>17</v>
      </c>
      <c r="C489" t="s">
        <v>158</v>
      </c>
      <c r="D489">
        <v>0</v>
      </c>
      <c r="E489">
        <v>75</v>
      </c>
      <c r="F489">
        <v>21</v>
      </c>
      <c r="G489">
        <v>70</v>
      </c>
      <c r="H489">
        <v>10</v>
      </c>
      <c r="I489" t="s">
        <v>148</v>
      </c>
      <c r="J489" t="s">
        <v>141</v>
      </c>
      <c r="K489" t="s">
        <v>119</v>
      </c>
      <c r="L489">
        <v>0</v>
      </c>
      <c r="M489">
        <v>0</v>
      </c>
      <c r="N489">
        <v>1</v>
      </c>
      <c r="O489">
        <v>43.7</v>
      </c>
      <c r="P489">
        <v>43.7</v>
      </c>
      <c r="Q489">
        <v>87.4</v>
      </c>
      <c r="R489">
        <v>0.874</v>
      </c>
      <c r="S489">
        <v>0.56000000000000005</v>
      </c>
      <c r="T489">
        <v>4.8</v>
      </c>
      <c r="U489">
        <v>4.5999999999999996</v>
      </c>
      <c r="V489">
        <v>1.8</v>
      </c>
      <c r="W489">
        <v>2.8</v>
      </c>
      <c r="X489">
        <v>0.2</v>
      </c>
      <c r="Y489">
        <v>78</v>
      </c>
      <c r="Z489">
        <v>81</v>
      </c>
      <c r="AA489">
        <v>68</v>
      </c>
      <c r="AB489">
        <v>100</v>
      </c>
    </row>
    <row r="490" spans="1:28" x14ac:dyDescent="0.25">
      <c r="A490" t="s">
        <v>187</v>
      </c>
      <c r="B490">
        <v>17</v>
      </c>
      <c r="C490" t="s">
        <v>158</v>
      </c>
      <c r="D490">
        <v>0</v>
      </c>
      <c r="E490">
        <v>75</v>
      </c>
      <c r="F490">
        <v>21</v>
      </c>
      <c r="G490">
        <v>70</v>
      </c>
      <c r="H490">
        <v>11</v>
      </c>
      <c r="I490" t="s">
        <v>149</v>
      </c>
      <c r="J490" t="s">
        <v>139</v>
      </c>
      <c r="K490" t="s">
        <v>142</v>
      </c>
      <c r="L490">
        <v>0</v>
      </c>
      <c r="M490">
        <v>1</v>
      </c>
      <c r="N490">
        <v>0</v>
      </c>
      <c r="O490">
        <v>20.3</v>
      </c>
      <c r="P490">
        <v>20.3</v>
      </c>
      <c r="Q490">
        <v>40.6</v>
      </c>
      <c r="R490">
        <v>0.40600000000000003</v>
      </c>
      <c r="S490">
        <v>3.04</v>
      </c>
      <c r="T490">
        <v>28.2</v>
      </c>
      <c r="U490">
        <v>10</v>
      </c>
      <c r="V490">
        <v>12.6</v>
      </c>
      <c r="W490">
        <v>15.4</v>
      </c>
      <c r="X490">
        <v>1.4</v>
      </c>
      <c r="Y490">
        <v>50</v>
      </c>
      <c r="Z490">
        <v>50</v>
      </c>
      <c r="AA490">
        <v>43</v>
      </c>
      <c r="AB490">
        <v>64</v>
      </c>
    </row>
    <row r="491" spans="1:28" x14ac:dyDescent="0.25">
      <c r="A491" t="s">
        <v>187</v>
      </c>
      <c r="B491">
        <v>17</v>
      </c>
      <c r="C491" t="s">
        <v>158</v>
      </c>
      <c r="D491">
        <v>0</v>
      </c>
      <c r="E491">
        <v>75</v>
      </c>
      <c r="F491">
        <v>21</v>
      </c>
      <c r="G491">
        <v>70</v>
      </c>
      <c r="H491">
        <v>12</v>
      </c>
      <c r="I491" t="s">
        <v>150</v>
      </c>
      <c r="J491" t="s">
        <v>141</v>
      </c>
      <c r="K491" t="s">
        <v>119</v>
      </c>
      <c r="L491">
        <v>0</v>
      </c>
      <c r="M491">
        <v>0</v>
      </c>
      <c r="N491">
        <v>1</v>
      </c>
      <c r="O491">
        <v>36.4</v>
      </c>
      <c r="P491">
        <v>36.4</v>
      </c>
      <c r="Q491">
        <v>72.8</v>
      </c>
      <c r="R491">
        <v>0.72799999999999998</v>
      </c>
      <c r="S491">
        <v>1.02</v>
      </c>
      <c r="T491">
        <v>24</v>
      </c>
      <c r="U491">
        <v>20.9</v>
      </c>
      <c r="V491">
        <v>1.2</v>
      </c>
      <c r="W491">
        <v>0.4</v>
      </c>
      <c r="X491">
        <v>0.4</v>
      </c>
      <c r="Y491">
        <v>84</v>
      </c>
      <c r="Z491">
        <v>80</v>
      </c>
      <c r="AA491">
        <v>94</v>
      </c>
      <c r="AB491">
        <v>100</v>
      </c>
    </row>
    <row r="492" spans="1:28" x14ac:dyDescent="0.25">
      <c r="A492" t="s">
        <v>187</v>
      </c>
      <c r="B492">
        <v>17</v>
      </c>
      <c r="C492" t="s">
        <v>158</v>
      </c>
      <c r="D492">
        <v>0</v>
      </c>
      <c r="E492">
        <v>75</v>
      </c>
      <c r="F492">
        <v>21</v>
      </c>
      <c r="G492">
        <v>70</v>
      </c>
      <c r="H492">
        <v>14</v>
      </c>
      <c r="I492" t="s">
        <v>151</v>
      </c>
      <c r="J492" t="s">
        <v>139</v>
      </c>
      <c r="K492" t="s">
        <v>119</v>
      </c>
      <c r="L492">
        <v>0</v>
      </c>
      <c r="M492">
        <v>0</v>
      </c>
      <c r="N492">
        <v>0</v>
      </c>
      <c r="O492">
        <v>1.96</v>
      </c>
      <c r="P492">
        <v>1.96</v>
      </c>
      <c r="Q492">
        <v>3.92</v>
      </c>
      <c r="R492">
        <v>3.9199999999999999E-2</v>
      </c>
      <c r="S492">
        <v>6.08</v>
      </c>
      <c r="T492">
        <v>9.4</v>
      </c>
      <c r="U492">
        <v>5.3</v>
      </c>
      <c r="V492">
        <v>28.8</v>
      </c>
      <c r="W492">
        <v>48.8</v>
      </c>
      <c r="X492">
        <v>1.08</v>
      </c>
      <c r="Y492">
        <v>67</v>
      </c>
      <c r="Z492">
        <v>68</v>
      </c>
      <c r="AA492">
        <v>82</v>
      </c>
      <c r="AB492">
        <v>100</v>
      </c>
    </row>
    <row r="493" spans="1:28" x14ac:dyDescent="0.25">
      <c r="A493" t="s">
        <v>187</v>
      </c>
      <c r="B493">
        <v>17</v>
      </c>
      <c r="C493" t="s">
        <v>158</v>
      </c>
      <c r="D493">
        <v>0</v>
      </c>
      <c r="E493">
        <v>75</v>
      </c>
      <c r="F493">
        <v>21</v>
      </c>
      <c r="G493">
        <v>70</v>
      </c>
      <c r="H493">
        <v>15</v>
      </c>
      <c r="I493" t="s">
        <v>152</v>
      </c>
      <c r="J493" t="s">
        <v>139</v>
      </c>
      <c r="K493" t="s">
        <v>142</v>
      </c>
      <c r="L493">
        <v>0</v>
      </c>
      <c r="M493">
        <v>1</v>
      </c>
      <c r="N493">
        <v>0</v>
      </c>
      <c r="O493">
        <v>31.7</v>
      </c>
      <c r="P493">
        <v>31.7</v>
      </c>
      <c r="Q493">
        <v>63.4</v>
      </c>
      <c r="R493">
        <v>0.63400000000000001</v>
      </c>
      <c r="S493">
        <v>1.56</v>
      </c>
      <c r="T493">
        <v>28.6</v>
      </c>
      <c r="U493">
        <v>0.5</v>
      </c>
      <c r="V493">
        <v>2</v>
      </c>
      <c r="W493">
        <v>3.2</v>
      </c>
      <c r="X493">
        <v>0.4</v>
      </c>
      <c r="Y493">
        <v>52</v>
      </c>
      <c r="Z493">
        <v>18</v>
      </c>
      <c r="AA493">
        <v>1</v>
      </c>
      <c r="AB493">
        <v>83</v>
      </c>
    </row>
    <row r="494" spans="1:28" x14ac:dyDescent="0.25">
      <c r="A494" t="s">
        <v>187</v>
      </c>
      <c r="B494">
        <v>17</v>
      </c>
      <c r="C494" t="s">
        <v>158</v>
      </c>
      <c r="D494">
        <v>0</v>
      </c>
      <c r="E494">
        <v>75</v>
      </c>
      <c r="F494">
        <v>21</v>
      </c>
      <c r="G494">
        <v>70</v>
      </c>
      <c r="H494">
        <v>16</v>
      </c>
      <c r="I494" t="s">
        <v>153</v>
      </c>
      <c r="J494" t="s">
        <v>139</v>
      </c>
      <c r="K494" t="s">
        <v>142</v>
      </c>
      <c r="L494">
        <v>0</v>
      </c>
      <c r="M494">
        <v>1</v>
      </c>
      <c r="N494">
        <v>0</v>
      </c>
      <c r="O494">
        <v>1</v>
      </c>
      <c r="P494">
        <v>1</v>
      </c>
      <c r="Q494">
        <v>2</v>
      </c>
      <c r="R494">
        <v>0.02</v>
      </c>
      <c r="S494">
        <v>5.22</v>
      </c>
      <c r="T494">
        <v>62.6</v>
      </c>
      <c r="U494">
        <v>48.8</v>
      </c>
      <c r="V494">
        <v>5.4</v>
      </c>
      <c r="W494">
        <v>27.2</v>
      </c>
      <c r="X494">
        <v>0.2</v>
      </c>
      <c r="Y494">
        <v>95</v>
      </c>
      <c r="Z494">
        <v>63</v>
      </c>
      <c r="AA494">
        <v>78</v>
      </c>
      <c r="AB494">
        <v>100</v>
      </c>
    </row>
    <row r="495" spans="1:28" x14ac:dyDescent="0.25">
      <c r="A495" t="s">
        <v>187</v>
      </c>
      <c r="B495">
        <v>17</v>
      </c>
      <c r="C495" t="s">
        <v>158</v>
      </c>
      <c r="D495">
        <v>0</v>
      </c>
      <c r="E495">
        <v>75</v>
      </c>
      <c r="F495">
        <v>21</v>
      </c>
      <c r="G495">
        <v>70</v>
      </c>
      <c r="H495">
        <v>17</v>
      </c>
      <c r="I495" t="s">
        <v>154</v>
      </c>
      <c r="J495" t="s">
        <v>141</v>
      </c>
      <c r="K495" t="s">
        <v>119</v>
      </c>
      <c r="L495">
        <v>0</v>
      </c>
      <c r="M495">
        <v>0</v>
      </c>
      <c r="N495">
        <v>1</v>
      </c>
      <c r="O495">
        <v>40.299999999999997</v>
      </c>
      <c r="P495">
        <v>40.299999999999997</v>
      </c>
      <c r="Q495">
        <v>80.599999999999994</v>
      </c>
      <c r="R495">
        <v>0.80600000000000005</v>
      </c>
      <c r="S495">
        <v>4.2</v>
      </c>
      <c r="T495">
        <v>66.2</v>
      </c>
      <c r="U495">
        <v>5.0999999999999996</v>
      </c>
      <c r="V495">
        <v>12.2</v>
      </c>
      <c r="W495">
        <v>7.8</v>
      </c>
      <c r="X495">
        <v>0</v>
      </c>
      <c r="Y495">
        <v>100</v>
      </c>
      <c r="Z495">
        <v>89</v>
      </c>
      <c r="AA495">
        <v>76</v>
      </c>
      <c r="AB495">
        <v>100</v>
      </c>
    </row>
    <row r="496" spans="1:28" x14ac:dyDescent="0.25">
      <c r="A496" t="s">
        <v>187</v>
      </c>
      <c r="B496">
        <v>17</v>
      </c>
      <c r="C496" t="s">
        <v>158</v>
      </c>
      <c r="D496">
        <v>0</v>
      </c>
      <c r="E496">
        <v>75</v>
      </c>
      <c r="F496">
        <v>21</v>
      </c>
      <c r="G496">
        <v>70</v>
      </c>
      <c r="H496">
        <v>19</v>
      </c>
      <c r="I496" t="s">
        <v>155</v>
      </c>
      <c r="J496" t="s">
        <v>139</v>
      </c>
      <c r="K496" t="s">
        <v>119</v>
      </c>
      <c r="L496">
        <v>0</v>
      </c>
      <c r="M496">
        <v>0</v>
      </c>
      <c r="N496">
        <v>0</v>
      </c>
      <c r="O496">
        <v>27.3</v>
      </c>
      <c r="P496">
        <v>27.3</v>
      </c>
      <c r="Q496">
        <v>54.6</v>
      </c>
      <c r="R496">
        <v>0.54600000000000004</v>
      </c>
      <c r="S496">
        <v>4.1399999999999997</v>
      </c>
      <c r="T496">
        <v>23.8</v>
      </c>
      <c r="U496">
        <v>1</v>
      </c>
      <c r="V496">
        <v>5.2</v>
      </c>
      <c r="W496">
        <v>9.4</v>
      </c>
      <c r="X496">
        <v>0.8</v>
      </c>
      <c r="Y496">
        <v>71</v>
      </c>
      <c r="Z496">
        <v>57</v>
      </c>
      <c r="AA496">
        <v>69</v>
      </c>
      <c r="AB496">
        <v>47</v>
      </c>
    </row>
    <row r="497" spans="1:28" x14ac:dyDescent="0.25">
      <c r="A497" t="s">
        <v>187</v>
      </c>
      <c r="B497">
        <v>17</v>
      </c>
      <c r="C497" t="s">
        <v>158</v>
      </c>
      <c r="D497">
        <v>0</v>
      </c>
      <c r="E497">
        <v>75</v>
      </c>
      <c r="F497">
        <v>21</v>
      </c>
      <c r="G497">
        <v>70</v>
      </c>
      <c r="H497">
        <v>20</v>
      </c>
      <c r="I497" t="s">
        <v>156</v>
      </c>
      <c r="J497" t="s">
        <v>141</v>
      </c>
      <c r="K497" t="s">
        <v>142</v>
      </c>
      <c r="L497">
        <v>0</v>
      </c>
      <c r="M497">
        <v>1</v>
      </c>
      <c r="N497">
        <v>1</v>
      </c>
      <c r="O497">
        <v>35.9</v>
      </c>
      <c r="P497">
        <v>35.9</v>
      </c>
      <c r="Q497">
        <v>71.8</v>
      </c>
      <c r="R497">
        <v>0.71799999999999997</v>
      </c>
      <c r="S497">
        <v>1.28</v>
      </c>
      <c r="T497">
        <v>16</v>
      </c>
      <c r="U497">
        <v>3.6</v>
      </c>
      <c r="V497">
        <v>3</v>
      </c>
      <c r="W497">
        <v>4.8</v>
      </c>
      <c r="X497">
        <v>0.4</v>
      </c>
      <c r="Y497">
        <v>91</v>
      </c>
      <c r="Z497">
        <v>75</v>
      </c>
      <c r="AA497">
        <v>66</v>
      </c>
      <c r="AB497">
        <v>100</v>
      </c>
    </row>
    <row r="498" spans="1:28" x14ac:dyDescent="0.25">
      <c r="A498" t="s">
        <v>188</v>
      </c>
      <c r="B498">
        <v>17</v>
      </c>
      <c r="C498" t="s">
        <v>137</v>
      </c>
      <c r="D498">
        <v>1</v>
      </c>
      <c r="E498">
        <v>70</v>
      </c>
      <c r="F498">
        <v>13</v>
      </c>
      <c r="G498">
        <v>51</v>
      </c>
      <c r="H498">
        <v>1</v>
      </c>
      <c r="I498" t="s">
        <v>138</v>
      </c>
      <c r="J498" t="s">
        <v>139</v>
      </c>
      <c r="K498" t="s">
        <v>119</v>
      </c>
      <c r="L498">
        <v>0</v>
      </c>
      <c r="M498">
        <v>0</v>
      </c>
      <c r="N498">
        <v>0</v>
      </c>
      <c r="O498">
        <v>27.44</v>
      </c>
      <c r="P498">
        <v>27.44</v>
      </c>
      <c r="Q498">
        <v>54.88</v>
      </c>
      <c r="R498">
        <v>0.54879999999999995</v>
      </c>
      <c r="S498">
        <v>2.1</v>
      </c>
      <c r="T498">
        <v>24.8</v>
      </c>
      <c r="U498">
        <v>5.0999999999999996</v>
      </c>
      <c r="V498">
        <v>5.8</v>
      </c>
      <c r="W498">
        <v>8.6</v>
      </c>
      <c r="X498">
        <v>0.52</v>
      </c>
      <c r="Y498">
        <v>64</v>
      </c>
      <c r="Z498">
        <v>45</v>
      </c>
      <c r="AA498">
        <v>75</v>
      </c>
      <c r="AB498">
        <v>88</v>
      </c>
    </row>
    <row r="499" spans="1:28" x14ac:dyDescent="0.25">
      <c r="A499" t="s">
        <v>188</v>
      </c>
      <c r="B499">
        <v>17</v>
      </c>
      <c r="C499" t="s">
        <v>137</v>
      </c>
      <c r="D499">
        <v>1</v>
      </c>
      <c r="E499">
        <v>70</v>
      </c>
      <c r="F499">
        <v>13</v>
      </c>
      <c r="G499">
        <v>51</v>
      </c>
      <c r="H499">
        <v>2</v>
      </c>
      <c r="I499" t="s">
        <v>140</v>
      </c>
      <c r="J499" t="s">
        <v>141</v>
      </c>
      <c r="K499" t="s">
        <v>142</v>
      </c>
      <c r="L499">
        <v>0</v>
      </c>
      <c r="M499">
        <v>1</v>
      </c>
      <c r="N499">
        <v>1</v>
      </c>
      <c r="O499">
        <v>39.9</v>
      </c>
      <c r="P499">
        <v>39.9</v>
      </c>
      <c r="Q499">
        <v>79.8</v>
      </c>
      <c r="R499">
        <v>0.79800000000000004</v>
      </c>
      <c r="S499">
        <v>0.8</v>
      </c>
      <c r="T499">
        <v>20</v>
      </c>
      <c r="U499">
        <v>18.600000000000001</v>
      </c>
      <c r="V499">
        <v>0</v>
      </c>
      <c r="W499">
        <v>0</v>
      </c>
      <c r="X499">
        <v>0.2</v>
      </c>
      <c r="Y499">
        <v>7</v>
      </c>
      <c r="Z499">
        <v>0</v>
      </c>
      <c r="AA499">
        <v>0</v>
      </c>
      <c r="AB499">
        <v>100</v>
      </c>
    </row>
    <row r="500" spans="1:28" x14ac:dyDescent="0.25">
      <c r="A500" t="s">
        <v>188</v>
      </c>
      <c r="B500">
        <v>17</v>
      </c>
      <c r="C500" t="s">
        <v>137</v>
      </c>
      <c r="D500">
        <v>1</v>
      </c>
      <c r="E500">
        <v>70</v>
      </c>
      <c r="F500">
        <v>13</v>
      </c>
      <c r="G500">
        <v>51</v>
      </c>
      <c r="H500">
        <v>4</v>
      </c>
      <c r="I500" t="s">
        <v>143</v>
      </c>
      <c r="J500" t="s">
        <v>139</v>
      </c>
      <c r="K500" t="s">
        <v>142</v>
      </c>
      <c r="L500">
        <v>0</v>
      </c>
      <c r="M500">
        <v>1</v>
      </c>
      <c r="N500">
        <v>0</v>
      </c>
      <c r="O500">
        <v>1.8</v>
      </c>
      <c r="P500">
        <v>1.8</v>
      </c>
      <c r="Q500">
        <v>3.6</v>
      </c>
      <c r="R500">
        <v>3.5999999999999997E-2</v>
      </c>
      <c r="S500">
        <v>5.36</v>
      </c>
      <c r="T500">
        <v>52.6</v>
      </c>
      <c r="U500">
        <v>1.2</v>
      </c>
      <c r="V500">
        <v>5.6</v>
      </c>
      <c r="W500">
        <v>33</v>
      </c>
      <c r="X500">
        <v>2.4</v>
      </c>
      <c r="Y500">
        <v>34</v>
      </c>
      <c r="Z500">
        <v>0</v>
      </c>
      <c r="AA500">
        <v>29</v>
      </c>
      <c r="AB500">
        <v>100</v>
      </c>
    </row>
    <row r="501" spans="1:28" x14ac:dyDescent="0.25">
      <c r="A501" t="s">
        <v>188</v>
      </c>
      <c r="B501">
        <v>17</v>
      </c>
      <c r="C501" t="s">
        <v>137</v>
      </c>
      <c r="D501">
        <v>1</v>
      </c>
      <c r="E501">
        <v>70</v>
      </c>
      <c r="F501">
        <v>13</v>
      </c>
      <c r="G501">
        <v>51</v>
      </c>
      <c r="H501">
        <v>5</v>
      </c>
      <c r="I501" t="s">
        <v>144</v>
      </c>
      <c r="J501" t="s">
        <v>141</v>
      </c>
      <c r="K501" t="s">
        <v>119</v>
      </c>
      <c r="L501">
        <v>0</v>
      </c>
      <c r="M501">
        <v>0</v>
      </c>
      <c r="N501">
        <v>1</v>
      </c>
      <c r="O501">
        <v>33.5</v>
      </c>
      <c r="P501">
        <v>33.5</v>
      </c>
      <c r="Q501">
        <v>67</v>
      </c>
      <c r="R501">
        <v>0.67</v>
      </c>
      <c r="S501">
        <v>1.66</v>
      </c>
      <c r="T501">
        <v>17</v>
      </c>
      <c r="U501">
        <v>6.9</v>
      </c>
      <c r="V501">
        <v>3.2</v>
      </c>
      <c r="W501">
        <v>8.8000000000000007</v>
      </c>
      <c r="X501">
        <v>0.6</v>
      </c>
      <c r="Y501">
        <v>76</v>
      </c>
      <c r="Z501">
        <v>74</v>
      </c>
      <c r="AA501">
        <v>80</v>
      </c>
      <c r="AB501">
        <v>100</v>
      </c>
    </row>
    <row r="502" spans="1:28" x14ac:dyDescent="0.25">
      <c r="A502" t="s">
        <v>188</v>
      </c>
      <c r="B502">
        <v>17</v>
      </c>
      <c r="C502" t="s">
        <v>137</v>
      </c>
      <c r="D502">
        <v>1</v>
      </c>
      <c r="E502">
        <v>70</v>
      </c>
      <c r="F502">
        <v>13</v>
      </c>
      <c r="G502">
        <v>51</v>
      </c>
      <c r="H502">
        <v>6</v>
      </c>
      <c r="I502" t="s">
        <v>145</v>
      </c>
      <c r="J502" t="s">
        <v>139</v>
      </c>
      <c r="K502" t="s">
        <v>119</v>
      </c>
      <c r="L502">
        <v>0</v>
      </c>
      <c r="M502">
        <v>0</v>
      </c>
      <c r="N502">
        <v>0</v>
      </c>
      <c r="O502">
        <v>4.7</v>
      </c>
      <c r="P502">
        <v>4.7</v>
      </c>
      <c r="Q502">
        <v>9.4</v>
      </c>
      <c r="R502">
        <v>9.4E-2</v>
      </c>
      <c r="S502">
        <v>3.4</v>
      </c>
      <c r="T502">
        <v>62.6</v>
      </c>
      <c r="U502">
        <v>41</v>
      </c>
      <c r="V502">
        <v>5.4</v>
      </c>
      <c r="W502">
        <v>27.2</v>
      </c>
      <c r="X502">
        <v>0.2</v>
      </c>
      <c r="Y502">
        <v>58</v>
      </c>
      <c r="Z502">
        <v>50</v>
      </c>
      <c r="AA502">
        <v>80</v>
      </c>
      <c r="AB502">
        <v>100</v>
      </c>
    </row>
    <row r="503" spans="1:28" x14ac:dyDescent="0.25">
      <c r="A503" t="s">
        <v>188</v>
      </c>
      <c r="B503">
        <v>17</v>
      </c>
      <c r="C503" t="s">
        <v>137</v>
      </c>
      <c r="D503">
        <v>1</v>
      </c>
      <c r="E503">
        <v>70</v>
      </c>
      <c r="F503">
        <v>13</v>
      </c>
      <c r="G503">
        <v>51</v>
      </c>
      <c r="H503">
        <v>7</v>
      </c>
      <c r="I503" t="s">
        <v>146</v>
      </c>
      <c r="J503" t="s">
        <v>141</v>
      </c>
      <c r="K503" t="s">
        <v>142</v>
      </c>
      <c r="L503">
        <v>0</v>
      </c>
      <c r="M503">
        <v>1</v>
      </c>
      <c r="N503">
        <v>1</v>
      </c>
      <c r="O503">
        <v>31.75</v>
      </c>
      <c r="P503">
        <v>31.75</v>
      </c>
      <c r="Q503">
        <v>63.5</v>
      </c>
      <c r="R503">
        <v>0.63500000000000001</v>
      </c>
      <c r="S503">
        <v>1.8</v>
      </c>
      <c r="T503">
        <v>25.6</v>
      </c>
      <c r="U503">
        <v>23.1</v>
      </c>
      <c r="V503">
        <v>3</v>
      </c>
      <c r="W503">
        <v>7.2</v>
      </c>
      <c r="X503">
        <v>0.1</v>
      </c>
      <c r="Y503">
        <v>68</v>
      </c>
      <c r="Z503">
        <v>62</v>
      </c>
      <c r="AA503">
        <v>87</v>
      </c>
      <c r="AB503">
        <v>100</v>
      </c>
    </row>
    <row r="504" spans="1:28" x14ac:dyDescent="0.25">
      <c r="A504" t="s">
        <v>188</v>
      </c>
      <c r="B504">
        <v>17</v>
      </c>
      <c r="C504" t="s">
        <v>137</v>
      </c>
      <c r="D504">
        <v>1</v>
      </c>
      <c r="E504">
        <v>70</v>
      </c>
      <c r="F504">
        <v>13</v>
      </c>
      <c r="G504">
        <v>51</v>
      </c>
      <c r="H504">
        <v>9</v>
      </c>
      <c r="I504" t="s">
        <v>147</v>
      </c>
      <c r="J504" t="s">
        <v>139</v>
      </c>
      <c r="K504" t="s">
        <v>142</v>
      </c>
      <c r="L504">
        <v>0</v>
      </c>
      <c r="M504">
        <v>1</v>
      </c>
      <c r="N504">
        <v>0</v>
      </c>
      <c r="O504">
        <v>21.2</v>
      </c>
      <c r="P504">
        <v>21.2</v>
      </c>
      <c r="Q504">
        <v>42.4</v>
      </c>
      <c r="R504">
        <v>0.42399999999999999</v>
      </c>
      <c r="S504">
        <v>2.58</v>
      </c>
      <c r="T504">
        <v>32.200000000000003</v>
      </c>
      <c r="U504">
        <v>3.5</v>
      </c>
      <c r="V504">
        <v>12.4</v>
      </c>
      <c r="W504">
        <v>8</v>
      </c>
      <c r="X504">
        <v>1.4</v>
      </c>
      <c r="Y504">
        <v>66</v>
      </c>
      <c r="Z504">
        <v>58</v>
      </c>
      <c r="AA504">
        <v>79</v>
      </c>
      <c r="AB504">
        <v>100</v>
      </c>
    </row>
    <row r="505" spans="1:28" x14ac:dyDescent="0.25">
      <c r="A505" t="s">
        <v>188</v>
      </c>
      <c r="B505">
        <v>17</v>
      </c>
      <c r="C505" t="s">
        <v>137</v>
      </c>
      <c r="D505">
        <v>1</v>
      </c>
      <c r="E505">
        <v>70</v>
      </c>
      <c r="F505">
        <v>13</v>
      </c>
      <c r="G505">
        <v>51</v>
      </c>
      <c r="H505">
        <v>10</v>
      </c>
      <c r="I505" t="s">
        <v>148</v>
      </c>
      <c r="J505" t="s">
        <v>141</v>
      </c>
      <c r="K505" t="s">
        <v>119</v>
      </c>
      <c r="L505">
        <v>0</v>
      </c>
      <c r="M505">
        <v>0</v>
      </c>
      <c r="N505">
        <v>1</v>
      </c>
      <c r="O505">
        <v>43.7</v>
      </c>
      <c r="P505">
        <v>43.7</v>
      </c>
      <c r="Q505">
        <v>87.4</v>
      </c>
      <c r="R505">
        <v>0.874</v>
      </c>
      <c r="S505">
        <v>0.56000000000000005</v>
      </c>
      <c r="T505">
        <v>4.8</v>
      </c>
      <c r="U505">
        <v>4.5999999999999996</v>
      </c>
      <c r="V505">
        <v>1.8</v>
      </c>
      <c r="W505">
        <v>2.8</v>
      </c>
      <c r="X505">
        <v>0.2</v>
      </c>
      <c r="Y505">
        <v>48</v>
      </c>
      <c r="Z505">
        <v>50</v>
      </c>
      <c r="AA505">
        <v>96</v>
      </c>
      <c r="AB505">
        <v>100</v>
      </c>
    </row>
    <row r="506" spans="1:28" x14ac:dyDescent="0.25">
      <c r="A506" t="s">
        <v>188</v>
      </c>
      <c r="B506">
        <v>17</v>
      </c>
      <c r="C506" t="s">
        <v>137</v>
      </c>
      <c r="D506">
        <v>1</v>
      </c>
      <c r="E506">
        <v>70</v>
      </c>
      <c r="F506">
        <v>13</v>
      </c>
      <c r="G506">
        <v>51</v>
      </c>
      <c r="H506">
        <v>11</v>
      </c>
      <c r="I506" t="s">
        <v>149</v>
      </c>
      <c r="J506" t="s">
        <v>139</v>
      </c>
      <c r="K506" t="s">
        <v>142</v>
      </c>
      <c r="L506">
        <v>0</v>
      </c>
      <c r="M506">
        <v>1</v>
      </c>
      <c r="N506">
        <v>0</v>
      </c>
      <c r="O506">
        <v>20.3</v>
      </c>
      <c r="P506">
        <v>20.3</v>
      </c>
      <c r="Q506">
        <v>40.6</v>
      </c>
      <c r="R506">
        <v>0.40600000000000003</v>
      </c>
      <c r="S506">
        <v>3.04</v>
      </c>
      <c r="T506">
        <v>28.2</v>
      </c>
      <c r="U506">
        <v>10</v>
      </c>
      <c r="V506">
        <v>12.6</v>
      </c>
      <c r="W506">
        <v>15.4</v>
      </c>
      <c r="X506">
        <v>1.4</v>
      </c>
      <c r="Y506">
        <v>50</v>
      </c>
      <c r="Z506">
        <v>50</v>
      </c>
      <c r="AA506">
        <v>64</v>
      </c>
      <c r="AB506">
        <v>100</v>
      </c>
    </row>
    <row r="507" spans="1:28" x14ac:dyDescent="0.25">
      <c r="A507" t="s">
        <v>188</v>
      </c>
      <c r="B507">
        <v>17</v>
      </c>
      <c r="C507" t="s">
        <v>137</v>
      </c>
      <c r="D507">
        <v>1</v>
      </c>
      <c r="E507">
        <v>70</v>
      </c>
      <c r="F507">
        <v>13</v>
      </c>
      <c r="G507">
        <v>51</v>
      </c>
      <c r="H507">
        <v>12</v>
      </c>
      <c r="I507" t="s">
        <v>150</v>
      </c>
      <c r="J507" t="s">
        <v>141</v>
      </c>
      <c r="K507" t="s">
        <v>119</v>
      </c>
      <c r="L507">
        <v>0</v>
      </c>
      <c r="M507">
        <v>0</v>
      </c>
      <c r="N507">
        <v>1</v>
      </c>
      <c r="O507">
        <v>36.4</v>
      </c>
      <c r="P507">
        <v>36.4</v>
      </c>
      <c r="Q507">
        <v>72.8</v>
      </c>
      <c r="R507">
        <v>0.72799999999999998</v>
      </c>
      <c r="S507">
        <v>1.02</v>
      </c>
      <c r="T507">
        <v>24</v>
      </c>
      <c r="U507">
        <v>20.9</v>
      </c>
      <c r="V507">
        <v>1.2</v>
      </c>
      <c r="W507">
        <v>0.4</v>
      </c>
      <c r="X507">
        <v>0.4</v>
      </c>
      <c r="Y507">
        <v>59</v>
      </c>
      <c r="Z507">
        <v>50</v>
      </c>
      <c r="AA507">
        <v>91</v>
      </c>
      <c r="AB507">
        <v>100</v>
      </c>
    </row>
    <row r="508" spans="1:28" x14ac:dyDescent="0.25">
      <c r="A508" t="s">
        <v>188</v>
      </c>
      <c r="B508">
        <v>17</v>
      </c>
      <c r="C508" t="s">
        <v>137</v>
      </c>
      <c r="D508">
        <v>1</v>
      </c>
      <c r="E508">
        <v>70</v>
      </c>
      <c r="F508">
        <v>13</v>
      </c>
      <c r="G508">
        <v>51</v>
      </c>
      <c r="H508">
        <v>14</v>
      </c>
      <c r="I508" t="s">
        <v>151</v>
      </c>
      <c r="J508" t="s">
        <v>139</v>
      </c>
      <c r="K508" t="s">
        <v>119</v>
      </c>
      <c r="L508">
        <v>0</v>
      </c>
      <c r="M508">
        <v>0</v>
      </c>
      <c r="N508">
        <v>0</v>
      </c>
      <c r="O508">
        <v>1.96</v>
      </c>
      <c r="P508">
        <v>1.96</v>
      </c>
      <c r="Q508">
        <v>3.92</v>
      </c>
      <c r="R508">
        <v>3.9199999999999999E-2</v>
      </c>
      <c r="S508">
        <v>6.08</v>
      </c>
      <c r="T508">
        <v>9.4</v>
      </c>
      <c r="U508">
        <v>5.3</v>
      </c>
      <c r="V508">
        <v>28.8</v>
      </c>
      <c r="W508">
        <v>48.8</v>
      </c>
      <c r="X508">
        <v>1.08</v>
      </c>
      <c r="Y508">
        <v>61</v>
      </c>
      <c r="Z508">
        <v>50</v>
      </c>
      <c r="AA508">
        <v>84</v>
      </c>
      <c r="AB508">
        <v>100</v>
      </c>
    </row>
    <row r="509" spans="1:28" x14ac:dyDescent="0.25">
      <c r="A509" t="s">
        <v>188</v>
      </c>
      <c r="B509">
        <v>17</v>
      </c>
      <c r="C509" t="s">
        <v>137</v>
      </c>
      <c r="D509">
        <v>1</v>
      </c>
      <c r="E509">
        <v>70</v>
      </c>
      <c r="F509">
        <v>13</v>
      </c>
      <c r="G509">
        <v>51</v>
      </c>
      <c r="H509">
        <v>15</v>
      </c>
      <c r="I509" t="s">
        <v>152</v>
      </c>
      <c r="J509" t="s">
        <v>139</v>
      </c>
      <c r="K509" t="s">
        <v>142</v>
      </c>
      <c r="L509">
        <v>0</v>
      </c>
      <c r="M509">
        <v>1</v>
      </c>
      <c r="N509">
        <v>0</v>
      </c>
      <c r="O509">
        <v>31.7</v>
      </c>
      <c r="P509">
        <v>31.7</v>
      </c>
      <c r="Q509">
        <v>63.4</v>
      </c>
      <c r="R509">
        <v>0.63400000000000001</v>
      </c>
      <c r="S509">
        <v>1.56</v>
      </c>
      <c r="T509">
        <v>28.6</v>
      </c>
      <c r="U509">
        <v>0.5</v>
      </c>
      <c r="V509">
        <v>2</v>
      </c>
      <c r="W509">
        <v>3.2</v>
      </c>
      <c r="X509">
        <v>0.4</v>
      </c>
      <c r="Y509">
        <v>40</v>
      </c>
      <c r="Z509">
        <v>0</v>
      </c>
      <c r="AA509">
        <v>17</v>
      </c>
      <c r="AB509">
        <v>100</v>
      </c>
    </row>
    <row r="510" spans="1:28" x14ac:dyDescent="0.25">
      <c r="A510" t="s">
        <v>188</v>
      </c>
      <c r="B510">
        <v>17</v>
      </c>
      <c r="C510" t="s">
        <v>137</v>
      </c>
      <c r="D510">
        <v>1</v>
      </c>
      <c r="E510">
        <v>70</v>
      </c>
      <c r="F510">
        <v>13</v>
      </c>
      <c r="G510">
        <v>51</v>
      </c>
      <c r="H510">
        <v>16</v>
      </c>
      <c r="I510" t="s">
        <v>153</v>
      </c>
      <c r="J510" t="s">
        <v>139</v>
      </c>
      <c r="K510" t="s">
        <v>142</v>
      </c>
      <c r="L510">
        <v>0</v>
      </c>
      <c r="M510">
        <v>1</v>
      </c>
      <c r="N510">
        <v>0</v>
      </c>
      <c r="O510">
        <v>1</v>
      </c>
      <c r="P510">
        <v>1</v>
      </c>
      <c r="Q510">
        <v>2</v>
      </c>
      <c r="R510">
        <v>0.02</v>
      </c>
      <c r="S510">
        <v>5.22</v>
      </c>
      <c r="T510">
        <v>62.6</v>
      </c>
      <c r="U510">
        <v>48.8</v>
      </c>
      <c r="V510">
        <v>5.4</v>
      </c>
      <c r="W510">
        <v>27.2</v>
      </c>
      <c r="X510">
        <v>0.2</v>
      </c>
      <c r="Y510">
        <v>74</v>
      </c>
      <c r="Z510">
        <v>48</v>
      </c>
      <c r="AA510">
        <v>90</v>
      </c>
      <c r="AB510">
        <v>100</v>
      </c>
    </row>
    <row r="511" spans="1:28" x14ac:dyDescent="0.25">
      <c r="A511" t="s">
        <v>188</v>
      </c>
      <c r="B511">
        <v>17</v>
      </c>
      <c r="C511" t="s">
        <v>137</v>
      </c>
      <c r="D511">
        <v>1</v>
      </c>
      <c r="E511">
        <v>70</v>
      </c>
      <c r="F511">
        <v>13</v>
      </c>
      <c r="G511">
        <v>51</v>
      </c>
      <c r="H511">
        <v>17</v>
      </c>
      <c r="I511" t="s">
        <v>154</v>
      </c>
      <c r="J511" t="s">
        <v>141</v>
      </c>
      <c r="K511" t="s">
        <v>119</v>
      </c>
      <c r="L511">
        <v>0</v>
      </c>
      <c r="M511">
        <v>0</v>
      </c>
      <c r="N511">
        <v>1</v>
      </c>
      <c r="O511">
        <v>40.299999999999997</v>
      </c>
      <c r="P511">
        <v>40.299999999999997</v>
      </c>
      <c r="Q511">
        <v>80.599999999999994</v>
      </c>
      <c r="R511">
        <v>0.80600000000000005</v>
      </c>
      <c r="S511">
        <v>4.2</v>
      </c>
      <c r="T511">
        <v>66.2</v>
      </c>
      <c r="U511">
        <v>5.0999999999999996</v>
      </c>
      <c r="V511">
        <v>12.2</v>
      </c>
      <c r="W511">
        <v>7.8</v>
      </c>
      <c r="X511">
        <v>0</v>
      </c>
      <c r="Y511">
        <v>66</v>
      </c>
      <c r="Z511">
        <v>61</v>
      </c>
      <c r="AA511">
        <v>78</v>
      </c>
      <c r="AB511">
        <v>100</v>
      </c>
    </row>
    <row r="512" spans="1:28" x14ac:dyDescent="0.25">
      <c r="A512" t="s">
        <v>188</v>
      </c>
      <c r="B512">
        <v>17</v>
      </c>
      <c r="C512" t="s">
        <v>137</v>
      </c>
      <c r="D512">
        <v>1</v>
      </c>
      <c r="E512">
        <v>70</v>
      </c>
      <c r="F512">
        <v>13</v>
      </c>
      <c r="G512">
        <v>51</v>
      </c>
      <c r="H512">
        <v>19</v>
      </c>
      <c r="I512" t="s">
        <v>155</v>
      </c>
      <c r="J512" t="s">
        <v>139</v>
      </c>
      <c r="K512" t="s">
        <v>119</v>
      </c>
      <c r="L512">
        <v>0</v>
      </c>
      <c r="M512">
        <v>0</v>
      </c>
      <c r="N512">
        <v>0</v>
      </c>
      <c r="O512">
        <v>27.3</v>
      </c>
      <c r="P512">
        <v>27.3</v>
      </c>
      <c r="Q512">
        <v>54.6</v>
      </c>
      <c r="R512">
        <v>0.54600000000000004</v>
      </c>
      <c r="S512">
        <v>4.1399999999999997</v>
      </c>
      <c r="T512">
        <v>23.8</v>
      </c>
      <c r="U512">
        <v>1</v>
      </c>
      <c r="V512">
        <v>5.2</v>
      </c>
      <c r="W512">
        <v>9.4</v>
      </c>
      <c r="X512">
        <v>0.8</v>
      </c>
      <c r="Y512">
        <v>49</v>
      </c>
      <c r="Z512">
        <v>50</v>
      </c>
      <c r="AA512">
        <v>70</v>
      </c>
      <c r="AB512">
        <v>100</v>
      </c>
    </row>
    <row r="513" spans="1:28" x14ac:dyDescent="0.25">
      <c r="A513" t="s">
        <v>188</v>
      </c>
      <c r="B513">
        <v>17</v>
      </c>
      <c r="C513" t="s">
        <v>137</v>
      </c>
      <c r="D513">
        <v>1</v>
      </c>
      <c r="E513">
        <v>70</v>
      </c>
      <c r="F513">
        <v>13</v>
      </c>
      <c r="G513">
        <v>51</v>
      </c>
      <c r="H513">
        <v>20</v>
      </c>
      <c r="I513" t="s">
        <v>156</v>
      </c>
      <c r="J513" t="s">
        <v>141</v>
      </c>
      <c r="K513" t="s">
        <v>142</v>
      </c>
      <c r="L513">
        <v>0</v>
      </c>
      <c r="M513">
        <v>1</v>
      </c>
      <c r="N513">
        <v>1</v>
      </c>
      <c r="O513">
        <v>35.9</v>
      </c>
      <c r="P513">
        <v>35.9</v>
      </c>
      <c r="Q513">
        <v>71.8</v>
      </c>
      <c r="R513">
        <v>0.71799999999999997</v>
      </c>
      <c r="S513">
        <v>1.28</v>
      </c>
      <c r="T513">
        <v>16</v>
      </c>
      <c r="U513">
        <v>3.6</v>
      </c>
      <c r="V513">
        <v>3</v>
      </c>
      <c r="W513">
        <v>4.8</v>
      </c>
      <c r="X513">
        <v>0.4</v>
      </c>
      <c r="Y513">
        <v>60</v>
      </c>
      <c r="Z513">
        <v>61</v>
      </c>
      <c r="AA513">
        <v>86</v>
      </c>
      <c r="AB513">
        <v>100</v>
      </c>
    </row>
    <row r="514" spans="1:28" x14ac:dyDescent="0.25">
      <c r="A514" t="s">
        <v>136</v>
      </c>
      <c r="B514">
        <v>1</v>
      </c>
      <c r="C514" t="s">
        <v>137</v>
      </c>
      <c r="D514">
        <v>1</v>
      </c>
      <c r="E514">
        <v>74</v>
      </c>
      <c r="F514">
        <v>4</v>
      </c>
      <c r="G514">
        <v>66</v>
      </c>
      <c r="H514">
        <v>3</v>
      </c>
      <c r="I514" t="s">
        <v>189</v>
      </c>
      <c r="J514" t="s">
        <v>190</v>
      </c>
      <c r="K514" t="s">
        <v>119</v>
      </c>
      <c r="L514">
        <v>1</v>
      </c>
      <c r="M514">
        <v>0</v>
      </c>
      <c r="N514">
        <v>1</v>
      </c>
      <c r="O514">
        <v>224.6</v>
      </c>
      <c r="P514">
        <v>224.6</v>
      </c>
      <c r="Q514">
        <v>89.84</v>
      </c>
      <c r="R514">
        <v>0.89839999999999998</v>
      </c>
      <c r="S514">
        <v>2.5</v>
      </c>
      <c r="T514">
        <v>4.5999999999999996</v>
      </c>
      <c r="U514">
        <v>4.5999999999999996</v>
      </c>
      <c r="V514">
        <v>3.52</v>
      </c>
      <c r="W514">
        <v>1.76</v>
      </c>
      <c r="X514">
        <v>0.08</v>
      </c>
      <c r="Y514">
        <v>91</v>
      </c>
      <c r="Z514">
        <v>98</v>
      </c>
      <c r="AA514">
        <v>95</v>
      </c>
      <c r="AB514">
        <v>95</v>
      </c>
    </row>
    <row r="515" spans="1:28" x14ac:dyDescent="0.25">
      <c r="A515" t="s">
        <v>136</v>
      </c>
      <c r="B515">
        <v>1</v>
      </c>
      <c r="C515" t="s">
        <v>137</v>
      </c>
      <c r="D515">
        <v>1</v>
      </c>
      <c r="E515">
        <v>74</v>
      </c>
      <c r="F515">
        <v>4</v>
      </c>
      <c r="G515">
        <v>66</v>
      </c>
      <c r="H515">
        <v>8</v>
      </c>
      <c r="I515" t="s">
        <v>191</v>
      </c>
      <c r="J515" t="s">
        <v>190</v>
      </c>
      <c r="K515" t="s">
        <v>142</v>
      </c>
      <c r="L515">
        <v>1</v>
      </c>
      <c r="M515">
        <v>1</v>
      </c>
      <c r="N515">
        <v>1</v>
      </c>
      <c r="O515">
        <v>225.3</v>
      </c>
      <c r="P515">
        <v>225.3</v>
      </c>
      <c r="Q515">
        <v>90.12</v>
      </c>
      <c r="R515">
        <v>0.9012</v>
      </c>
      <c r="S515">
        <v>1.96</v>
      </c>
      <c r="T515">
        <v>8.4</v>
      </c>
      <c r="U515">
        <v>8.3000000000000007</v>
      </c>
      <c r="V515">
        <v>0.6</v>
      </c>
      <c r="W515">
        <v>0.4</v>
      </c>
      <c r="X515">
        <v>0.08</v>
      </c>
      <c r="Y515">
        <v>68</v>
      </c>
      <c r="Z515">
        <v>63</v>
      </c>
      <c r="AA515">
        <v>72</v>
      </c>
      <c r="AB515">
        <v>60</v>
      </c>
    </row>
    <row r="516" spans="1:28" x14ac:dyDescent="0.25">
      <c r="A516" t="s">
        <v>136</v>
      </c>
      <c r="B516">
        <v>1</v>
      </c>
      <c r="C516" t="s">
        <v>137</v>
      </c>
      <c r="D516">
        <v>1</v>
      </c>
      <c r="E516">
        <v>74</v>
      </c>
      <c r="F516">
        <v>4</v>
      </c>
      <c r="G516">
        <v>66</v>
      </c>
      <c r="H516">
        <v>13</v>
      </c>
      <c r="I516" t="s">
        <v>192</v>
      </c>
      <c r="J516" t="s">
        <v>190</v>
      </c>
      <c r="K516" t="s">
        <v>142</v>
      </c>
      <c r="L516">
        <v>1</v>
      </c>
      <c r="M516">
        <v>1</v>
      </c>
      <c r="N516">
        <v>1</v>
      </c>
      <c r="O516">
        <v>223</v>
      </c>
      <c r="P516">
        <v>223</v>
      </c>
      <c r="Q516">
        <v>89.2</v>
      </c>
      <c r="R516">
        <v>0.89200000000000002</v>
      </c>
      <c r="S516">
        <v>2.1</v>
      </c>
      <c r="T516">
        <v>10.8</v>
      </c>
      <c r="U516">
        <v>10.6</v>
      </c>
      <c r="V516">
        <v>0</v>
      </c>
      <c r="W516">
        <v>0</v>
      </c>
      <c r="X516">
        <v>0</v>
      </c>
      <c r="Y516">
        <v>60</v>
      </c>
      <c r="Z516">
        <v>58</v>
      </c>
      <c r="AA516">
        <v>66</v>
      </c>
      <c r="AB516">
        <v>75</v>
      </c>
    </row>
    <row r="517" spans="1:28" x14ac:dyDescent="0.25">
      <c r="A517" t="s">
        <v>136</v>
      </c>
      <c r="B517">
        <v>1</v>
      </c>
      <c r="C517" t="s">
        <v>137</v>
      </c>
      <c r="D517">
        <v>1</v>
      </c>
      <c r="E517">
        <v>74</v>
      </c>
      <c r="F517">
        <v>4</v>
      </c>
      <c r="G517">
        <v>66</v>
      </c>
      <c r="H517">
        <v>18</v>
      </c>
      <c r="I517" t="s">
        <v>123</v>
      </c>
      <c r="J517" t="s">
        <v>190</v>
      </c>
      <c r="K517" t="s">
        <v>119</v>
      </c>
      <c r="L517">
        <v>1</v>
      </c>
      <c r="M517">
        <v>0</v>
      </c>
      <c r="N517">
        <v>1</v>
      </c>
      <c r="O517">
        <v>250</v>
      </c>
      <c r="P517">
        <v>250</v>
      </c>
      <c r="Q517">
        <v>100</v>
      </c>
      <c r="R517">
        <v>1</v>
      </c>
      <c r="S517">
        <v>0</v>
      </c>
      <c r="T517">
        <v>0</v>
      </c>
      <c r="U517">
        <v>0</v>
      </c>
      <c r="V517">
        <v>0</v>
      </c>
      <c r="W517">
        <v>0</v>
      </c>
      <c r="X517">
        <v>0</v>
      </c>
      <c r="Y517">
        <v>62</v>
      </c>
      <c r="Z517">
        <v>94</v>
      </c>
      <c r="AA517">
        <v>97</v>
      </c>
      <c r="AB517">
        <v>97</v>
      </c>
    </row>
    <row r="518" spans="1:28" x14ac:dyDescent="0.25">
      <c r="A518" t="s">
        <v>157</v>
      </c>
      <c r="B518">
        <v>1</v>
      </c>
      <c r="C518" t="s">
        <v>158</v>
      </c>
      <c r="D518">
        <v>0</v>
      </c>
      <c r="E518">
        <v>71</v>
      </c>
      <c r="F518">
        <v>6</v>
      </c>
      <c r="G518">
        <v>96</v>
      </c>
      <c r="H518">
        <v>3</v>
      </c>
      <c r="I518" t="s">
        <v>189</v>
      </c>
      <c r="J518" t="s">
        <v>190</v>
      </c>
      <c r="K518" t="s">
        <v>119</v>
      </c>
      <c r="L518">
        <v>1</v>
      </c>
      <c r="M518">
        <v>0</v>
      </c>
      <c r="N518">
        <v>1</v>
      </c>
      <c r="O518">
        <v>224.6</v>
      </c>
      <c r="P518">
        <v>224.6</v>
      </c>
      <c r="Q518">
        <v>89.84</v>
      </c>
      <c r="R518">
        <v>0.89839999999999998</v>
      </c>
      <c r="S518">
        <v>2.5</v>
      </c>
      <c r="T518">
        <v>4.5999999999999996</v>
      </c>
      <c r="U518">
        <v>4.5999999999999996</v>
      </c>
      <c r="V518">
        <v>3.52</v>
      </c>
      <c r="W518">
        <v>1.76</v>
      </c>
      <c r="X518">
        <v>0.08</v>
      </c>
      <c r="Y518">
        <v>97</v>
      </c>
      <c r="Z518">
        <v>97</v>
      </c>
      <c r="AA518">
        <v>88</v>
      </c>
      <c r="AB518">
        <v>98</v>
      </c>
    </row>
    <row r="519" spans="1:28" x14ac:dyDescent="0.25">
      <c r="A519" t="s">
        <v>157</v>
      </c>
      <c r="B519">
        <v>1</v>
      </c>
      <c r="C519" t="s">
        <v>158</v>
      </c>
      <c r="D519">
        <v>0</v>
      </c>
      <c r="E519">
        <v>71</v>
      </c>
      <c r="F519">
        <v>6</v>
      </c>
      <c r="G519">
        <v>96</v>
      </c>
      <c r="H519">
        <v>8</v>
      </c>
      <c r="I519" t="s">
        <v>191</v>
      </c>
      <c r="J519" t="s">
        <v>190</v>
      </c>
      <c r="K519" t="s">
        <v>142</v>
      </c>
      <c r="L519">
        <v>1</v>
      </c>
      <c r="M519">
        <v>1</v>
      </c>
      <c r="N519">
        <v>1</v>
      </c>
      <c r="O519">
        <v>225.3</v>
      </c>
      <c r="P519">
        <v>225.3</v>
      </c>
      <c r="Q519">
        <v>90.12</v>
      </c>
      <c r="R519">
        <v>0.9012</v>
      </c>
      <c r="S519">
        <v>1.96</v>
      </c>
      <c r="T519">
        <v>8.4</v>
      </c>
      <c r="U519">
        <v>8.3000000000000007</v>
      </c>
      <c r="V519">
        <v>0.6</v>
      </c>
      <c r="W519">
        <v>0.4</v>
      </c>
      <c r="X519">
        <v>0.08</v>
      </c>
      <c r="Y519">
        <v>70</v>
      </c>
      <c r="Z519">
        <v>84</v>
      </c>
      <c r="AA519">
        <v>59</v>
      </c>
      <c r="AB519">
        <v>64</v>
      </c>
    </row>
    <row r="520" spans="1:28" x14ac:dyDescent="0.25">
      <c r="A520" t="s">
        <v>157</v>
      </c>
      <c r="B520">
        <v>1</v>
      </c>
      <c r="C520" t="s">
        <v>158</v>
      </c>
      <c r="D520">
        <v>0</v>
      </c>
      <c r="E520">
        <v>71</v>
      </c>
      <c r="F520">
        <v>6</v>
      </c>
      <c r="G520">
        <v>96</v>
      </c>
      <c r="H520">
        <v>13</v>
      </c>
      <c r="I520" t="s">
        <v>192</v>
      </c>
      <c r="J520" t="s">
        <v>190</v>
      </c>
      <c r="K520" t="s">
        <v>142</v>
      </c>
      <c r="L520">
        <v>1</v>
      </c>
      <c r="M520">
        <v>1</v>
      </c>
      <c r="N520">
        <v>1</v>
      </c>
      <c r="O520">
        <v>223</v>
      </c>
      <c r="P520">
        <v>223</v>
      </c>
      <c r="Q520">
        <v>89.2</v>
      </c>
      <c r="R520">
        <v>0.89200000000000002</v>
      </c>
      <c r="S520">
        <v>2.1</v>
      </c>
      <c r="T520">
        <v>10.8</v>
      </c>
      <c r="U520">
        <v>10.6</v>
      </c>
      <c r="V520">
        <v>0</v>
      </c>
      <c r="W520">
        <v>0</v>
      </c>
      <c r="X520">
        <v>0</v>
      </c>
      <c r="Y520">
        <v>93</v>
      </c>
      <c r="Z520">
        <v>97</v>
      </c>
      <c r="AA520">
        <v>82</v>
      </c>
      <c r="AB520">
        <v>60</v>
      </c>
    </row>
    <row r="521" spans="1:28" x14ac:dyDescent="0.25">
      <c r="A521" t="s">
        <v>157</v>
      </c>
      <c r="B521">
        <v>1</v>
      </c>
      <c r="C521" t="s">
        <v>158</v>
      </c>
      <c r="D521">
        <v>0</v>
      </c>
      <c r="E521">
        <v>71</v>
      </c>
      <c r="F521">
        <v>6</v>
      </c>
      <c r="G521">
        <v>96</v>
      </c>
      <c r="H521">
        <v>18</v>
      </c>
      <c r="I521" t="s">
        <v>123</v>
      </c>
      <c r="J521" t="s">
        <v>190</v>
      </c>
      <c r="K521" t="s">
        <v>119</v>
      </c>
      <c r="L521">
        <v>1</v>
      </c>
      <c r="M521">
        <v>0</v>
      </c>
      <c r="N521">
        <v>1</v>
      </c>
      <c r="O521">
        <v>250</v>
      </c>
      <c r="P521">
        <v>250</v>
      </c>
      <c r="Q521">
        <v>100</v>
      </c>
      <c r="R521">
        <v>1</v>
      </c>
      <c r="S521">
        <v>0</v>
      </c>
      <c r="T521">
        <v>0</v>
      </c>
      <c r="U521">
        <v>0</v>
      </c>
      <c r="V521">
        <v>0</v>
      </c>
      <c r="W521">
        <v>0</v>
      </c>
      <c r="X521">
        <v>0</v>
      </c>
      <c r="Y521">
        <v>65</v>
      </c>
      <c r="Z521">
        <v>99</v>
      </c>
      <c r="AA521">
        <v>90</v>
      </c>
      <c r="AB521">
        <v>97</v>
      </c>
    </row>
    <row r="522" spans="1:28" x14ac:dyDescent="0.25">
      <c r="A522" t="s">
        <v>159</v>
      </c>
      <c r="B522">
        <v>2</v>
      </c>
      <c r="C522" t="s">
        <v>137</v>
      </c>
      <c r="D522">
        <v>1</v>
      </c>
      <c r="E522">
        <v>65</v>
      </c>
      <c r="F522">
        <v>51</v>
      </c>
      <c r="G522">
        <v>65</v>
      </c>
      <c r="H522">
        <v>3</v>
      </c>
      <c r="I522" t="s">
        <v>189</v>
      </c>
      <c r="J522" t="s">
        <v>190</v>
      </c>
      <c r="K522" t="s">
        <v>119</v>
      </c>
      <c r="L522">
        <v>1</v>
      </c>
      <c r="M522">
        <v>0</v>
      </c>
      <c r="N522">
        <v>1</v>
      </c>
      <c r="O522">
        <v>224.6</v>
      </c>
      <c r="P522">
        <v>224.6</v>
      </c>
      <c r="Q522">
        <v>89.84</v>
      </c>
      <c r="R522">
        <v>0.89839999999999998</v>
      </c>
      <c r="S522">
        <v>2.5</v>
      </c>
      <c r="T522">
        <v>4.5999999999999996</v>
      </c>
      <c r="U522">
        <v>4.5999999999999996</v>
      </c>
      <c r="V522">
        <v>3.52</v>
      </c>
      <c r="W522">
        <v>1.76</v>
      </c>
      <c r="X522">
        <v>0.08</v>
      </c>
      <c r="Y522">
        <v>50</v>
      </c>
      <c r="Z522">
        <v>11</v>
      </c>
      <c r="AA522">
        <v>50</v>
      </c>
      <c r="AB522">
        <v>100</v>
      </c>
    </row>
    <row r="523" spans="1:28" x14ac:dyDescent="0.25">
      <c r="A523" t="s">
        <v>159</v>
      </c>
      <c r="B523">
        <v>2</v>
      </c>
      <c r="C523" t="s">
        <v>137</v>
      </c>
      <c r="D523">
        <v>1</v>
      </c>
      <c r="E523">
        <v>65</v>
      </c>
      <c r="F523">
        <v>51</v>
      </c>
      <c r="G523">
        <v>65</v>
      </c>
      <c r="H523">
        <v>8</v>
      </c>
      <c r="I523" t="s">
        <v>191</v>
      </c>
      <c r="J523" t="s">
        <v>190</v>
      </c>
      <c r="K523" t="s">
        <v>142</v>
      </c>
      <c r="L523">
        <v>1</v>
      </c>
      <c r="M523">
        <v>1</v>
      </c>
      <c r="N523">
        <v>1</v>
      </c>
      <c r="O523">
        <v>225.3</v>
      </c>
      <c r="P523">
        <v>225.3</v>
      </c>
      <c r="Q523">
        <v>90.12</v>
      </c>
      <c r="R523">
        <v>0.9012</v>
      </c>
      <c r="S523">
        <v>1.96</v>
      </c>
      <c r="T523">
        <v>8.4</v>
      </c>
      <c r="U523">
        <v>8.3000000000000007</v>
      </c>
      <c r="V523">
        <v>0.6</v>
      </c>
      <c r="W523">
        <v>0.4</v>
      </c>
      <c r="X523">
        <v>0.08</v>
      </c>
      <c r="Y523">
        <v>50</v>
      </c>
      <c r="Z523">
        <v>33</v>
      </c>
      <c r="AA523">
        <v>50</v>
      </c>
      <c r="AB523">
        <v>100</v>
      </c>
    </row>
    <row r="524" spans="1:28" x14ac:dyDescent="0.25">
      <c r="A524" t="s">
        <v>159</v>
      </c>
      <c r="B524">
        <v>2</v>
      </c>
      <c r="C524" t="s">
        <v>137</v>
      </c>
      <c r="D524">
        <v>1</v>
      </c>
      <c r="E524">
        <v>65</v>
      </c>
      <c r="F524">
        <v>51</v>
      </c>
      <c r="G524">
        <v>65</v>
      </c>
      <c r="H524">
        <v>13</v>
      </c>
      <c r="I524" t="s">
        <v>192</v>
      </c>
      <c r="J524" t="s">
        <v>190</v>
      </c>
      <c r="K524" t="s">
        <v>142</v>
      </c>
      <c r="L524">
        <v>1</v>
      </c>
      <c r="M524">
        <v>1</v>
      </c>
      <c r="N524">
        <v>1</v>
      </c>
      <c r="O524">
        <v>223</v>
      </c>
      <c r="P524">
        <v>223</v>
      </c>
      <c r="Q524">
        <v>89.2</v>
      </c>
      <c r="R524">
        <v>0.89200000000000002</v>
      </c>
      <c r="S524">
        <v>2.1</v>
      </c>
      <c r="T524">
        <v>10.8</v>
      </c>
      <c r="U524">
        <v>10.6</v>
      </c>
      <c r="V524">
        <v>0</v>
      </c>
      <c r="W524">
        <v>0</v>
      </c>
      <c r="X524">
        <v>0</v>
      </c>
      <c r="Y524">
        <v>60</v>
      </c>
      <c r="Z524">
        <v>64</v>
      </c>
      <c r="AA524">
        <v>78</v>
      </c>
      <c r="AB524">
        <v>100</v>
      </c>
    </row>
    <row r="525" spans="1:28" x14ac:dyDescent="0.25">
      <c r="A525" t="s">
        <v>159</v>
      </c>
      <c r="B525">
        <v>2</v>
      </c>
      <c r="C525" t="s">
        <v>137</v>
      </c>
      <c r="D525">
        <v>1</v>
      </c>
      <c r="E525">
        <v>65</v>
      </c>
      <c r="F525">
        <v>51</v>
      </c>
      <c r="G525">
        <v>65</v>
      </c>
      <c r="H525">
        <v>18</v>
      </c>
      <c r="I525" t="s">
        <v>123</v>
      </c>
      <c r="J525" t="s">
        <v>190</v>
      </c>
      <c r="K525" t="s">
        <v>119</v>
      </c>
      <c r="L525">
        <v>1</v>
      </c>
      <c r="M525">
        <v>0</v>
      </c>
      <c r="N525">
        <v>1</v>
      </c>
      <c r="O525">
        <v>250</v>
      </c>
      <c r="P525">
        <v>250</v>
      </c>
      <c r="Q525">
        <v>100</v>
      </c>
      <c r="R525">
        <v>1</v>
      </c>
      <c r="S525">
        <v>0</v>
      </c>
      <c r="T525">
        <v>0</v>
      </c>
      <c r="U525">
        <v>0</v>
      </c>
      <c r="V525">
        <v>0</v>
      </c>
      <c r="W525">
        <v>0</v>
      </c>
      <c r="X525">
        <v>0</v>
      </c>
      <c r="Y525">
        <v>50</v>
      </c>
      <c r="Z525">
        <v>50</v>
      </c>
      <c r="AA525">
        <v>50</v>
      </c>
      <c r="AB525">
        <v>100</v>
      </c>
    </row>
    <row r="526" spans="1:28" x14ac:dyDescent="0.25">
      <c r="A526" t="s">
        <v>160</v>
      </c>
      <c r="B526">
        <v>2</v>
      </c>
      <c r="C526" t="s">
        <v>158</v>
      </c>
      <c r="D526">
        <v>0</v>
      </c>
      <c r="E526">
        <v>62</v>
      </c>
      <c r="F526">
        <v>23</v>
      </c>
      <c r="G526">
        <v>78</v>
      </c>
      <c r="H526">
        <v>3</v>
      </c>
      <c r="I526" t="s">
        <v>189</v>
      </c>
      <c r="J526" t="s">
        <v>190</v>
      </c>
      <c r="K526" t="s">
        <v>119</v>
      </c>
      <c r="L526">
        <v>1</v>
      </c>
      <c r="M526">
        <v>0</v>
      </c>
      <c r="N526">
        <v>1</v>
      </c>
      <c r="O526">
        <v>224.6</v>
      </c>
      <c r="P526">
        <v>224.6</v>
      </c>
      <c r="Q526">
        <v>89.84</v>
      </c>
      <c r="R526">
        <v>0.89839999999999998</v>
      </c>
      <c r="S526">
        <v>2.5</v>
      </c>
      <c r="T526">
        <v>4.5999999999999996</v>
      </c>
      <c r="U526">
        <v>4.5999999999999996</v>
      </c>
      <c r="V526">
        <v>3.52</v>
      </c>
      <c r="W526">
        <v>1.76</v>
      </c>
      <c r="X526">
        <v>0.08</v>
      </c>
      <c r="Y526">
        <v>50</v>
      </c>
      <c r="Z526">
        <v>35</v>
      </c>
      <c r="AA526">
        <v>50</v>
      </c>
      <c r="AB526">
        <v>100</v>
      </c>
    </row>
    <row r="527" spans="1:28" x14ac:dyDescent="0.25">
      <c r="A527" t="s">
        <v>160</v>
      </c>
      <c r="B527">
        <v>2</v>
      </c>
      <c r="C527" t="s">
        <v>158</v>
      </c>
      <c r="D527">
        <v>0</v>
      </c>
      <c r="E527">
        <v>62</v>
      </c>
      <c r="F527">
        <v>23</v>
      </c>
      <c r="G527">
        <v>78</v>
      </c>
      <c r="H527">
        <v>8</v>
      </c>
      <c r="I527" t="s">
        <v>191</v>
      </c>
      <c r="J527" t="s">
        <v>190</v>
      </c>
      <c r="K527" t="s">
        <v>142</v>
      </c>
      <c r="L527">
        <v>1</v>
      </c>
      <c r="M527">
        <v>1</v>
      </c>
      <c r="N527">
        <v>1</v>
      </c>
      <c r="O527">
        <v>225.3</v>
      </c>
      <c r="P527">
        <v>225.3</v>
      </c>
      <c r="Q527">
        <v>90.12</v>
      </c>
      <c r="R527">
        <v>0.9012</v>
      </c>
      <c r="S527">
        <v>1.96</v>
      </c>
      <c r="T527">
        <v>8.4</v>
      </c>
      <c r="U527">
        <v>8.3000000000000007</v>
      </c>
      <c r="V527">
        <v>0.6</v>
      </c>
      <c r="W527">
        <v>0.4</v>
      </c>
      <c r="X527">
        <v>0.08</v>
      </c>
      <c r="Y527">
        <v>55</v>
      </c>
      <c r="Z527">
        <v>58</v>
      </c>
      <c r="AA527">
        <v>39</v>
      </c>
      <c r="AB527">
        <v>100</v>
      </c>
    </row>
    <row r="528" spans="1:28" x14ac:dyDescent="0.25">
      <c r="A528" t="s">
        <v>160</v>
      </c>
      <c r="B528">
        <v>2</v>
      </c>
      <c r="C528" t="s">
        <v>158</v>
      </c>
      <c r="D528">
        <v>0</v>
      </c>
      <c r="E528">
        <v>62</v>
      </c>
      <c r="F528">
        <v>23</v>
      </c>
      <c r="G528">
        <v>78</v>
      </c>
      <c r="H528">
        <v>13</v>
      </c>
      <c r="I528" t="s">
        <v>192</v>
      </c>
      <c r="J528" t="s">
        <v>190</v>
      </c>
      <c r="K528" t="s">
        <v>142</v>
      </c>
      <c r="L528">
        <v>1</v>
      </c>
      <c r="M528">
        <v>1</v>
      </c>
      <c r="N528">
        <v>1</v>
      </c>
      <c r="O528">
        <v>223</v>
      </c>
      <c r="P528">
        <v>223</v>
      </c>
      <c r="Q528">
        <v>89.2</v>
      </c>
      <c r="R528">
        <v>0.89200000000000002</v>
      </c>
      <c r="S528">
        <v>2.1</v>
      </c>
      <c r="T528">
        <v>10.8</v>
      </c>
      <c r="U528">
        <v>10.6</v>
      </c>
      <c r="V528">
        <v>0</v>
      </c>
      <c r="W528">
        <v>0</v>
      </c>
      <c r="X528">
        <v>0</v>
      </c>
      <c r="Y528">
        <v>79</v>
      </c>
      <c r="Z528">
        <v>88</v>
      </c>
      <c r="AA528">
        <v>88</v>
      </c>
      <c r="AB528">
        <v>100</v>
      </c>
    </row>
    <row r="529" spans="1:28" x14ac:dyDescent="0.25">
      <c r="A529" t="s">
        <v>160</v>
      </c>
      <c r="B529">
        <v>2</v>
      </c>
      <c r="C529" t="s">
        <v>158</v>
      </c>
      <c r="D529">
        <v>0</v>
      </c>
      <c r="E529">
        <v>62</v>
      </c>
      <c r="F529">
        <v>23</v>
      </c>
      <c r="G529">
        <v>78</v>
      </c>
      <c r="H529">
        <v>18</v>
      </c>
      <c r="I529" t="s">
        <v>123</v>
      </c>
      <c r="J529" t="s">
        <v>190</v>
      </c>
      <c r="K529" t="s">
        <v>119</v>
      </c>
      <c r="L529">
        <v>1</v>
      </c>
      <c r="M529">
        <v>0</v>
      </c>
      <c r="N529">
        <v>1</v>
      </c>
      <c r="O529">
        <v>250</v>
      </c>
      <c r="P529">
        <v>250</v>
      </c>
      <c r="Q529">
        <v>100</v>
      </c>
      <c r="R529">
        <v>1</v>
      </c>
      <c r="S529">
        <v>0</v>
      </c>
      <c r="T529">
        <v>0</v>
      </c>
      <c r="U529">
        <v>0</v>
      </c>
      <c r="V529">
        <v>0</v>
      </c>
      <c r="W529">
        <v>0</v>
      </c>
      <c r="X529">
        <v>0</v>
      </c>
      <c r="Y529">
        <v>87</v>
      </c>
      <c r="Z529">
        <v>83</v>
      </c>
      <c r="AA529">
        <v>62</v>
      </c>
      <c r="AB529">
        <v>100</v>
      </c>
    </row>
    <row r="530" spans="1:28" x14ac:dyDescent="0.25">
      <c r="A530" t="s">
        <v>161</v>
      </c>
      <c r="B530">
        <v>4</v>
      </c>
      <c r="C530" t="s">
        <v>137</v>
      </c>
      <c r="D530">
        <v>1</v>
      </c>
      <c r="E530">
        <v>30</v>
      </c>
      <c r="F530">
        <v>44</v>
      </c>
      <c r="G530">
        <v>61</v>
      </c>
      <c r="H530">
        <v>3</v>
      </c>
      <c r="I530" t="s">
        <v>189</v>
      </c>
      <c r="J530" t="s">
        <v>190</v>
      </c>
      <c r="K530" t="s">
        <v>119</v>
      </c>
      <c r="L530">
        <v>1</v>
      </c>
      <c r="M530">
        <v>0</v>
      </c>
      <c r="N530">
        <v>1</v>
      </c>
      <c r="O530">
        <v>224.6</v>
      </c>
      <c r="P530">
        <v>224.6</v>
      </c>
      <c r="Q530">
        <v>89.84</v>
      </c>
      <c r="R530">
        <v>0.89839999999999998</v>
      </c>
      <c r="S530">
        <v>2.5</v>
      </c>
      <c r="T530">
        <v>4.5999999999999996</v>
      </c>
      <c r="U530">
        <v>4.5999999999999996</v>
      </c>
      <c r="V530">
        <v>3.52</v>
      </c>
      <c r="W530">
        <v>1.76</v>
      </c>
      <c r="X530">
        <v>0.08</v>
      </c>
      <c r="Y530">
        <v>98</v>
      </c>
      <c r="Z530">
        <v>89</v>
      </c>
      <c r="AA530">
        <v>85</v>
      </c>
      <c r="AB530">
        <v>85</v>
      </c>
    </row>
    <row r="531" spans="1:28" x14ac:dyDescent="0.25">
      <c r="A531" t="s">
        <v>161</v>
      </c>
      <c r="B531">
        <v>4</v>
      </c>
      <c r="C531" t="s">
        <v>137</v>
      </c>
      <c r="D531">
        <v>1</v>
      </c>
      <c r="E531">
        <v>30</v>
      </c>
      <c r="F531">
        <v>44</v>
      </c>
      <c r="G531">
        <v>61</v>
      </c>
      <c r="H531">
        <v>8</v>
      </c>
      <c r="I531" t="s">
        <v>191</v>
      </c>
      <c r="J531" t="s">
        <v>190</v>
      </c>
      <c r="K531" t="s">
        <v>142</v>
      </c>
      <c r="L531">
        <v>1</v>
      </c>
      <c r="M531">
        <v>1</v>
      </c>
      <c r="N531">
        <v>1</v>
      </c>
      <c r="O531">
        <v>225.3</v>
      </c>
      <c r="P531">
        <v>225.3</v>
      </c>
      <c r="Q531">
        <v>90.12</v>
      </c>
      <c r="R531">
        <v>0.9012</v>
      </c>
      <c r="S531">
        <v>1.96</v>
      </c>
      <c r="T531">
        <v>8.4</v>
      </c>
      <c r="U531">
        <v>8.3000000000000007</v>
      </c>
      <c r="V531">
        <v>0.6</v>
      </c>
      <c r="W531">
        <v>0.4</v>
      </c>
      <c r="X531">
        <v>0.08</v>
      </c>
      <c r="Y531">
        <v>93</v>
      </c>
      <c r="Z531">
        <v>83</v>
      </c>
      <c r="AA531">
        <v>84</v>
      </c>
      <c r="AB531">
        <v>82</v>
      </c>
    </row>
    <row r="532" spans="1:28" x14ac:dyDescent="0.25">
      <c r="A532" t="s">
        <v>161</v>
      </c>
      <c r="B532">
        <v>4</v>
      </c>
      <c r="C532" t="s">
        <v>137</v>
      </c>
      <c r="D532">
        <v>1</v>
      </c>
      <c r="E532">
        <v>30</v>
      </c>
      <c r="F532">
        <v>44</v>
      </c>
      <c r="G532">
        <v>61</v>
      </c>
      <c r="H532">
        <v>13</v>
      </c>
      <c r="I532" t="s">
        <v>192</v>
      </c>
      <c r="J532" t="s">
        <v>190</v>
      </c>
      <c r="K532" t="s">
        <v>142</v>
      </c>
      <c r="L532">
        <v>1</v>
      </c>
      <c r="M532">
        <v>1</v>
      </c>
      <c r="N532">
        <v>1</v>
      </c>
      <c r="O532">
        <v>223</v>
      </c>
      <c r="P532">
        <v>223</v>
      </c>
      <c r="Q532">
        <v>89.2</v>
      </c>
      <c r="R532">
        <v>0.89200000000000002</v>
      </c>
      <c r="S532">
        <v>2.1</v>
      </c>
      <c r="T532">
        <v>10.8</v>
      </c>
      <c r="U532">
        <v>10.6</v>
      </c>
      <c r="V532">
        <v>0</v>
      </c>
      <c r="W532">
        <v>0</v>
      </c>
      <c r="X532">
        <v>0</v>
      </c>
      <c r="Y532">
        <v>41</v>
      </c>
      <c r="Z532">
        <v>45</v>
      </c>
      <c r="AA532">
        <v>63</v>
      </c>
      <c r="AB532">
        <v>83</v>
      </c>
    </row>
    <row r="533" spans="1:28" x14ac:dyDescent="0.25">
      <c r="A533" t="s">
        <v>161</v>
      </c>
      <c r="B533">
        <v>4</v>
      </c>
      <c r="C533" t="s">
        <v>137</v>
      </c>
      <c r="D533">
        <v>1</v>
      </c>
      <c r="E533">
        <v>30</v>
      </c>
      <c r="F533">
        <v>44</v>
      </c>
      <c r="G533">
        <v>61</v>
      </c>
      <c r="H533">
        <v>18</v>
      </c>
      <c r="I533" t="s">
        <v>123</v>
      </c>
      <c r="J533" t="s">
        <v>190</v>
      </c>
      <c r="K533" t="s">
        <v>119</v>
      </c>
      <c r="L533">
        <v>1</v>
      </c>
      <c r="M533">
        <v>0</v>
      </c>
      <c r="N533">
        <v>1</v>
      </c>
      <c r="O533">
        <v>250</v>
      </c>
      <c r="P533">
        <v>250</v>
      </c>
      <c r="Q533">
        <v>100</v>
      </c>
      <c r="R533">
        <v>1</v>
      </c>
      <c r="S533">
        <v>0</v>
      </c>
      <c r="T533">
        <v>0</v>
      </c>
      <c r="U533">
        <v>0</v>
      </c>
      <c r="V533">
        <v>0</v>
      </c>
      <c r="W533">
        <v>0</v>
      </c>
      <c r="X533">
        <v>0</v>
      </c>
      <c r="Y533">
        <v>90</v>
      </c>
      <c r="Z533">
        <v>50</v>
      </c>
      <c r="AA533">
        <v>82</v>
      </c>
      <c r="AB533">
        <v>75</v>
      </c>
    </row>
    <row r="534" spans="1:28" x14ac:dyDescent="0.25">
      <c r="A534" t="s">
        <v>162</v>
      </c>
      <c r="B534">
        <v>4</v>
      </c>
      <c r="C534" t="s">
        <v>158</v>
      </c>
      <c r="D534">
        <v>0</v>
      </c>
      <c r="E534">
        <v>62</v>
      </c>
      <c r="F534">
        <v>3</v>
      </c>
      <c r="G534">
        <v>100</v>
      </c>
      <c r="H534">
        <v>3</v>
      </c>
      <c r="I534" t="s">
        <v>189</v>
      </c>
      <c r="J534" t="s">
        <v>190</v>
      </c>
      <c r="K534" t="s">
        <v>119</v>
      </c>
      <c r="L534">
        <v>1</v>
      </c>
      <c r="M534">
        <v>0</v>
      </c>
      <c r="N534">
        <v>1</v>
      </c>
      <c r="O534">
        <v>224.6</v>
      </c>
      <c r="P534">
        <v>224.6</v>
      </c>
      <c r="Q534">
        <v>89.84</v>
      </c>
      <c r="R534">
        <v>0.89839999999999998</v>
      </c>
      <c r="S534">
        <v>2.5</v>
      </c>
      <c r="T534">
        <v>4.5999999999999996</v>
      </c>
      <c r="U534">
        <v>4.5999999999999996</v>
      </c>
      <c r="V534">
        <v>3.52</v>
      </c>
      <c r="W534">
        <v>1.76</v>
      </c>
      <c r="X534">
        <v>0.08</v>
      </c>
      <c r="Y534">
        <v>99</v>
      </c>
      <c r="Z534">
        <v>100</v>
      </c>
      <c r="AA534">
        <v>98</v>
      </c>
      <c r="AB534">
        <v>98</v>
      </c>
    </row>
    <row r="535" spans="1:28" x14ac:dyDescent="0.25">
      <c r="A535" t="s">
        <v>162</v>
      </c>
      <c r="B535">
        <v>4</v>
      </c>
      <c r="C535" t="s">
        <v>158</v>
      </c>
      <c r="D535">
        <v>0</v>
      </c>
      <c r="E535">
        <v>62</v>
      </c>
      <c r="F535">
        <v>3</v>
      </c>
      <c r="G535">
        <v>100</v>
      </c>
      <c r="H535">
        <v>8</v>
      </c>
      <c r="I535" t="s">
        <v>191</v>
      </c>
      <c r="J535" t="s">
        <v>190</v>
      </c>
      <c r="K535" t="s">
        <v>142</v>
      </c>
      <c r="L535">
        <v>1</v>
      </c>
      <c r="M535">
        <v>1</v>
      </c>
      <c r="N535">
        <v>1</v>
      </c>
      <c r="O535">
        <v>225.3</v>
      </c>
      <c r="P535">
        <v>225.3</v>
      </c>
      <c r="Q535">
        <v>90.12</v>
      </c>
      <c r="R535">
        <v>0.9012</v>
      </c>
      <c r="S535">
        <v>1.96</v>
      </c>
      <c r="T535">
        <v>8.4</v>
      </c>
      <c r="U535">
        <v>8.3000000000000007</v>
      </c>
      <c r="V535">
        <v>0.6</v>
      </c>
      <c r="W535">
        <v>0.4</v>
      </c>
      <c r="X535">
        <v>0.08</v>
      </c>
      <c r="Y535">
        <v>88</v>
      </c>
      <c r="Z535">
        <v>97</v>
      </c>
      <c r="AA535">
        <v>91</v>
      </c>
      <c r="AB535">
        <v>85</v>
      </c>
    </row>
    <row r="536" spans="1:28" x14ac:dyDescent="0.25">
      <c r="A536" t="s">
        <v>162</v>
      </c>
      <c r="B536">
        <v>4</v>
      </c>
      <c r="C536" t="s">
        <v>158</v>
      </c>
      <c r="D536">
        <v>0</v>
      </c>
      <c r="E536">
        <v>62</v>
      </c>
      <c r="F536">
        <v>3</v>
      </c>
      <c r="G536">
        <v>100</v>
      </c>
      <c r="H536">
        <v>13</v>
      </c>
      <c r="I536" t="s">
        <v>192</v>
      </c>
      <c r="J536" t="s">
        <v>190</v>
      </c>
      <c r="K536" t="s">
        <v>142</v>
      </c>
      <c r="L536">
        <v>1</v>
      </c>
      <c r="M536">
        <v>1</v>
      </c>
      <c r="N536">
        <v>1</v>
      </c>
      <c r="O536">
        <v>223</v>
      </c>
      <c r="P536">
        <v>223</v>
      </c>
      <c r="Q536">
        <v>89.2</v>
      </c>
      <c r="R536">
        <v>0.89200000000000002</v>
      </c>
      <c r="S536">
        <v>2.1</v>
      </c>
      <c r="T536">
        <v>10.8</v>
      </c>
      <c r="U536">
        <v>10.6</v>
      </c>
      <c r="V536">
        <v>0</v>
      </c>
      <c r="W536">
        <v>0</v>
      </c>
      <c r="X536">
        <v>0</v>
      </c>
      <c r="Y536">
        <v>95</v>
      </c>
      <c r="Z536">
        <v>87</v>
      </c>
      <c r="AA536">
        <v>79</v>
      </c>
      <c r="AB536">
        <v>87</v>
      </c>
    </row>
    <row r="537" spans="1:28" x14ac:dyDescent="0.25">
      <c r="A537" t="s">
        <v>162</v>
      </c>
      <c r="B537">
        <v>4</v>
      </c>
      <c r="C537" t="s">
        <v>158</v>
      </c>
      <c r="D537">
        <v>0</v>
      </c>
      <c r="E537">
        <v>62</v>
      </c>
      <c r="F537">
        <v>3</v>
      </c>
      <c r="G537">
        <v>100</v>
      </c>
      <c r="H537">
        <v>18</v>
      </c>
      <c r="I537" t="s">
        <v>123</v>
      </c>
      <c r="J537" t="s">
        <v>190</v>
      </c>
      <c r="K537" t="s">
        <v>119</v>
      </c>
      <c r="L537">
        <v>1</v>
      </c>
      <c r="M537">
        <v>0</v>
      </c>
      <c r="N537">
        <v>1</v>
      </c>
      <c r="O537">
        <v>250</v>
      </c>
      <c r="P537">
        <v>250</v>
      </c>
      <c r="Q537">
        <v>100</v>
      </c>
      <c r="R537">
        <v>1</v>
      </c>
      <c r="S537">
        <v>0</v>
      </c>
      <c r="T537">
        <v>0</v>
      </c>
      <c r="U537">
        <v>0</v>
      </c>
      <c r="V537">
        <v>0</v>
      </c>
      <c r="W537">
        <v>0</v>
      </c>
      <c r="X537">
        <v>0</v>
      </c>
      <c r="Y537">
        <v>93</v>
      </c>
      <c r="Z537">
        <v>95</v>
      </c>
      <c r="AA537">
        <v>94</v>
      </c>
      <c r="AB537">
        <v>93</v>
      </c>
    </row>
    <row r="538" spans="1:28" x14ac:dyDescent="0.25">
      <c r="A538" t="s">
        <v>163</v>
      </c>
      <c r="B538">
        <v>5</v>
      </c>
      <c r="C538" t="s">
        <v>158</v>
      </c>
      <c r="D538">
        <v>0</v>
      </c>
      <c r="E538">
        <v>49</v>
      </c>
      <c r="F538">
        <v>27</v>
      </c>
      <c r="G538">
        <v>100</v>
      </c>
      <c r="H538">
        <v>3</v>
      </c>
      <c r="I538" t="s">
        <v>189</v>
      </c>
      <c r="J538" t="s">
        <v>190</v>
      </c>
      <c r="K538" t="s">
        <v>119</v>
      </c>
      <c r="L538">
        <v>1</v>
      </c>
      <c r="M538">
        <v>0</v>
      </c>
      <c r="N538">
        <v>1</v>
      </c>
      <c r="O538">
        <v>224.6</v>
      </c>
      <c r="P538">
        <v>224.6</v>
      </c>
      <c r="Q538">
        <v>89.84</v>
      </c>
      <c r="R538">
        <v>0.89839999999999998</v>
      </c>
      <c r="S538">
        <v>2.5</v>
      </c>
      <c r="T538">
        <v>4.5999999999999996</v>
      </c>
      <c r="U538">
        <v>4.5999999999999996</v>
      </c>
      <c r="V538">
        <v>3.52</v>
      </c>
      <c r="W538">
        <v>1.76</v>
      </c>
      <c r="X538">
        <v>0.08</v>
      </c>
      <c r="Y538">
        <v>100</v>
      </c>
      <c r="Z538">
        <v>100</v>
      </c>
      <c r="AA538">
        <v>86</v>
      </c>
      <c r="AB538">
        <v>100</v>
      </c>
    </row>
    <row r="539" spans="1:28" x14ac:dyDescent="0.25">
      <c r="A539" t="s">
        <v>163</v>
      </c>
      <c r="B539">
        <v>5</v>
      </c>
      <c r="C539" t="s">
        <v>158</v>
      </c>
      <c r="D539">
        <v>0</v>
      </c>
      <c r="E539">
        <v>49</v>
      </c>
      <c r="F539">
        <v>27</v>
      </c>
      <c r="G539">
        <v>100</v>
      </c>
      <c r="H539">
        <v>8</v>
      </c>
      <c r="I539" t="s">
        <v>191</v>
      </c>
      <c r="J539" t="s">
        <v>190</v>
      </c>
      <c r="K539" t="s">
        <v>142</v>
      </c>
      <c r="L539">
        <v>1</v>
      </c>
      <c r="M539">
        <v>1</v>
      </c>
      <c r="N539">
        <v>1</v>
      </c>
      <c r="O539">
        <v>225.3</v>
      </c>
      <c r="P539">
        <v>225.3</v>
      </c>
      <c r="Q539">
        <v>90.12</v>
      </c>
      <c r="R539">
        <v>0.9012</v>
      </c>
      <c r="S539">
        <v>1.96</v>
      </c>
      <c r="T539">
        <v>8.4</v>
      </c>
      <c r="U539">
        <v>8.3000000000000007</v>
      </c>
      <c r="V539">
        <v>0.6</v>
      </c>
      <c r="W539">
        <v>0.4</v>
      </c>
      <c r="X539">
        <v>0.08</v>
      </c>
      <c r="Y539">
        <v>100</v>
      </c>
      <c r="Z539">
        <v>100</v>
      </c>
      <c r="AA539">
        <v>100</v>
      </c>
      <c r="AB539">
        <v>100</v>
      </c>
    </row>
    <row r="540" spans="1:28" x14ac:dyDescent="0.25">
      <c r="A540" t="s">
        <v>163</v>
      </c>
      <c r="B540">
        <v>5</v>
      </c>
      <c r="C540" t="s">
        <v>158</v>
      </c>
      <c r="D540">
        <v>0</v>
      </c>
      <c r="E540">
        <v>49</v>
      </c>
      <c r="F540">
        <v>27</v>
      </c>
      <c r="G540">
        <v>100</v>
      </c>
      <c r="H540">
        <v>13</v>
      </c>
      <c r="I540" t="s">
        <v>192</v>
      </c>
      <c r="J540" t="s">
        <v>190</v>
      </c>
      <c r="K540" t="s">
        <v>142</v>
      </c>
      <c r="L540">
        <v>1</v>
      </c>
      <c r="M540">
        <v>1</v>
      </c>
      <c r="N540">
        <v>1</v>
      </c>
      <c r="O540">
        <v>223</v>
      </c>
      <c r="P540">
        <v>223</v>
      </c>
      <c r="Q540">
        <v>89.2</v>
      </c>
      <c r="R540">
        <v>0.89200000000000002</v>
      </c>
      <c r="S540">
        <v>2.1</v>
      </c>
      <c r="T540">
        <v>10.8</v>
      </c>
      <c r="U540">
        <v>10.6</v>
      </c>
      <c r="V540">
        <v>0</v>
      </c>
      <c r="W540">
        <v>0</v>
      </c>
      <c r="X540">
        <v>0</v>
      </c>
      <c r="Y540">
        <v>74</v>
      </c>
      <c r="Z540">
        <v>95</v>
      </c>
      <c r="AA540">
        <v>75</v>
      </c>
      <c r="AB540">
        <v>71</v>
      </c>
    </row>
    <row r="541" spans="1:28" x14ac:dyDescent="0.25">
      <c r="A541" t="s">
        <v>163</v>
      </c>
      <c r="B541">
        <v>5</v>
      </c>
      <c r="C541" t="s">
        <v>158</v>
      </c>
      <c r="D541">
        <v>0</v>
      </c>
      <c r="E541">
        <v>49</v>
      </c>
      <c r="F541">
        <v>27</v>
      </c>
      <c r="G541">
        <v>100</v>
      </c>
      <c r="H541">
        <v>18</v>
      </c>
      <c r="I541" t="s">
        <v>123</v>
      </c>
      <c r="J541" t="s">
        <v>190</v>
      </c>
      <c r="K541" t="s">
        <v>119</v>
      </c>
      <c r="L541">
        <v>1</v>
      </c>
      <c r="M541">
        <v>0</v>
      </c>
      <c r="N541">
        <v>1</v>
      </c>
      <c r="O541">
        <v>250</v>
      </c>
      <c r="P541">
        <v>250</v>
      </c>
      <c r="Q541">
        <v>100</v>
      </c>
      <c r="R541">
        <v>1</v>
      </c>
      <c r="S541">
        <v>0</v>
      </c>
      <c r="T541">
        <v>0</v>
      </c>
      <c r="U541">
        <v>0</v>
      </c>
      <c r="V541">
        <v>0</v>
      </c>
      <c r="W541">
        <v>0</v>
      </c>
      <c r="X541">
        <v>0</v>
      </c>
      <c r="Y541">
        <v>100</v>
      </c>
      <c r="Z541">
        <v>100</v>
      </c>
      <c r="AA541">
        <v>100</v>
      </c>
      <c r="AB541">
        <v>100</v>
      </c>
    </row>
    <row r="542" spans="1:28" x14ac:dyDescent="0.25">
      <c r="A542" t="s">
        <v>164</v>
      </c>
      <c r="B542">
        <v>5</v>
      </c>
      <c r="C542" t="s">
        <v>137</v>
      </c>
      <c r="D542">
        <v>1</v>
      </c>
      <c r="E542">
        <v>57</v>
      </c>
      <c r="F542">
        <v>34</v>
      </c>
      <c r="G542">
        <v>68</v>
      </c>
      <c r="H542">
        <v>3</v>
      </c>
      <c r="I542" t="s">
        <v>189</v>
      </c>
      <c r="J542" t="s">
        <v>190</v>
      </c>
      <c r="K542" t="s">
        <v>119</v>
      </c>
      <c r="L542">
        <v>1</v>
      </c>
      <c r="M542">
        <v>0</v>
      </c>
      <c r="N542">
        <v>1</v>
      </c>
      <c r="O542">
        <v>224.6</v>
      </c>
      <c r="P542">
        <v>224.6</v>
      </c>
      <c r="Q542">
        <v>89.84</v>
      </c>
      <c r="R542">
        <v>0.89839999999999998</v>
      </c>
      <c r="S542">
        <v>2.5</v>
      </c>
      <c r="T542">
        <v>4.5999999999999996</v>
      </c>
      <c r="U542">
        <v>4.5999999999999996</v>
      </c>
      <c r="V542">
        <v>3.52</v>
      </c>
      <c r="W542">
        <v>1.76</v>
      </c>
      <c r="X542">
        <v>0.08</v>
      </c>
      <c r="Y542">
        <v>87</v>
      </c>
      <c r="Z542">
        <v>76</v>
      </c>
      <c r="AA542">
        <v>89</v>
      </c>
      <c r="AB542">
        <v>100</v>
      </c>
    </row>
    <row r="543" spans="1:28" x14ac:dyDescent="0.25">
      <c r="A543" t="s">
        <v>164</v>
      </c>
      <c r="B543">
        <v>5</v>
      </c>
      <c r="C543" t="s">
        <v>137</v>
      </c>
      <c r="D543">
        <v>1</v>
      </c>
      <c r="E543">
        <v>57</v>
      </c>
      <c r="F543">
        <v>34</v>
      </c>
      <c r="G543">
        <v>68</v>
      </c>
      <c r="H543">
        <v>8</v>
      </c>
      <c r="I543" t="s">
        <v>191</v>
      </c>
      <c r="J543" t="s">
        <v>190</v>
      </c>
      <c r="K543" t="s">
        <v>142</v>
      </c>
      <c r="L543">
        <v>1</v>
      </c>
      <c r="M543">
        <v>1</v>
      </c>
      <c r="N543">
        <v>1</v>
      </c>
      <c r="O543">
        <v>225.3</v>
      </c>
      <c r="P543">
        <v>225.3</v>
      </c>
      <c r="Q543">
        <v>90.12</v>
      </c>
      <c r="R543">
        <v>0.9012</v>
      </c>
      <c r="S543">
        <v>1.96</v>
      </c>
      <c r="T543">
        <v>8.4</v>
      </c>
      <c r="U543">
        <v>8.3000000000000007</v>
      </c>
      <c r="V543">
        <v>0.6</v>
      </c>
      <c r="W543">
        <v>0.4</v>
      </c>
      <c r="X543">
        <v>0.08</v>
      </c>
      <c r="Y543">
        <v>100</v>
      </c>
      <c r="Z543">
        <v>100</v>
      </c>
      <c r="AA543">
        <v>100</v>
      </c>
      <c r="AB543">
        <v>100</v>
      </c>
    </row>
    <row r="544" spans="1:28" x14ac:dyDescent="0.25">
      <c r="A544" t="s">
        <v>164</v>
      </c>
      <c r="B544">
        <v>5</v>
      </c>
      <c r="C544" t="s">
        <v>137</v>
      </c>
      <c r="D544">
        <v>1</v>
      </c>
      <c r="E544">
        <v>57</v>
      </c>
      <c r="F544">
        <v>34</v>
      </c>
      <c r="G544">
        <v>68</v>
      </c>
      <c r="H544">
        <v>13</v>
      </c>
      <c r="I544" t="s">
        <v>192</v>
      </c>
      <c r="J544" t="s">
        <v>190</v>
      </c>
      <c r="K544" t="s">
        <v>142</v>
      </c>
      <c r="L544">
        <v>1</v>
      </c>
      <c r="M544">
        <v>1</v>
      </c>
      <c r="N544">
        <v>1</v>
      </c>
      <c r="O544">
        <v>223</v>
      </c>
      <c r="P544">
        <v>223</v>
      </c>
      <c r="Q544">
        <v>89.2</v>
      </c>
      <c r="R544">
        <v>0.89200000000000002</v>
      </c>
      <c r="S544">
        <v>2.1</v>
      </c>
      <c r="T544">
        <v>10.8</v>
      </c>
      <c r="U544">
        <v>10.6</v>
      </c>
      <c r="V544">
        <v>0</v>
      </c>
      <c r="W544">
        <v>0</v>
      </c>
      <c r="X544">
        <v>0</v>
      </c>
      <c r="Y544">
        <v>85</v>
      </c>
      <c r="Z544">
        <v>88</v>
      </c>
      <c r="AA544">
        <v>79</v>
      </c>
      <c r="AB544">
        <v>100</v>
      </c>
    </row>
    <row r="545" spans="1:28" x14ac:dyDescent="0.25">
      <c r="A545" t="s">
        <v>164</v>
      </c>
      <c r="B545">
        <v>5</v>
      </c>
      <c r="C545" t="s">
        <v>137</v>
      </c>
      <c r="D545">
        <v>1</v>
      </c>
      <c r="E545">
        <v>57</v>
      </c>
      <c r="F545">
        <v>34</v>
      </c>
      <c r="G545">
        <v>68</v>
      </c>
      <c r="H545">
        <v>18</v>
      </c>
      <c r="I545" t="s">
        <v>123</v>
      </c>
      <c r="J545" t="s">
        <v>190</v>
      </c>
      <c r="K545" t="s">
        <v>119</v>
      </c>
      <c r="L545">
        <v>1</v>
      </c>
      <c r="M545">
        <v>0</v>
      </c>
      <c r="N545">
        <v>1</v>
      </c>
      <c r="O545">
        <v>250</v>
      </c>
      <c r="P545">
        <v>250</v>
      </c>
      <c r="Q545">
        <v>100</v>
      </c>
      <c r="R545">
        <v>1</v>
      </c>
      <c r="S545">
        <v>0</v>
      </c>
      <c r="T545">
        <v>0</v>
      </c>
      <c r="U545">
        <v>0</v>
      </c>
      <c r="V545">
        <v>0</v>
      </c>
      <c r="W545">
        <v>0</v>
      </c>
      <c r="X545">
        <v>0</v>
      </c>
      <c r="Y545">
        <v>87</v>
      </c>
      <c r="Z545">
        <v>100</v>
      </c>
      <c r="AA545">
        <v>100</v>
      </c>
      <c r="AB545">
        <v>91</v>
      </c>
    </row>
    <row r="546" spans="1:28" x14ac:dyDescent="0.25">
      <c r="A546" t="s">
        <v>165</v>
      </c>
      <c r="B546">
        <v>6</v>
      </c>
      <c r="C546" t="s">
        <v>137</v>
      </c>
      <c r="D546">
        <v>1</v>
      </c>
      <c r="E546">
        <v>35</v>
      </c>
      <c r="F546">
        <v>13</v>
      </c>
      <c r="G546">
        <v>32</v>
      </c>
      <c r="H546">
        <v>3</v>
      </c>
      <c r="I546" t="s">
        <v>189</v>
      </c>
      <c r="J546" t="s">
        <v>190</v>
      </c>
      <c r="K546" t="s">
        <v>119</v>
      </c>
      <c r="L546">
        <v>1</v>
      </c>
      <c r="M546">
        <v>0</v>
      </c>
      <c r="N546">
        <v>1</v>
      </c>
      <c r="O546">
        <v>224.6</v>
      </c>
      <c r="P546">
        <v>224.6</v>
      </c>
      <c r="Q546">
        <v>89.84</v>
      </c>
      <c r="R546">
        <v>0.89839999999999998</v>
      </c>
      <c r="S546">
        <v>2.5</v>
      </c>
      <c r="T546">
        <v>4.5999999999999996</v>
      </c>
      <c r="U546">
        <v>4.5999999999999996</v>
      </c>
      <c r="V546">
        <v>3.52</v>
      </c>
      <c r="W546">
        <v>1.76</v>
      </c>
      <c r="X546">
        <v>0.08</v>
      </c>
      <c r="Y546">
        <v>93</v>
      </c>
      <c r="Z546">
        <v>26</v>
      </c>
      <c r="AA546">
        <v>94</v>
      </c>
      <c r="AB546">
        <v>100</v>
      </c>
    </row>
    <row r="547" spans="1:28" x14ac:dyDescent="0.25">
      <c r="A547" t="s">
        <v>165</v>
      </c>
      <c r="B547">
        <v>6</v>
      </c>
      <c r="C547" t="s">
        <v>137</v>
      </c>
      <c r="D547">
        <v>1</v>
      </c>
      <c r="E547">
        <v>35</v>
      </c>
      <c r="F547">
        <v>13</v>
      </c>
      <c r="G547">
        <v>32</v>
      </c>
      <c r="H547">
        <v>8</v>
      </c>
      <c r="I547" t="s">
        <v>191</v>
      </c>
      <c r="J547" t="s">
        <v>190</v>
      </c>
      <c r="K547" t="s">
        <v>142</v>
      </c>
      <c r="L547">
        <v>1</v>
      </c>
      <c r="M547">
        <v>1</v>
      </c>
      <c r="N547">
        <v>1</v>
      </c>
      <c r="O547">
        <v>225.3</v>
      </c>
      <c r="P547">
        <v>225.3</v>
      </c>
      <c r="Q547">
        <v>90.12</v>
      </c>
      <c r="R547">
        <v>0.9012</v>
      </c>
      <c r="S547">
        <v>1.96</v>
      </c>
      <c r="T547">
        <v>8.4</v>
      </c>
      <c r="U547">
        <v>8.3000000000000007</v>
      </c>
      <c r="V547">
        <v>0.6</v>
      </c>
      <c r="W547">
        <v>0.4</v>
      </c>
      <c r="X547">
        <v>0.08</v>
      </c>
      <c r="Y547">
        <v>96</v>
      </c>
      <c r="Z547">
        <v>79</v>
      </c>
      <c r="AA547">
        <v>95</v>
      </c>
      <c r="AB547">
        <v>100</v>
      </c>
    </row>
    <row r="548" spans="1:28" x14ac:dyDescent="0.25">
      <c r="A548" t="s">
        <v>165</v>
      </c>
      <c r="B548">
        <v>6</v>
      </c>
      <c r="C548" t="s">
        <v>137</v>
      </c>
      <c r="D548">
        <v>1</v>
      </c>
      <c r="E548">
        <v>35</v>
      </c>
      <c r="F548">
        <v>13</v>
      </c>
      <c r="G548">
        <v>32</v>
      </c>
      <c r="H548">
        <v>13</v>
      </c>
      <c r="I548" t="s">
        <v>192</v>
      </c>
      <c r="J548" t="s">
        <v>190</v>
      </c>
      <c r="K548" t="s">
        <v>142</v>
      </c>
      <c r="L548">
        <v>1</v>
      </c>
      <c r="M548">
        <v>1</v>
      </c>
      <c r="N548">
        <v>1</v>
      </c>
      <c r="O548">
        <v>223</v>
      </c>
      <c r="P548">
        <v>223</v>
      </c>
      <c r="Q548">
        <v>89.2</v>
      </c>
      <c r="R548">
        <v>0.89200000000000002</v>
      </c>
      <c r="S548">
        <v>2.1</v>
      </c>
      <c r="T548">
        <v>10.8</v>
      </c>
      <c r="U548">
        <v>10.6</v>
      </c>
      <c r="V548">
        <v>0</v>
      </c>
      <c r="W548">
        <v>0</v>
      </c>
      <c r="X548">
        <v>0</v>
      </c>
      <c r="Y548">
        <v>78</v>
      </c>
      <c r="Z548">
        <v>64</v>
      </c>
      <c r="AA548">
        <v>67</v>
      </c>
      <c r="AB548">
        <v>100</v>
      </c>
    </row>
    <row r="549" spans="1:28" x14ac:dyDescent="0.25">
      <c r="A549" t="s">
        <v>165</v>
      </c>
      <c r="B549">
        <v>6</v>
      </c>
      <c r="C549" t="s">
        <v>137</v>
      </c>
      <c r="D549">
        <v>1</v>
      </c>
      <c r="E549">
        <v>35</v>
      </c>
      <c r="F549">
        <v>13</v>
      </c>
      <c r="G549">
        <v>32</v>
      </c>
      <c r="H549">
        <v>18</v>
      </c>
      <c r="I549" t="s">
        <v>123</v>
      </c>
      <c r="J549" t="s">
        <v>190</v>
      </c>
      <c r="K549" t="s">
        <v>119</v>
      </c>
      <c r="L549">
        <v>1</v>
      </c>
      <c r="M549">
        <v>0</v>
      </c>
      <c r="N549">
        <v>1</v>
      </c>
      <c r="O549">
        <v>250</v>
      </c>
      <c r="P549">
        <v>250</v>
      </c>
      <c r="Q549">
        <v>100</v>
      </c>
      <c r="R549">
        <v>1</v>
      </c>
      <c r="S549">
        <v>0</v>
      </c>
      <c r="T549">
        <v>0</v>
      </c>
      <c r="U549">
        <v>0</v>
      </c>
      <c r="V549">
        <v>0</v>
      </c>
      <c r="W549">
        <v>0</v>
      </c>
      <c r="X549">
        <v>0</v>
      </c>
      <c r="Y549">
        <v>73</v>
      </c>
      <c r="Z549">
        <v>55</v>
      </c>
      <c r="AA549">
        <v>95</v>
      </c>
      <c r="AB549">
        <v>100</v>
      </c>
    </row>
    <row r="550" spans="1:28" x14ac:dyDescent="0.25">
      <c r="A550" t="s">
        <v>166</v>
      </c>
      <c r="B550">
        <v>6</v>
      </c>
      <c r="C550" t="s">
        <v>158</v>
      </c>
      <c r="D550">
        <v>0</v>
      </c>
      <c r="E550">
        <v>88</v>
      </c>
      <c r="F550">
        <v>5</v>
      </c>
      <c r="G550">
        <v>99</v>
      </c>
      <c r="H550">
        <v>3</v>
      </c>
      <c r="I550" t="s">
        <v>189</v>
      </c>
      <c r="J550" t="s">
        <v>190</v>
      </c>
      <c r="K550" t="s">
        <v>119</v>
      </c>
      <c r="L550">
        <v>1</v>
      </c>
      <c r="M550">
        <v>0</v>
      </c>
      <c r="N550">
        <v>1</v>
      </c>
      <c r="O550">
        <v>224.6</v>
      </c>
      <c r="P550">
        <v>224.6</v>
      </c>
      <c r="Q550">
        <v>89.84</v>
      </c>
      <c r="R550">
        <v>0.89839999999999998</v>
      </c>
      <c r="S550">
        <v>2.5</v>
      </c>
      <c r="T550">
        <v>4.5999999999999996</v>
      </c>
      <c r="U550">
        <v>4.5999999999999996</v>
      </c>
      <c r="V550">
        <v>3.52</v>
      </c>
      <c r="W550">
        <v>1.76</v>
      </c>
      <c r="X550">
        <v>0.08</v>
      </c>
      <c r="Y550">
        <v>100</v>
      </c>
      <c r="Z550">
        <v>100</v>
      </c>
      <c r="AA550">
        <v>100</v>
      </c>
      <c r="AB550">
        <v>100</v>
      </c>
    </row>
    <row r="551" spans="1:28" x14ac:dyDescent="0.25">
      <c r="A551" t="s">
        <v>166</v>
      </c>
      <c r="B551">
        <v>6</v>
      </c>
      <c r="C551" t="s">
        <v>158</v>
      </c>
      <c r="D551">
        <v>0</v>
      </c>
      <c r="E551">
        <v>88</v>
      </c>
      <c r="F551">
        <v>5</v>
      </c>
      <c r="G551">
        <v>99</v>
      </c>
      <c r="H551">
        <v>8</v>
      </c>
      <c r="I551" t="s">
        <v>191</v>
      </c>
      <c r="J551" t="s">
        <v>190</v>
      </c>
      <c r="K551" t="s">
        <v>142</v>
      </c>
      <c r="L551">
        <v>1</v>
      </c>
      <c r="M551">
        <v>1</v>
      </c>
      <c r="N551">
        <v>1</v>
      </c>
      <c r="O551">
        <v>225.3</v>
      </c>
      <c r="P551">
        <v>225.3</v>
      </c>
      <c r="Q551">
        <v>90.12</v>
      </c>
      <c r="R551">
        <v>0.9012</v>
      </c>
      <c r="S551">
        <v>1.96</v>
      </c>
      <c r="T551">
        <v>8.4</v>
      </c>
      <c r="U551">
        <v>8.3000000000000007</v>
      </c>
      <c r="V551">
        <v>0.6</v>
      </c>
      <c r="W551">
        <v>0.4</v>
      </c>
      <c r="X551">
        <v>0.08</v>
      </c>
      <c r="Y551">
        <v>100</v>
      </c>
      <c r="Z551">
        <v>100</v>
      </c>
      <c r="AA551">
        <v>100</v>
      </c>
      <c r="AB551">
        <v>100</v>
      </c>
    </row>
    <row r="552" spans="1:28" x14ac:dyDescent="0.25">
      <c r="A552" t="s">
        <v>166</v>
      </c>
      <c r="B552">
        <v>6</v>
      </c>
      <c r="C552" t="s">
        <v>158</v>
      </c>
      <c r="D552">
        <v>0</v>
      </c>
      <c r="E552">
        <v>88</v>
      </c>
      <c r="F552">
        <v>5</v>
      </c>
      <c r="G552">
        <v>99</v>
      </c>
      <c r="H552">
        <v>13</v>
      </c>
      <c r="I552" t="s">
        <v>192</v>
      </c>
      <c r="J552" t="s">
        <v>190</v>
      </c>
      <c r="K552" t="s">
        <v>142</v>
      </c>
      <c r="L552">
        <v>1</v>
      </c>
      <c r="M552">
        <v>1</v>
      </c>
      <c r="N552">
        <v>1</v>
      </c>
      <c r="O552">
        <v>223</v>
      </c>
      <c r="P552">
        <v>223</v>
      </c>
      <c r="Q552">
        <v>89.2</v>
      </c>
      <c r="R552">
        <v>0.89200000000000002</v>
      </c>
      <c r="S552">
        <v>2.1</v>
      </c>
      <c r="T552">
        <v>10.8</v>
      </c>
      <c r="U552">
        <v>10.6</v>
      </c>
      <c r="V552">
        <v>0</v>
      </c>
      <c r="W552">
        <v>0</v>
      </c>
      <c r="X552">
        <v>0</v>
      </c>
      <c r="Y552">
        <v>91</v>
      </c>
      <c r="Z552">
        <v>95</v>
      </c>
      <c r="AA552">
        <v>79</v>
      </c>
      <c r="AB552">
        <v>100</v>
      </c>
    </row>
    <row r="553" spans="1:28" x14ac:dyDescent="0.25">
      <c r="A553" t="s">
        <v>166</v>
      </c>
      <c r="B553">
        <v>6</v>
      </c>
      <c r="C553" t="s">
        <v>158</v>
      </c>
      <c r="D553">
        <v>0</v>
      </c>
      <c r="E553">
        <v>88</v>
      </c>
      <c r="F553">
        <v>5</v>
      </c>
      <c r="G553">
        <v>99</v>
      </c>
      <c r="H553">
        <v>18</v>
      </c>
      <c r="I553" t="s">
        <v>123</v>
      </c>
      <c r="J553" t="s">
        <v>190</v>
      </c>
      <c r="K553" t="s">
        <v>119</v>
      </c>
      <c r="L553">
        <v>1</v>
      </c>
      <c r="M553">
        <v>0</v>
      </c>
      <c r="N553">
        <v>1</v>
      </c>
      <c r="O553">
        <v>250</v>
      </c>
      <c r="P553">
        <v>250</v>
      </c>
      <c r="Q553">
        <v>100</v>
      </c>
      <c r="R553">
        <v>1</v>
      </c>
      <c r="S553">
        <v>0</v>
      </c>
      <c r="T553">
        <v>0</v>
      </c>
      <c r="U553">
        <v>0</v>
      </c>
      <c r="V553">
        <v>0</v>
      </c>
      <c r="W553">
        <v>0</v>
      </c>
      <c r="X553">
        <v>0</v>
      </c>
      <c r="Y553">
        <v>100</v>
      </c>
      <c r="Z553">
        <v>100</v>
      </c>
      <c r="AA553">
        <v>100</v>
      </c>
      <c r="AB553">
        <v>100</v>
      </c>
    </row>
    <row r="554" spans="1:28" x14ac:dyDescent="0.25">
      <c r="A554" t="s">
        <v>167</v>
      </c>
      <c r="B554">
        <v>7</v>
      </c>
      <c r="C554" t="s">
        <v>158</v>
      </c>
      <c r="D554">
        <v>0</v>
      </c>
      <c r="E554">
        <v>79</v>
      </c>
      <c r="F554">
        <v>19</v>
      </c>
      <c r="G554">
        <v>64</v>
      </c>
      <c r="H554">
        <v>3</v>
      </c>
      <c r="I554" t="s">
        <v>189</v>
      </c>
      <c r="J554" t="s">
        <v>190</v>
      </c>
      <c r="K554" t="s">
        <v>119</v>
      </c>
      <c r="L554">
        <v>1</v>
      </c>
      <c r="M554">
        <v>0</v>
      </c>
      <c r="N554">
        <v>1</v>
      </c>
      <c r="O554">
        <v>224.6</v>
      </c>
      <c r="P554">
        <v>224.6</v>
      </c>
      <c r="Q554">
        <v>89.84</v>
      </c>
      <c r="R554">
        <v>0.89839999999999998</v>
      </c>
      <c r="S554">
        <v>2.5</v>
      </c>
      <c r="T554">
        <v>4.5999999999999996</v>
      </c>
      <c r="U554">
        <v>4.5999999999999996</v>
      </c>
      <c r="V554">
        <v>3.52</v>
      </c>
      <c r="W554">
        <v>1.76</v>
      </c>
      <c r="X554">
        <v>0.08</v>
      </c>
      <c r="Y554">
        <v>93</v>
      </c>
      <c r="Z554">
        <v>88</v>
      </c>
      <c r="AA554">
        <v>93</v>
      </c>
      <c r="AB554">
        <v>100</v>
      </c>
    </row>
    <row r="555" spans="1:28" x14ac:dyDescent="0.25">
      <c r="A555" t="s">
        <v>167</v>
      </c>
      <c r="B555">
        <v>7</v>
      </c>
      <c r="C555" t="s">
        <v>158</v>
      </c>
      <c r="D555">
        <v>0</v>
      </c>
      <c r="E555">
        <v>79</v>
      </c>
      <c r="F555">
        <v>19</v>
      </c>
      <c r="G555">
        <v>64</v>
      </c>
      <c r="H555">
        <v>8</v>
      </c>
      <c r="I555" t="s">
        <v>191</v>
      </c>
      <c r="J555" t="s">
        <v>190</v>
      </c>
      <c r="K555" t="s">
        <v>142</v>
      </c>
      <c r="L555">
        <v>1</v>
      </c>
      <c r="M555">
        <v>1</v>
      </c>
      <c r="N555">
        <v>1</v>
      </c>
      <c r="O555">
        <v>225.3</v>
      </c>
      <c r="P555">
        <v>225.3</v>
      </c>
      <c r="Q555">
        <v>90.12</v>
      </c>
      <c r="R555">
        <v>0.9012</v>
      </c>
      <c r="S555">
        <v>1.96</v>
      </c>
      <c r="T555">
        <v>8.4</v>
      </c>
      <c r="U555">
        <v>8.3000000000000007</v>
      </c>
      <c r="V555">
        <v>0.6</v>
      </c>
      <c r="W555">
        <v>0.4</v>
      </c>
      <c r="X555">
        <v>0.08</v>
      </c>
      <c r="Y555">
        <v>86</v>
      </c>
      <c r="Z555">
        <v>89</v>
      </c>
      <c r="AA555">
        <v>82</v>
      </c>
      <c r="AB555">
        <v>81</v>
      </c>
    </row>
    <row r="556" spans="1:28" x14ac:dyDescent="0.25">
      <c r="A556" t="s">
        <v>167</v>
      </c>
      <c r="B556">
        <v>7</v>
      </c>
      <c r="C556" t="s">
        <v>158</v>
      </c>
      <c r="D556">
        <v>0</v>
      </c>
      <c r="E556">
        <v>79</v>
      </c>
      <c r="F556">
        <v>19</v>
      </c>
      <c r="G556">
        <v>64</v>
      </c>
      <c r="H556">
        <v>13</v>
      </c>
      <c r="I556" t="s">
        <v>192</v>
      </c>
      <c r="J556" t="s">
        <v>190</v>
      </c>
      <c r="K556" t="s">
        <v>142</v>
      </c>
      <c r="L556">
        <v>1</v>
      </c>
      <c r="M556">
        <v>1</v>
      </c>
      <c r="N556">
        <v>1</v>
      </c>
      <c r="O556">
        <v>223</v>
      </c>
      <c r="P556">
        <v>223</v>
      </c>
      <c r="Q556">
        <v>89.2</v>
      </c>
      <c r="R556">
        <v>0.89200000000000002</v>
      </c>
      <c r="S556">
        <v>2.1</v>
      </c>
      <c r="T556">
        <v>10.8</v>
      </c>
      <c r="U556">
        <v>10.6</v>
      </c>
      <c r="V556">
        <v>0</v>
      </c>
      <c r="W556">
        <v>0</v>
      </c>
      <c r="X556">
        <v>0</v>
      </c>
      <c r="Y556">
        <v>77</v>
      </c>
      <c r="Z556">
        <v>80</v>
      </c>
      <c r="AA556">
        <v>79</v>
      </c>
      <c r="AB556">
        <v>81</v>
      </c>
    </row>
    <row r="557" spans="1:28" x14ac:dyDescent="0.25">
      <c r="A557" t="s">
        <v>167</v>
      </c>
      <c r="B557">
        <v>7</v>
      </c>
      <c r="C557" t="s">
        <v>158</v>
      </c>
      <c r="D557">
        <v>0</v>
      </c>
      <c r="E557">
        <v>79</v>
      </c>
      <c r="F557">
        <v>19</v>
      </c>
      <c r="G557">
        <v>64</v>
      </c>
      <c r="H557">
        <v>18</v>
      </c>
      <c r="I557" t="s">
        <v>123</v>
      </c>
      <c r="J557" t="s">
        <v>190</v>
      </c>
      <c r="K557" t="s">
        <v>119</v>
      </c>
      <c r="L557">
        <v>1</v>
      </c>
      <c r="M557">
        <v>0</v>
      </c>
      <c r="N557">
        <v>1</v>
      </c>
      <c r="O557">
        <v>250</v>
      </c>
      <c r="P557">
        <v>250</v>
      </c>
      <c r="Q557">
        <v>100</v>
      </c>
      <c r="R557">
        <v>1</v>
      </c>
      <c r="S557">
        <v>0</v>
      </c>
      <c r="T557">
        <v>0</v>
      </c>
      <c r="U557">
        <v>0</v>
      </c>
      <c r="V557">
        <v>0</v>
      </c>
      <c r="W557">
        <v>0</v>
      </c>
      <c r="X557">
        <v>0</v>
      </c>
      <c r="Y557">
        <v>99</v>
      </c>
      <c r="Z557">
        <v>100</v>
      </c>
      <c r="AA557">
        <v>92</v>
      </c>
      <c r="AB557">
        <v>95</v>
      </c>
    </row>
    <row r="558" spans="1:28" x14ac:dyDescent="0.25">
      <c r="A558" t="s">
        <v>168</v>
      </c>
      <c r="B558">
        <v>7</v>
      </c>
      <c r="C558" t="s">
        <v>137</v>
      </c>
      <c r="D558">
        <v>1</v>
      </c>
      <c r="E558">
        <v>29</v>
      </c>
      <c r="F558">
        <v>60</v>
      </c>
      <c r="G558">
        <v>39</v>
      </c>
      <c r="H558">
        <v>3</v>
      </c>
      <c r="I558" t="s">
        <v>189</v>
      </c>
      <c r="J558" t="s">
        <v>190</v>
      </c>
      <c r="K558" t="s">
        <v>119</v>
      </c>
      <c r="L558">
        <v>1</v>
      </c>
      <c r="M558">
        <v>0</v>
      </c>
      <c r="N558">
        <v>1</v>
      </c>
      <c r="O558">
        <v>224.6</v>
      </c>
      <c r="P558">
        <v>224.6</v>
      </c>
      <c r="Q558">
        <v>89.84</v>
      </c>
      <c r="R558">
        <v>0.89839999999999998</v>
      </c>
      <c r="S558">
        <v>2.5</v>
      </c>
      <c r="T558">
        <v>4.5999999999999996</v>
      </c>
      <c r="U558">
        <v>4.5999999999999996</v>
      </c>
      <c r="V558">
        <v>3.52</v>
      </c>
      <c r="W558">
        <v>1.76</v>
      </c>
      <c r="X558">
        <v>0.08</v>
      </c>
      <c r="Y558">
        <v>87</v>
      </c>
      <c r="Z558">
        <v>87</v>
      </c>
      <c r="AA558">
        <v>87</v>
      </c>
      <c r="AB558">
        <v>85</v>
      </c>
    </row>
    <row r="559" spans="1:28" x14ac:dyDescent="0.25">
      <c r="A559" t="s">
        <v>168</v>
      </c>
      <c r="B559">
        <v>7</v>
      </c>
      <c r="C559" t="s">
        <v>137</v>
      </c>
      <c r="D559">
        <v>1</v>
      </c>
      <c r="E559">
        <v>29</v>
      </c>
      <c r="F559">
        <v>60</v>
      </c>
      <c r="G559">
        <v>39</v>
      </c>
      <c r="H559">
        <v>8</v>
      </c>
      <c r="I559" t="s">
        <v>191</v>
      </c>
      <c r="J559" t="s">
        <v>190</v>
      </c>
      <c r="K559" t="s">
        <v>142</v>
      </c>
      <c r="L559">
        <v>1</v>
      </c>
      <c r="M559">
        <v>1</v>
      </c>
      <c r="N559">
        <v>1</v>
      </c>
      <c r="O559">
        <v>225.3</v>
      </c>
      <c r="P559">
        <v>225.3</v>
      </c>
      <c r="Q559">
        <v>90.12</v>
      </c>
      <c r="R559">
        <v>0.9012</v>
      </c>
      <c r="S559">
        <v>1.96</v>
      </c>
      <c r="T559">
        <v>8.4</v>
      </c>
      <c r="U559">
        <v>8.3000000000000007</v>
      </c>
      <c r="V559">
        <v>0.6</v>
      </c>
      <c r="W559">
        <v>0.4</v>
      </c>
      <c r="X559">
        <v>0.08</v>
      </c>
      <c r="Y559">
        <v>80</v>
      </c>
      <c r="Z559">
        <v>84</v>
      </c>
      <c r="AA559">
        <v>74</v>
      </c>
      <c r="AB559">
        <v>79</v>
      </c>
    </row>
    <row r="560" spans="1:28" x14ac:dyDescent="0.25">
      <c r="A560" t="s">
        <v>168</v>
      </c>
      <c r="B560">
        <v>7</v>
      </c>
      <c r="C560" t="s">
        <v>137</v>
      </c>
      <c r="D560">
        <v>1</v>
      </c>
      <c r="E560">
        <v>29</v>
      </c>
      <c r="F560">
        <v>60</v>
      </c>
      <c r="G560">
        <v>39</v>
      </c>
      <c r="H560">
        <v>13</v>
      </c>
      <c r="I560" t="s">
        <v>192</v>
      </c>
      <c r="J560" t="s">
        <v>190</v>
      </c>
      <c r="K560" t="s">
        <v>142</v>
      </c>
      <c r="L560">
        <v>1</v>
      </c>
      <c r="M560">
        <v>1</v>
      </c>
      <c r="N560">
        <v>1</v>
      </c>
      <c r="O560">
        <v>223</v>
      </c>
      <c r="P560">
        <v>223</v>
      </c>
      <c r="Q560">
        <v>89.2</v>
      </c>
      <c r="R560">
        <v>0.89200000000000002</v>
      </c>
      <c r="S560">
        <v>2.1</v>
      </c>
      <c r="T560">
        <v>10.8</v>
      </c>
      <c r="U560">
        <v>10.6</v>
      </c>
      <c r="V560">
        <v>0</v>
      </c>
      <c r="W560">
        <v>0</v>
      </c>
      <c r="X560">
        <v>0</v>
      </c>
      <c r="Y560">
        <v>83</v>
      </c>
      <c r="Z560">
        <v>84</v>
      </c>
      <c r="AA560">
        <v>81</v>
      </c>
      <c r="AB560">
        <v>76</v>
      </c>
    </row>
    <row r="561" spans="1:28" x14ac:dyDescent="0.25">
      <c r="A561" t="s">
        <v>168</v>
      </c>
      <c r="B561">
        <v>7</v>
      </c>
      <c r="C561" t="s">
        <v>137</v>
      </c>
      <c r="D561">
        <v>1</v>
      </c>
      <c r="E561">
        <v>29</v>
      </c>
      <c r="F561">
        <v>60</v>
      </c>
      <c r="G561">
        <v>39</v>
      </c>
      <c r="H561">
        <v>18</v>
      </c>
      <c r="I561" t="s">
        <v>123</v>
      </c>
      <c r="J561" t="s">
        <v>190</v>
      </c>
      <c r="K561" t="s">
        <v>119</v>
      </c>
      <c r="L561">
        <v>1</v>
      </c>
      <c r="M561">
        <v>0</v>
      </c>
      <c r="N561">
        <v>1</v>
      </c>
      <c r="O561">
        <v>250</v>
      </c>
      <c r="P561">
        <v>250</v>
      </c>
      <c r="Q561">
        <v>100</v>
      </c>
      <c r="R561">
        <v>1</v>
      </c>
      <c r="S561">
        <v>0</v>
      </c>
      <c r="T561">
        <v>0</v>
      </c>
      <c r="U561">
        <v>0</v>
      </c>
      <c r="V561">
        <v>0</v>
      </c>
      <c r="W561">
        <v>0</v>
      </c>
      <c r="X561">
        <v>0</v>
      </c>
      <c r="Y561">
        <v>86</v>
      </c>
      <c r="Z561">
        <v>88</v>
      </c>
      <c r="AA561">
        <v>87</v>
      </c>
      <c r="AB561">
        <v>86</v>
      </c>
    </row>
    <row r="562" spans="1:28" x14ac:dyDescent="0.25">
      <c r="A562" t="s">
        <v>169</v>
      </c>
      <c r="B562">
        <v>8</v>
      </c>
      <c r="C562" t="s">
        <v>137</v>
      </c>
      <c r="D562">
        <v>1</v>
      </c>
      <c r="E562">
        <v>69</v>
      </c>
      <c r="F562">
        <v>42</v>
      </c>
      <c r="G562">
        <v>50</v>
      </c>
      <c r="H562">
        <v>3</v>
      </c>
      <c r="I562" t="s">
        <v>189</v>
      </c>
      <c r="J562" t="s">
        <v>190</v>
      </c>
      <c r="K562" t="s">
        <v>119</v>
      </c>
      <c r="L562">
        <v>1</v>
      </c>
      <c r="M562">
        <v>0</v>
      </c>
      <c r="N562">
        <v>1</v>
      </c>
      <c r="O562">
        <v>224.6</v>
      </c>
      <c r="P562">
        <v>224.6</v>
      </c>
      <c r="Q562">
        <v>89.84</v>
      </c>
      <c r="R562">
        <v>0.89839999999999998</v>
      </c>
      <c r="S562">
        <v>2.5</v>
      </c>
      <c r="T562">
        <v>4.5999999999999996</v>
      </c>
      <c r="U562">
        <v>4.5999999999999996</v>
      </c>
      <c r="V562">
        <v>3.52</v>
      </c>
      <c r="W562">
        <v>1.76</v>
      </c>
      <c r="X562">
        <v>0.08</v>
      </c>
      <c r="Y562">
        <v>77</v>
      </c>
      <c r="Z562">
        <v>56</v>
      </c>
      <c r="AA562">
        <v>75</v>
      </c>
      <c r="AB562">
        <v>100</v>
      </c>
    </row>
    <row r="563" spans="1:28" x14ac:dyDescent="0.25">
      <c r="A563" t="s">
        <v>169</v>
      </c>
      <c r="B563">
        <v>8</v>
      </c>
      <c r="C563" t="s">
        <v>137</v>
      </c>
      <c r="D563">
        <v>1</v>
      </c>
      <c r="E563">
        <v>69</v>
      </c>
      <c r="F563">
        <v>42</v>
      </c>
      <c r="G563">
        <v>50</v>
      </c>
      <c r="H563">
        <v>8</v>
      </c>
      <c r="I563" t="s">
        <v>191</v>
      </c>
      <c r="J563" t="s">
        <v>190</v>
      </c>
      <c r="K563" t="s">
        <v>142</v>
      </c>
      <c r="L563">
        <v>1</v>
      </c>
      <c r="M563">
        <v>1</v>
      </c>
      <c r="N563">
        <v>1</v>
      </c>
      <c r="O563">
        <v>225.3</v>
      </c>
      <c r="P563">
        <v>225.3</v>
      </c>
      <c r="Q563">
        <v>90.12</v>
      </c>
      <c r="R563">
        <v>0.9012</v>
      </c>
      <c r="S563">
        <v>1.96</v>
      </c>
      <c r="T563">
        <v>8.4</v>
      </c>
      <c r="U563">
        <v>8.3000000000000007</v>
      </c>
      <c r="V563">
        <v>0.6</v>
      </c>
      <c r="W563">
        <v>0.4</v>
      </c>
      <c r="X563">
        <v>0.08</v>
      </c>
      <c r="Y563">
        <v>100</v>
      </c>
      <c r="Z563">
        <v>100</v>
      </c>
      <c r="AA563">
        <v>100</v>
      </c>
      <c r="AB563">
        <v>100</v>
      </c>
    </row>
    <row r="564" spans="1:28" x14ac:dyDescent="0.25">
      <c r="A564" t="s">
        <v>169</v>
      </c>
      <c r="B564">
        <v>8</v>
      </c>
      <c r="C564" t="s">
        <v>137</v>
      </c>
      <c r="D564">
        <v>1</v>
      </c>
      <c r="E564">
        <v>69</v>
      </c>
      <c r="F564">
        <v>42</v>
      </c>
      <c r="G564">
        <v>50</v>
      </c>
      <c r="H564">
        <v>13</v>
      </c>
      <c r="I564" t="s">
        <v>192</v>
      </c>
      <c r="J564" t="s">
        <v>190</v>
      </c>
      <c r="K564" t="s">
        <v>142</v>
      </c>
      <c r="L564">
        <v>1</v>
      </c>
      <c r="M564">
        <v>1</v>
      </c>
      <c r="N564">
        <v>1</v>
      </c>
      <c r="O564">
        <v>223</v>
      </c>
      <c r="P564">
        <v>223</v>
      </c>
      <c r="Q564">
        <v>89.2</v>
      </c>
      <c r="R564">
        <v>0.89200000000000002</v>
      </c>
      <c r="S564">
        <v>2.1</v>
      </c>
      <c r="T564">
        <v>10.8</v>
      </c>
      <c r="U564">
        <v>10.6</v>
      </c>
      <c r="V564">
        <v>0</v>
      </c>
      <c r="W564">
        <v>0</v>
      </c>
      <c r="X564">
        <v>0</v>
      </c>
      <c r="Y564">
        <v>72</v>
      </c>
      <c r="Z564">
        <v>72</v>
      </c>
      <c r="AA564">
        <v>82</v>
      </c>
      <c r="AB564">
        <v>100</v>
      </c>
    </row>
    <row r="565" spans="1:28" x14ac:dyDescent="0.25">
      <c r="A565" t="s">
        <v>169</v>
      </c>
      <c r="B565">
        <v>8</v>
      </c>
      <c r="C565" t="s">
        <v>137</v>
      </c>
      <c r="D565">
        <v>1</v>
      </c>
      <c r="E565">
        <v>69</v>
      </c>
      <c r="F565">
        <v>42</v>
      </c>
      <c r="G565">
        <v>50</v>
      </c>
      <c r="H565">
        <v>18</v>
      </c>
      <c r="I565" t="s">
        <v>123</v>
      </c>
      <c r="J565" t="s">
        <v>190</v>
      </c>
      <c r="K565" t="s">
        <v>119</v>
      </c>
      <c r="L565">
        <v>1</v>
      </c>
      <c r="M565">
        <v>0</v>
      </c>
      <c r="N565">
        <v>1</v>
      </c>
      <c r="O565">
        <v>250</v>
      </c>
      <c r="P565">
        <v>250</v>
      </c>
      <c r="Q565">
        <v>100</v>
      </c>
      <c r="R565">
        <v>1</v>
      </c>
      <c r="S565">
        <v>0</v>
      </c>
      <c r="T565">
        <v>0</v>
      </c>
      <c r="U565">
        <v>0</v>
      </c>
      <c r="V565">
        <v>0</v>
      </c>
      <c r="W565">
        <v>0</v>
      </c>
      <c r="X565">
        <v>0</v>
      </c>
      <c r="Y565">
        <v>100</v>
      </c>
      <c r="Z565">
        <v>100</v>
      </c>
      <c r="AA565">
        <v>100</v>
      </c>
      <c r="AB565">
        <v>100</v>
      </c>
    </row>
    <row r="566" spans="1:28" x14ac:dyDescent="0.25">
      <c r="A566" t="s">
        <v>170</v>
      </c>
      <c r="B566">
        <v>8</v>
      </c>
      <c r="C566" t="s">
        <v>158</v>
      </c>
      <c r="D566">
        <v>0</v>
      </c>
      <c r="E566">
        <v>76</v>
      </c>
      <c r="F566">
        <v>26</v>
      </c>
      <c r="G566">
        <v>100</v>
      </c>
      <c r="H566">
        <v>3</v>
      </c>
      <c r="I566" t="s">
        <v>189</v>
      </c>
      <c r="J566" t="s">
        <v>190</v>
      </c>
      <c r="K566" t="s">
        <v>119</v>
      </c>
      <c r="L566">
        <v>1</v>
      </c>
      <c r="M566">
        <v>0</v>
      </c>
      <c r="N566">
        <v>1</v>
      </c>
      <c r="O566">
        <v>224.6</v>
      </c>
      <c r="P566">
        <v>224.6</v>
      </c>
      <c r="Q566">
        <v>89.84</v>
      </c>
      <c r="R566">
        <v>0.89839999999999998</v>
      </c>
      <c r="S566">
        <v>2.5</v>
      </c>
      <c r="T566">
        <v>4.5999999999999996</v>
      </c>
      <c r="U566">
        <v>4.5999999999999996</v>
      </c>
      <c r="V566">
        <v>3.52</v>
      </c>
      <c r="W566">
        <v>1.76</v>
      </c>
      <c r="X566">
        <v>0.08</v>
      </c>
      <c r="Y566">
        <v>100</v>
      </c>
      <c r="Z566">
        <v>100</v>
      </c>
      <c r="AA566">
        <v>100</v>
      </c>
      <c r="AB566">
        <v>100</v>
      </c>
    </row>
    <row r="567" spans="1:28" x14ac:dyDescent="0.25">
      <c r="A567" t="s">
        <v>170</v>
      </c>
      <c r="B567">
        <v>8</v>
      </c>
      <c r="C567" t="s">
        <v>158</v>
      </c>
      <c r="D567">
        <v>0</v>
      </c>
      <c r="E567">
        <v>76</v>
      </c>
      <c r="F567">
        <v>26</v>
      </c>
      <c r="G567">
        <v>100</v>
      </c>
      <c r="H567">
        <v>8</v>
      </c>
      <c r="I567" t="s">
        <v>191</v>
      </c>
      <c r="J567" t="s">
        <v>190</v>
      </c>
      <c r="K567" t="s">
        <v>142</v>
      </c>
      <c r="L567">
        <v>1</v>
      </c>
      <c r="M567">
        <v>1</v>
      </c>
      <c r="N567">
        <v>1</v>
      </c>
      <c r="O567">
        <v>225.3</v>
      </c>
      <c r="P567">
        <v>225.3</v>
      </c>
      <c r="Q567">
        <v>90.12</v>
      </c>
      <c r="R567">
        <v>0.9012</v>
      </c>
      <c r="S567">
        <v>1.96</v>
      </c>
      <c r="T567">
        <v>8.4</v>
      </c>
      <c r="U567">
        <v>8.3000000000000007</v>
      </c>
      <c r="V567">
        <v>0.6</v>
      </c>
      <c r="W567">
        <v>0.4</v>
      </c>
      <c r="X567">
        <v>0.08</v>
      </c>
      <c r="Y567">
        <v>100</v>
      </c>
      <c r="Z567">
        <v>100</v>
      </c>
      <c r="AA567">
        <v>100</v>
      </c>
      <c r="AB567">
        <v>100</v>
      </c>
    </row>
    <row r="568" spans="1:28" x14ac:dyDescent="0.25">
      <c r="A568" t="s">
        <v>170</v>
      </c>
      <c r="B568">
        <v>8</v>
      </c>
      <c r="C568" t="s">
        <v>158</v>
      </c>
      <c r="D568">
        <v>0</v>
      </c>
      <c r="E568">
        <v>76</v>
      </c>
      <c r="F568">
        <v>26</v>
      </c>
      <c r="G568">
        <v>100</v>
      </c>
      <c r="H568">
        <v>13</v>
      </c>
      <c r="I568" t="s">
        <v>192</v>
      </c>
      <c r="J568" t="s">
        <v>190</v>
      </c>
      <c r="K568" t="s">
        <v>142</v>
      </c>
      <c r="L568">
        <v>1</v>
      </c>
      <c r="M568">
        <v>1</v>
      </c>
      <c r="N568">
        <v>1</v>
      </c>
      <c r="O568">
        <v>223</v>
      </c>
      <c r="P568">
        <v>223</v>
      </c>
      <c r="Q568">
        <v>89.2</v>
      </c>
      <c r="R568">
        <v>0.89200000000000002</v>
      </c>
      <c r="S568">
        <v>2.1</v>
      </c>
      <c r="T568">
        <v>10.8</v>
      </c>
      <c r="U568">
        <v>10.6</v>
      </c>
      <c r="V568">
        <v>0</v>
      </c>
      <c r="W568">
        <v>0</v>
      </c>
      <c r="X568">
        <v>0</v>
      </c>
      <c r="Y568">
        <v>100</v>
      </c>
      <c r="Z568">
        <v>100</v>
      </c>
      <c r="AA568">
        <v>100</v>
      </c>
      <c r="AB568">
        <v>100</v>
      </c>
    </row>
    <row r="569" spans="1:28" x14ac:dyDescent="0.25">
      <c r="A569" t="s">
        <v>170</v>
      </c>
      <c r="B569">
        <v>8</v>
      </c>
      <c r="C569" t="s">
        <v>158</v>
      </c>
      <c r="D569">
        <v>0</v>
      </c>
      <c r="E569">
        <v>76</v>
      </c>
      <c r="F569">
        <v>26</v>
      </c>
      <c r="G569">
        <v>100</v>
      </c>
      <c r="H569">
        <v>18</v>
      </c>
      <c r="I569" t="s">
        <v>123</v>
      </c>
      <c r="J569" t="s">
        <v>190</v>
      </c>
      <c r="K569" t="s">
        <v>119</v>
      </c>
      <c r="L569">
        <v>1</v>
      </c>
      <c r="M569">
        <v>0</v>
      </c>
      <c r="N569">
        <v>1</v>
      </c>
      <c r="O569">
        <v>250</v>
      </c>
      <c r="P569">
        <v>250</v>
      </c>
      <c r="Q569">
        <v>100</v>
      </c>
      <c r="R569">
        <v>1</v>
      </c>
      <c r="S569">
        <v>0</v>
      </c>
      <c r="T569">
        <v>0</v>
      </c>
      <c r="U569">
        <v>0</v>
      </c>
      <c r="V569">
        <v>0</v>
      </c>
      <c r="W569">
        <v>0</v>
      </c>
      <c r="X569">
        <v>0</v>
      </c>
      <c r="Y569">
        <v>100</v>
      </c>
      <c r="Z569">
        <v>100</v>
      </c>
      <c r="AA569">
        <v>100</v>
      </c>
      <c r="AB569">
        <v>100</v>
      </c>
    </row>
    <row r="570" spans="1:28" x14ac:dyDescent="0.25">
      <c r="A570" t="s">
        <v>171</v>
      </c>
      <c r="B570">
        <v>9</v>
      </c>
      <c r="C570" t="s">
        <v>158</v>
      </c>
      <c r="D570">
        <v>0</v>
      </c>
      <c r="E570">
        <v>58</v>
      </c>
      <c r="F570">
        <v>0</v>
      </c>
      <c r="G570">
        <v>76</v>
      </c>
      <c r="H570">
        <v>3</v>
      </c>
      <c r="I570" t="s">
        <v>189</v>
      </c>
      <c r="J570" t="s">
        <v>190</v>
      </c>
      <c r="K570" t="s">
        <v>119</v>
      </c>
      <c r="L570">
        <v>1</v>
      </c>
      <c r="M570">
        <v>0</v>
      </c>
      <c r="N570">
        <v>1</v>
      </c>
      <c r="O570">
        <v>224.6</v>
      </c>
      <c r="P570">
        <v>224.6</v>
      </c>
      <c r="Q570">
        <v>89.84</v>
      </c>
      <c r="R570">
        <v>0.89839999999999998</v>
      </c>
      <c r="S570">
        <v>2.5</v>
      </c>
      <c r="T570">
        <v>4.5999999999999996</v>
      </c>
      <c r="U570">
        <v>4.5999999999999996</v>
      </c>
      <c r="V570">
        <v>3.52</v>
      </c>
      <c r="W570">
        <v>1.76</v>
      </c>
      <c r="X570">
        <v>0.08</v>
      </c>
      <c r="Y570">
        <v>100</v>
      </c>
      <c r="Z570">
        <v>100</v>
      </c>
      <c r="AA570">
        <v>63</v>
      </c>
      <c r="AB570">
        <v>100</v>
      </c>
    </row>
    <row r="571" spans="1:28" x14ac:dyDescent="0.25">
      <c r="A571" t="s">
        <v>171</v>
      </c>
      <c r="B571">
        <v>9</v>
      </c>
      <c r="C571" t="s">
        <v>158</v>
      </c>
      <c r="D571">
        <v>0</v>
      </c>
      <c r="E571">
        <v>58</v>
      </c>
      <c r="F571">
        <v>0</v>
      </c>
      <c r="G571">
        <v>76</v>
      </c>
      <c r="H571">
        <v>8</v>
      </c>
      <c r="I571" t="s">
        <v>191</v>
      </c>
      <c r="J571" t="s">
        <v>190</v>
      </c>
      <c r="K571" t="s">
        <v>142</v>
      </c>
      <c r="L571">
        <v>1</v>
      </c>
      <c r="M571">
        <v>1</v>
      </c>
      <c r="N571">
        <v>1</v>
      </c>
      <c r="O571">
        <v>225.3</v>
      </c>
      <c r="P571">
        <v>225.3</v>
      </c>
      <c r="Q571">
        <v>90.12</v>
      </c>
      <c r="R571">
        <v>0.9012</v>
      </c>
      <c r="S571">
        <v>1.96</v>
      </c>
      <c r="T571">
        <v>8.4</v>
      </c>
      <c r="U571">
        <v>8.3000000000000007</v>
      </c>
      <c r="V571">
        <v>0.6</v>
      </c>
      <c r="W571">
        <v>0.4</v>
      </c>
      <c r="X571">
        <v>0.08</v>
      </c>
      <c r="Y571">
        <v>100</v>
      </c>
      <c r="Z571">
        <v>100</v>
      </c>
      <c r="AA571">
        <v>91</v>
      </c>
      <c r="AB571">
        <v>100</v>
      </c>
    </row>
    <row r="572" spans="1:28" x14ac:dyDescent="0.25">
      <c r="A572" t="s">
        <v>171</v>
      </c>
      <c r="B572">
        <v>9</v>
      </c>
      <c r="C572" t="s">
        <v>158</v>
      </c>
      <c r="D572">
        <v>0</v>
      </c>
      <c r="E572">
        <v>58</v>
      </c>
      <c r="F572">
        <v>0</v>
      </c>
      <c r="G572">
        <v>76</v>
      </c>
      <c r="H572">
        <v>13</v>
      </c>
      <c r="I572" t="s">
        <v>192</v>
      </c>
      <c r="J572" t="s">
        <v>190</v>
      </c>
      <c r="K572" t="s">
        <v>142</v>
      </c>
      <c r="L572">
        <v>1</v>
      </c>
      <c r="M572">
        <v>1</v>
      </c>
      <c r="N572">
        <v>1</v>
      </c>
      <c r="O572">
        <v>223</v>
      </c>
      <c r="P572">
        <v>223</v>
      </c>
      <c r="Q572">
        <v>89.2</v>
      </c>
      <c r="R572">
        <v>0.89200000000000002</v>
      </c>
      <c r="S572">
        <v>2.1</v>
      </c>
      <c r="T572">
        <v>10.8</v>
      </c>
      <c r="U572">
        <v>10.6</v>
      </c>
      <c r="V572">
        <v>0</v>
      </c>
      <c r="W572">
        <v>0</v>
      </c>
      <c r="X572">
        <v>0</v>
      </c>
      <c r="Y572">
        <v>100</v>
      </c>
      <c r="Z572">
        <v>100</v>
      </c>
      <c r="AA572">
        <v>45</v>
      </c>
      <c r="AB572">
        <v>100</v>
      </c>
    </row>
    <row r="573" spans="1:28" x14ac:dyDescent="0.25">
      <c r="A573" t="s">
        <v>171</v>
      </c>
      <c r="B573">
        <v>9</v>
      </c>
      <c r="C573" t="s">
        <v>158</v>
      </c>
      <c r="D573">
        <v>0</v>
      </c>
      <c r="E573">
        <v>58</v>
      </c>
      <c r="F573">
        <v>0</v>
      </c>
      <c r="G573">
        <v>76</v>
      </c>
      <c r="H573">
        <v>18</v>
      </c>
      <c r="I573" t="s">
        <v>123</v>
      </c>
      <c r="J573" t="s">
        <v>190</v>
      </c>
      <c r="K573" t="s">
        <v>119</v>
      </c>
      <c r="L573">
        <v>1</v>
      </c>
      <c r="M573">
        <v>0</v>
      </c>
      <c r="N573">
        <v>1</v>
      </c>
      <c r="O573">
        <v>250</v>
      </c>
      <c r="P573">
        <v>250</v>
      </c>
      <c r="Q573">
        <v>100</v>
      </c>
      <c r="R573">
        <v>1</v>
      </c>
      <c r="S573">
        <v>0</v>
      </c>
      <c r="T573">
        <v>0</v>
      </c>
      <c r="U573">
        <v>0</v>
      </c>
      <c r="V573">
        <v>0</v>
      </c>
      <c r="W573">
        <v>0</v>
      </c>
      <c r="X573">
        <v>0</v>
      </c>
      <c r="Y573">
        <v>100</v>
      </c>
      <c r="Z573">
        <v>100</v>
      </c>
      <c r="AA573">
        <v>71</v>
      </c>
      <c r="AB573">
        <v>100</v>
      </c>
    </row>
    <row r="574" spans="1:28" x14ac:dyDescent="0.25">
      <c r="A574" t="s">
        <v>172</v>
      </c>
      <c r="B574">
        <v>9</v>
      </c>
      <c r="C574" t="s">
        <v>137</v>
      </c>
      <c r="D574">
        <v>1</v>
      </c>
      <c r="E574">
        <v>63</v>
      </c>
      <c r="F574">
        <v>0</v>
      </c>
      <c r="G574">
        <v>86</v>
      </c>
      <c r="H574">
        <v>3</v>
      </c>
      <c r="I574" t="s">
        <v>189</v>
      </c>
      <c r="J574" t="s">
        <v>190</v>
      </c>
      <c r="K574" t="s">
        <v>119</v>
      </c>
      <c r="L574">
        <v>1</v>
      </c>
      <c r="M574">
        <v>0</v>
      </c>
      <c r="N574">
        <v>1</v>
      </c>
      <c r="O574">
        <v>224.6</v>
      </c>
      <c r="P574">
        <v>224.6</v>
      </c>
      <c r="Q574">
        <v>89.84</v>
      </c>
      <c r="R574">
        <v>0.89839999999999998</v>
      </c>
      <c r="S574">
        <v>2.5</v>
      </c>
      <c r="T574">
        <v>4.5999999999999996</v>
      </c>
      <c r="U574">
        <v>4.5999999999999996</v>
      </c>
      <c r="V574">
        <v>3.52</v>
      </c>
      <c r="W574">
        <v>1.76</v>
      </c>
      <c r="X574">
        <v>0.08</v>
      </c>
      <c r="Y574">
        <v>100</v>
      </c>
      <c r="Z574">
        <v>88</v>
      </c>
      <c r="AA574">
        <v>81</v>
      </c>
      <c r="AB574">
        <v>100</v>
      </c>
    </row>
    <row r="575" spans="1:28" x14ac:dyDescent="0.25">
      <c r="A575" t="s">
        <v>172</v>
      </c>
      <c r="B575">
        <v>9</v>
      </c>
      <c r="C575" t="s">
        <v>137</v>
      </c>
      <c r="D575">
        <v>1</v>
      </c>
      <c r="E575">
        <v>63</v>
      </c>
      <c r="F575">
        <v>0</v>
      </c>
      <c r="G575">
        <v>86</v>
      </c>
      <c r="H575">
        <v>8</v>
      </c>
      <c r="I575" t="s">
        <v>191</v>
      </c>
      <c r="J575" t="s">
        <v>190</v>
      </c>
      <c r="K575" t="s">
        <v>142</v>
      </c>
      <c r="L575">
        <v>1</v>
      </c>
      <c r="M575">
        <v>1</v>
      </c>
      <c r="N575">
        <v>1</v>
      </c>
      <c r="O575">
        <v>225.3</v>
      </c>
      <c r="P575">
        <v>225.3</v>
      </c>
      <c r="Q575">
        <v>90.12</v>
      </c>
      <c r="R575">
        <v>0.9012</v>
      </c>
      <c r="S575">
        <v>1.96</v>
      </c>
      <c r="T575">
        <v>8.4</v>
      </c>
      <c r="U575">
        <v>8.3000000000000007</v>
      </c>
      <c r="V575">
        <v>0.6</v>
      </c>
      <c r="W575">
        <v>0.4</v>
      </c>
      <c r="X575">
        <v>0.08</v>
      </c>
      <c r="Y575">
        <v>90</v>
      </c>
      <c r="Z575">
        <v>87</v>
      </c>
      <c r="AA575">
        <v>100</v>
      </c>
      <c r="AB575">
        <v>100</v>
      </c>
    </row>
    <row r="576" spans="1:28" x14ac:dyDescent="0.25">
      <c r="A576" t="s">
        <v>172</v>
      </c>
      <c r="B576">
        <v>9</v>
      </c>
      <c r="C576" t="s">
        <v>137</v>
      </c>
      <c r="D576">
        <v>1</v>
      </c>
      <c r="E576">
        <v>63</v>
      </c>
      <c r="F576">
        <v>0</v>
      </c>
      <c r="G576">
        <v>86</v>
      </c>
      <c r="H576">
        <v>13</v>
      </c>
      <c r="I576" t="s">
        <v>192</v>
      </c>
      <c r="J576" t="s">
        <v>190</v>
      </c>
      <c r="K576" t="s">
        <v>142</v>
      </c>
      <c r="L576">
        <v>1</v>
      </c>
      <c r="M576">
        <v>1</v>
      </c>
      <c r="N576">
        <v>1</v>
      </c>
      <c r="O576">
        <v>223</v>
      </c>
      <c r="P576">
        <v>223</v>
      </c>
      <c r="Q576">
        <v>89.2</v>
      </c>
      <c r="R576">
        <v>0.89200000000000002</v>
      </c>
      <c r="S576">
        <v>2.1</v>
      </c>
      <c r="T576">
        <v>10.8</v>
      </c>
      <c r="U576">
        <v>10.6</v>
      </c>
      <c r="V576">
        <v>0</v>
      </c>
      <c r="W576">
        <v>0</v>
      </c>
      <c r="X576">
        <v>0</v>
      </c>
      <c r="Y576">
        <v>76</v>
      </c>
      <c r="Z576">
        <v>70</v>
      </c>
      <c r="AA576">
        <v>27</v>
      </c>
      <c r="AB576">
        <v>100</v>
      </c>
    </row>
    <row r="577" spans="1:28" x14ac:dyDescent="0.25">
      <c r="A577" t="s">
        <v>172</v>
      </c>
      <c r="B577">
        <v>9</v>
      </c>
      <c r="C577" t="s">
        <v>137</v>
      </c>
      <c r="D577">
        <v>1</v>
      </c>
      <c r="E577">
        <v>63</v>
      </c>
      <c r="F577">
        <v>0</v>
      </c>
      <c r="G577">
        <v>86</v>
      </c>
      <c r="H577">
        <v>18</v>
      </c>
      <c r="I577" t="s">
        <v>123</v>
      </c>
      <c r="J577" t="s">
        <v>190</v>
      </c>
      <c r="K577" t="s">
        <v>119</v>
      </c>
      <c r="L577">
        <v>1</v>
      </c>
      <c r="M577">
        <v>0</v>
      </c>
      <c r="N577">
        <v>1</v>
      </c>
      <c r="O577">
        <v>250</v>
      </c>
      <c r="P577">
        <v>250</v>
      </c>
      <c r="Q577">
        <v>100</v>
      </c>
      <c r="R577">
        <v>1</v>
      </c>
      <c r="S577">
        <v>0</v>
      </c>
      <c r="T577">
        <v>0</v>
      </c>
      <c r="U577">
        <v>0</v>
      </c>
      <c r="V577">
        <v>0</v>
      </c>
      <c r="W577">
        <v>0</v>
      </c>
      <c r="X577">
        <v>0</v>
      </c>
      <c r="Y577">
        <v>92</v>
      </c>
      <c r="Z577">
        <v>91</v>
      </c>
      <c r="AA577">
        <v>67</v>
      </c>
      <c r="AB577">
        <v>100</v>
      </c>
    </row>
    <row r="578" spans="1:28" x14ac:dyDescent="0.25">
      <c r="A578" t="s">
        <v>173</v>
      </c>
      <c r="B578">
        <v>10</v>
      </c>
      <c r="C578" t="s">
        <v>137</v>
      </c>
      <c r="D578">
        <v>1</v>
      </c>
      <c r="E578">
        <v>38</v>
      </c>
      <c r="F578">
        <v>33</v>
      </c>
      <c r="G578">
        <v>31</v>
      </c>
      <c r="H578">
        <v>3</v>
      </c>
      <c r="I578" t="s">
        <v>189</v>
      </c>
      <c r="J578" t="s">
        <v>190</v>
      </c>
      <c r="K578" t="s">
        <v>119</v>
      </c>
      <c r="L578">
        <v>1</v>
      </c>
      <c r="M578">
        <v>0</v>
      </c>
      <c r="N578">
        <v>1</v>
      </c>
      <c r="O578">
        <v>224.6</v>
      </c>
      <c r="P578">
        <v>224.6</v>
      </c>
      <c r="Q578">
        <v>89.84</v>
      </c>
      <c r="R578">
        <v>0.89839999999999998</v>
      </c>
      <c r="S578">
        <v>2.5</v>
      </c>
      <c r="T578">
        <v>4.5999999999999996</v>
      </c>
      <c r="U578">
        <v>4.5999999999999996</v>
      </c>
      <c r="V578">
        <v>3.52</v>
      </c>
      <c r="W578">
        <v>1.76</v>
      </c>
      <c r="X578">
        <v>0.08</v>
      </c>
      <c r="Y578">
        <v>54</v>
      </c>
      <c r="Z578">
        <v>29</v>
      </c>
      <c r="AA578">
        <v>53</v>
      </c>
      <c r="AB578">
        <v>100</v>
      </c>
    </row>
    <row r="579" spans="1:28" x14ac:dyDescent="0.25">
      <c r="A579" t="s">
        <v>173</v>
      </c>
      <c r="B579">
        <v>10</v>
      </c>
      <c r="C579" t="s">
        <v>137</v>
      </c>
      <c r="D579">
        <v>1</v>
      </c>
      <c r="E579">
        <v>38</v>
      </c>
      <c r="F579">
        <v>33</v>
      </c>
      <c r="G579">
        <v>31</v>
      </c>
      <c r="H579">
        <v>8</v>
      </c>
      <c r="I579" t="s">
        <v>191</v>
      </c>
      <c r="J579" t="s">
        <v>190</v>
      </c>
      <c r="K579" t="s">
        <v>142</v>
      </c>
      <c r="L579">
        <v>1</v>
      </c>
      <c r="M579">
        <v>1</v>
      </c>
      <c r="N579">
        <v>1</v>
      </c>
      <c r="O579">
        <v>225.3</v>
      </c>
      <c r="P579">
        <v>225.3</v>
      </c>
      <c r="Q579">
        <v>90.12</v>
      </c>
      <c r="R579">
        <v>0.9012</v>
      </c>
      <c r="S579">
        <v>1.96</v>
      </c>
      <c r="T579">
        <v>8.4</v>
      </c>
      <c r="U579">
        <v>8.3000000000000007</v>
      </c>
      <c r="V579">
        <v>0.6</v>
      </c>
      <c r="W579">
        <v>0.4</v>
      </c>
      <c r="X579">
        <v>0.08</v>
      </c>
      <c r="Y579">
        <v>60</v>
      </c>
      <c r="Z579">
        <v>45</v>
      </c>
      <c r="AA579">
        <v>66</v>
      </c>
      <c r="AB579">
        <v>99</v>
      </c>
    </row>
    <row r="580" spans="1:28" x14ac:dyDescent="0.25">
      <c r="A580" t="s">
        <v>173</v>
      </c>
      <c r="B580">
        <v>10</v>
      </c>
      <c r="C580" t="s">
        <v>137</v>
      </c>
      <c r="D580">
        <v>1</v>
      </c>
      <c r="E580">
        <v>38</v>
      </c>
      <c r="F580">
        <v>33</v>
      </c>
      <c r="G580">
        <v>31</v>
      </c>
      <c r="H580">
        <v>13</v>
      </c>
      <c r="I580" t="s">
        <v>192</v>
      </c>
      <c r="J580" t="s">
        <v>190</v>
      </c>
      <c r="K580" t="s">
        <v>142</v>
      </c>
      <c r="L580">
        <v>1</v>
      </c>
      <c r="M580">
        <v>1</v>
      </c>
      <c r="N580">
        <v>1</v>
      </c>
      <c r="O580">
        <v>223</v>
      </c>
      <c r="P580">
        <v>223</v>
      </c>
      <c r="Q580">
        <v>89.2</v>
      </c>
      <c r="R580">
        <v>0.89200000000000002</v>
      </c>
      <c r="S580">
        <v>2.1</v>
      </c>
      <c r="T580">
        <v>10.8</v>
      </c>
      <c r="U580">
        <v>10.6</v>
      </c>
      <c r="V580">
        <v>0</v>
      </c>
      <c r="W580">
        <v>0</v>
      </c>
      <c r="X580">
        <v>0</v>
      </c>
      <c r="Y580">
        <v>67</v>
      </c>
      <c r="Z580">
        <v>46</v>
      </c>
      <c r="AA580">
        <v>64</v>
      </c>
      <c r="AB580">
        <v>99</v>
      </c>
    </row>
    <row r="581" spans="1:28" x14ac:dyDescent="0.25">
      <c r="A581" t="s">
        <v>173</v>
      </c>
      <c r="B581">
        <v>10</v>
      </c>
      <c r="C581" t="s">
        <v>137</v>
      </c>
      <c r="D581">
        <v>1</v>
      </c>
      <c r="E581">
        <v>38</v>
      </c>
      <c r="F581">
        <v>33</v>
      </c>
      <c r="G581">
        <v>31</v>
      </c>
      <c r="H581">
        <v>18</v>
      </c>
      <c r="I581" t="s">
        <v>123</v>
      </c>
      <c r="J581" t="s">
        <v>190</v>
      </c>
      <c r="K581" t="s">
        <v>119</v>
      </c>
      <c r="L581">
        <v>1</v>
      </c>
      <c r="M581">
        <v>0</v>
      </c>
      <c r="N581">
        <v>1</v>
      </c>
      <c r="O581">
        <v>250</v>
      </c>
      <c r="P581">
        <v>250</v>
      </c>
      <c r="Q581">
        <v>100</v>
      </c>
      <c r="R581">
        <v>1</v>
      </c>
      <c r="S581">
        <v>0</v>
      </c>
      <c r="T581">
        <v>0</v>
      </c>
      <c r="U581">
        <v>0</v>
      </c>
      <c r="V581">
        <v>0</v>
      </c>
      <c r="W581">
        <v>0</v>
      </c>
      <c r="X581">
        <v>0</v>
      </c>
      <c r="Y581">
        <v>57</v>
      </c>
      <c r="Z581">
        <v>52</v>
      </c>
      <c r="AA581">
        <v>59</v>
      </c>
      <c r="AB581">
        <v>100</v>
      </c>
    </row>
    <row r="582" spans="1:28" x14ac:dyDescent="0.25">
      <c r="A582" t="s">
        <v>174</v>
      </c>
      <c r="B582">
        <v>10</v>
      </c>
      <c r="C582" t="s">
        <v>158</v>
      </c>
      <c r="D582">
        <v>0</v>
      </c>
      <c r="E582">
        <v>63</v>
      </c>
      <c r="F582">
        <v>41</v>
      </c>
      <c r="G582">
        <v>71</v>
      </c>
      <c r="H582">
        <v>3</v>
      </c>
      <c r="I582" t="s">
        <v>189</v>
      </c>
      <c r="J582" t="s">
        <v>190</v>
      </c>
      <c r="K582" t="s">
        <v>119</v>
      </c>
      <c r="L582">
        <v>1</v>
      </c>
      <c r="M582">
        <v>0</v>
      </c>
      <c r="N582">
        <v>1</v>
      </c>
      <c r="O582">
        <v>224.6</v>
      </c>
      <c r="P582">
        <v>224.6</v>
      </c>
      <c r="Q582">
        <v>89.84</v>
      </c>
      <c r="R582">
        <v>0.89839999999999998</v>
      </c>
      <c r="S582">
        <v>2.5</v>
      </c>
      <c r="T582">
        <v>4.5999999999999996</v>
      </c>
      <c r="U582">
        <v>4.5999999999999996</v>
      </c>
      <c r="V582">
        <v>3.52</v>
      </c>
      <c r="W582">
        <v>1.76</v>
      </c>
      <c r="X582">
        <v>0.08</v>
      </c>
      <c r="Y582">
        <v>82</v>
      </c>
      <c r="Z582">
        <v>76</v>
      </c>
      <c r="AA582">
        <v>72</v>
      </c>
      <c r="AB582">
        <v>100</v>
      </c>
    </row>
    <row r="583" spans="1:28" x14ac:dyDescent="0.25">
      <c r="A583" t="s">
        <v>174</v>
      </c>
      <c r="B583">
        <v>10</v>
      </c>
      <c r="C583" t="s">
        <v>158</v>
      </c>
      <c r="D583">
        <v>0</v>
      </c>
      <c r="E583">
        <v>63</v>
      </c>
      <c r="F583">
        <v>41</v>
      </c>
      <c r="G583">
        <v>71</v>
      </c>
      <c r="H583">
        <v>8</v>
      </c>
      <c r="I583" t="s">
        <v>191</v>
      </c>
      <c r="J583" t="s">
        <v>190</v>
      </c>
      <c r="K583" t="s">
        <v>142</v>
      </c>
      <c r="L583">
        <v>1</v>
      </c>
      <c r="M583">
        <v>1</v>
      </c>
      <c r="N583">
        <v>1</v>
      </c>
      <c r="O583">
        <v>225.3</v>
      </c>
      <c r="P583">
        <v>225.3</v>
      </c>
      <c r="Q583">
        <v>90.12</v>
      </c>
      <c r="R583">
        <v>0.9012</v>
      </c>
      <c r="S583">
        <v>1.96</v>
      </c>
      <c r="T583">
        <v>8.4</v>
      </c>
      <c r="U583">
        <v>8.3000000000000007</v>
      </c>
      <c r="V583">
        <v>0.6</v>
      </c>
      <c r="W583">
        <v>0.4</v>
      </c>
      <c r="X583">
        <v>0.08</v>
      </c>
      <c r="Y583">
        <v>95</v>
      </c>
      <c r="Z583">
        <v>90</v>
      </c>
      <c r="AA583">
        <v>73</v>
      </c>
      <c r="AB583">
        <v>100</v>
      </c>
    </row>
    <row r="584" spans="1:28" x14ac:dyDescent="0.25">
      <c r="A584" t="s">
        <v>174</v>
      </c>
      <c r="B584">
        <v>10</v>
      </c>
      <c r="C584" t="s">
        <v>158</v>
      </c>
      <c r="D584">
        <v>0</v>
      </c>
      <c r="E584">
        <v>63</v>
      </c>
      <c r="F584">
        <v>41</v>
      </c>
      <c r="G584">
        <v>71</v>
      </c>
      <c r="H584">
        <v>13</v>
      </c>
      <c r="I584" t="s">
        <v>192</v>
      </c>
      <c r="J584" t="s">
        <v>190</v>
      </c>
      <c r="K584" t="s">
        <v>142</v>
      </c>
      <c r="L584">
        <v>1</v>
      </c>
      <c r="M584">
        <v>1</v>
      </c>
      <c r="N584">
        <v>1</v>
      </c>
      <c r="O584">
        <v>223</v>
      </c>
      <c r="P584">
        <v>223</v>
      </c>
      <c r="Q584">
        <v>89.2</v>
      </c>
      <c r="R584">
        <v>0.89200000000000002</v>
      </c>
      <c r="S584">
        <v>2.1</v>
      </c>
      <c r="T584">
        <v>10.8</v>
      </c>
      <c r="U584">
        <v>10.6</v>
      </c>
      <c r="V584">
        <v>0</v>
      </c>
      <c r="W584">
        <v>0</v>
      </c>
      <c r="X584">
        <v>0</v>
      </c>
      <c r="Y584">
        <v>89</v>
      </c>
      <c r="Z584">
        <v>96</v>
      </c>
      <c r="AA584">
        <v>67</v>
      </c>
      <c r="AB584">
        <v>100</v>
      </c>
    </row>
    <row r="585" spans="1:28" x14ac:dyDescent="0.25">
      <c r="A585" t="s">
        <v>174</v>
      </c>
      <c r="B585">
        <v>10</v>
      </c>
      <c r="C585" t="s">
        <v>158</v>
      </c>
      <c r="D585">
        <v>0</v>
      </c>
      <c r="E585">
        <v>63</v>
      </c>
      <c r="F585">
        <v>41</v>
      </c>
      <c r="G585">
        <v>71</v>
      </c>
      <c r="H585">
        <v>18</v>
      </c>
      <c r="I585" t="s">
        <v>123</v>
      </c>
      <c r="J585" t="s">
        <v>190</v>
      </c>
      <c r="K585" t="s">
        <v>119</v>
      </c>
      <c r="L585">
        <v>1</v>
      </c>
      <c r="M585">
        <v>0</v>
      </c>
      <c r="N585">
        <v>1</v>
      </c>
      <c r="O585">
        <v>250</v>
      </c>
      <c r="P585">
        <v>250</v>
      </c>
      <c r="Q585">
        <v>100</v>
      </c>
      <c r="R585">
        <v>1</v>
      </c>
      <c r="S585">
        <v>0</v>
      </c>
      <c r="T585">
        <v>0</v>
      </c>
      <c r="U585">
        <v>0</v>
      </c>
      <c r="V585">
        <v>0</v>
      </c>
      <c r="W585">
        <v>0</v>
      </c>
      <c r="X585">
        <v>0</v>
      </c>
      <c r="Y585">
        <v>75</v>
      </c>
      <c r="Z585">
        <v>90</v>
      </c>
      <c r="AA585">
        <v>81</v>
      </c>
      <c r="AB585">
        <v>100</v>
      </c>
    </row>
    <row r="586" spans="1:28" x14ac:dyDescent="0.25">
      <c r="A586" t="s">
        <v>175</v>
      </c>
      <c r="B586">
        <v>11</v>
      </c>
      <c r="C586" t="s">
        <v>137</v>
      </c>
      <c r="D586">
        <v>1</v>
      </c>
      <c r="E586">
        <v>78</v>
      </c>
      <c r="F586">
        <v>0</v>
      </c>
      <c r="G586">
        <v>62</v>
      </c>
      <c r="H586">
        <v>3</v>
      </c>
      <c r="I586" t="s">
        <v>189</v>
      </c>
      <c r="J586" t="s">
        <v>190</v>
      </c>
      <c r="K586" t="s">
        <v>119</v>
      </c>
      <c r="L586">
        <v>1</v>
      </c>
      <c r="M586">
        <v>0</v>
      </c>
      <c r="N586">
        <v>1</v>
      </c>
      <c r="O586">
        <v>224.6</v>
      </c>
      <c r="P586">
        <v>224.6</v>
      </c>
      <c r="Q586">
        <v>89.84</v>
      </c>
      <c r="R586">
        <v>0.89839999999999998</v>
      </c>
      <c r="S586">
        <v>2.5</v>
      </c>
      <c r="T586">
        <v>4.5999999999999996</v>
      </c>
      <c r="U586">
        <v>4.5999999999999996</v>
      </c>
      <c r="V586">
        <v>3.52</v>
      </c>
      <c r="W586">
        <v>1.76</v>
      </c>
      <c r="X586">
        <v>0.08</v>
      </c>
      <c r="Y586">
        <v>96</v>
      </c>
      <c r="Z586">
        <v>100</v>
      </c>
      <c r="AA586">
        <v>92</v>
      </c>
      <c r="AB586">
        <v>99</v>
      </c>
    </row>
    <row r="587" spans="1:28" x14ac:dyDescent="0.25">
      <c r="A587" t="s">
        <v>175</v>
      </c>
      <c r="B587">
        <v>11</v>
      </c>
      <c r="C587" t="s">
        <v>137</v>
      </c>
      <c r="D587">
        <v>1</v>
      </c>
      <c r="E587">
        <v>78</v>
      </c>
      <c r="F587">
        <v>0</v>
      </c>
      <c r="G587">
        <v>62</v>
      </c>
      <c r="H587">
        <v>8</v>
      </c>
      <c r="I587" t="s">
        <v>191</v>
      </c>
      <c r="J587" t="s">
        <v>190</v>
      </c>
      <c r="K587" t="s">
        <v>142</v>
      </c>
      <c r="L587">
        <v>1</v>
      </c>
      <c r="M587">
        <v>1</v>
      </c>
      <c r="N587">
        <v>1</v>
      </c>
      <c r="O587">
        <v>225.3</v>
      </c>
      <c r="P587">
        <v>225.3</v>
      </c>
      <c r="Q587">
        <v>90.12</v>
      </c>
      <c r="R587">
        <v>0.9012</v>
      </c>
      <c r="S587">
        <v>1.96</v>
      </c>
      <c r="T587">
        <v>8.4</v>
      </c>
      <c r="U587">
        <v>8.3000000000000007</v>
      </c>
      <c r="V587">
        <v>0.6</v>
      </c>
      <c r="W587">
        <v>0.4</v>
      </c>
      <c r="X587">
        <v>0.08</v>
      </c>
      <c r="Y587">
        <v>96</v>
      </c>
      <c r="Z587">
        <v>82</v>
      </c>
      <c r="AA587">
        <v>86</v>
      </c>
      <c r="AB587">
        <v>85</v>
      </c>
    </row>
    <row r="588" spans="1:28" x14ac:dyDescent="0.25">
      <c r="A588" t="s">
        <v>175</v>
      </c>
      <c r="B588">
        <v>11</v>
      </c>
      <c r="C588" t="s">
        <v>137</v>
      </c>
      <c r="D588">
        <v>1</v>
      </c>
      <c r="E588">
        <v>78</v>
      </c>
      <c r="F588">
        <v>0</v>
      </c>
      <c r="G588">
        <v>62</v>
      </c>
      <c r="H588">
        <v>13</v>
      </c>
      <c r="I588" t="s">
        <v>192</v>
      </c>
      <c r="J588" t="s">
        <v>190</v>
      </c>
      <c r="K588" t="s">
        <v>142</v>
      </c>
      <c r="L588">
        <v>1</v>
      </c>
      <c r="M588">
        <v>1</v>
      </c>
      <c r="N588">
        <v>1</v>
      </c>
      <c r="O588">
        <v>223</v>
      </c>
      <c r="P588">
        <v>223</v>
      </c>
      <c r="Q588">
        <v>89.2</v>
      </c>
      <c r="R588">
        <v>0.89200000000000002</v>
      </c>
      <c r="S588">
        <v>2.1</v>
      </c>
      <c r="T588">
        <v>10.8</v>
      </c>
      <c r="U588">
        <v>10.6</v>
      </c>
      <c r="V588">
        <v>0</v>
      </c>
      <c r="W588">
        <v>0</v>
      </c>
      <c r="X588">
        <v>0</v>
      </c>
      <c r="Y588">
        <v>99</v>
      </c>
      <c r="Z588">
        <v>100</v>
      </c>
      <c r="AA588">
        <v>78</v>
      </c>
      <c r="AB588">
        <v>90</v>
      </c>
    </row>
    <row r="589" spans="1:28" x14ac:dyDescent="0.25">
      <c r="A589" t="s">
        <v>175</v>
      </c>
      <c r="B589">
        <v>11</v>
      </c>
      <c r="C589" t="s">
        <v>137</v>
      </c>
      <c r="D589">
        <v>1</v>
      </c>
      <c r="E589">
        <v>78</v>
      </c>
      <c r="F589">
        <v>0</v>
      </c>
      <c r="G589">
        <v>62</v>
      </c>
      <c r="H589">
        <v>18</v>
      </c>
      <c r="I589" t="s">
        <v>123</v>
      </c>
      <c r="J589" t="s">
        <v>190</v>
      </c>
      <c r="K589" t="s">
        <v>119</v>
      </c>
      <c r="L589">
        <v>1</v>
      </c>
      <c r="M589">
        <v>0</v>
      </c>
      <c r="N589">
        <v>1</v>
      </c>
      <c r="O589">
        <v>250</v>
      </c>
      <c r="P589">
        <v>250</v>
      </c>
      <c r="Q589">
        <v>100</v>
      </c>
      <c r="R589">
        <v>1</v>
      </c>
      <c r="S589">
        <v>0</v>
      </c>
      <c r="T589">
        <v>0</v>
      </c>
      <c r="U589">
        <v>0</v>
      </c>
      <c r="V589">
        <v>0</v>
      </c>
      <c r="W589">
        <v>0</v>
      </c>
      <c r="X589">
        <v>0</v>
      </c>
      <c r="Y589">
        <v>75</v>
      </c>
      <c r="Z589">
        <v>100</v>
      </c>
      <c r="AA589">
        <v>84</v>
      </c>
      <c r="AB589">
        <v>100</v>
      </c>
    </row>
    <row r="590" spans="1:28" x14ac:dyDescent="0.25">
      <c r="A590" t="s">
        <v>176</v>
      </c>
      <c r="B590">
        <v>11</v>
      </c>
      <c r="C590" t="s">
        <v>158</v>
      </c>
      <c r="D590">
        <v>0</v>
      </c>
      <c r="E590">
        <v>87</v>
      </c>
      <c r="F590">
        <v>0</v>
      </c>
      <c r="G590">
        <v>93</v>
      </c>
      <c r="H590">
        <v>3</v>
      </c>
      <c r="I590" t="s">
        <v>189</v>
      </c>
      <c r="J590" t="s">
        <v>190</v>
      </c>
      <c r="K590" t="s">
        <v>119</v>
      </c>
      <c r="L590">
        <v>1</v>
      </c>
      <c r="M590">
        <v>0</v>
      </c>
      <c r="N590">
        <v>1</v>
      </c>
      <c r="O590">
        <v>224.6</v>
      </c>
      <c r="P590">
        <v>224.6</v>
      </c>
      <c r="Q590">
        <v>89.84</v>
      </c>
      <c r="R590">
        <v>0.89839999999999998</v>
      </c>
      <c r="S590">
        <v>2.5</v>
      </c>
      <c r="T590">
        <v>4.5999999999999996</v>
      </c>
      <c r="U590">
        <v>4.5999999999999996</v>
      </c>
      <c r="V590">
        <v>3.52</v>
      </c>
      <c r="W590">
        <v>1.76</v>
      </c>
      <c r="X590">
        <v>0.08</v>
      </c>
      <c r="Y590">
        <v>100</v>
      </c>
      <c r="Z590">
        <v>100</v>
      </c>
      <c r="AA590">
        <v>100</v>
      </c>
      <c r="AB590">
        <v>87</v>
      </c>
    </row>
    <row r="591" spans="1:28" x14ac:dyDescent="0.25">
      <c r="A591" t="s">
        <v>176</v>
      </c>
      <c r="B591">
        <v>11</v>
      </c>
      <c r="C591" t="s">
        <v>158</v>
      </c>
      <c r="D591">
        <v>0</v>
      </c>
      <c r="E591">
        <v>87</v>
      </c>
      <c r="F591">
        <v>0</v>
      </c>
      <c r="G591">
        <v>93</v>
      </c>
      <c r="H591">
        <v>8</v>
      </c>
      <c r="I591" t="s">
        <v>191</v>
      </c>
      <c r="J591" t="s">
        <v>190</v>
      </c>
      <c r="K591" t="s">
        <v>142</v>
      </c>
      <c r="L591">
        <v>1</v>
      </c>
      <c r="M591">
        <v>1</v>
      </c>
      <c r="N591">
        <v>1</v>
      </c>
      <c r="O591">
        <v>225.3</v>
      </c>
      <c r="P591">
        <v>225.3</v>
      </c>
      <c r="Q591">
        <v>90.12</v>
      </c>
      <c r="R591">
        <v>0.9012</v>
      </c>
      <c r="S591">
        <v>1.96</v>
      </c>
      <c r="T591">
        <v>8.4</v>
      </c>
      <c r="U591">
        <v>8.3000000000000007</v>
      </c>
      <c r="V591">
        <v>0.6</v>
      </c>
      <c r="W591">
        <v>0.4</v>
      </c>
      <c r="X591">
        <v>0.08</v>
      </c>
      <c r="Y591">
        <v>97</v>
      </c>
      <c r="Z591">
        <v>100</v>
      </c>
      <c r="AA591">
        <v>91</v>
      </c>
      <c r="AB591">
        <v>75</v>
      </c>
    </row>
    <row r="592" spans="1:28" x14ac:dyDescent="0.25">
      <c r="A592" t="s">
        <v>176</v>
      </c>
      <c r="B592">
        <v>11</v>
      </c>
      <c r="C592" t="s">
        <v>158</v>
      </c>
      <c r="D592">
        <v>0</v>
      </c>
      <c r="E592">
        <v>87</v>
      </c>
      <c r="F592">
        <v>0</v>
      </c>
      <c r="G592">
        <v>93</v>
      </c>
      <c r="H592">
        <v>13</v>
      </c>
      <c r="I592" t="s">
        <v>192</v>
      </c>
      <c r="J592" t="s">
        <v>190</v>
      </c>
      <c r="K592" t="s">
        <v>142</v>
      </c>
      <c r="L592">
        <v>1</v>
      </c>
      <c r="M592">
        <v>1</v>
      </c>
      <c r="N592">
        <v>1</v>
      </c>
      <c r="O592">
        <v>223</v>
      </c>
      <c r="P592">
        <v>223</v>
      </c>
      <c r="Q592">
        <v>89.2</v>
      </c>
      <c r="R592">
        <v>0.89200000000000002</v>
      </c>
      <c r="S592">
        <v>2.1</v>
      </c>
      <c r="T592">
        <v>10.8</v>
      </c>
      <c r="U592">
        <v>10.6</v>
      </c>
      <c r="V592">
        <v>0</v>
      </c>
      <c r="W592">
        <v>0</v>
      </c>
      <c r="X592">
        <v>0</v>
      </c>
      <c r="Y592">
        <v>93</v>
      </c>
      <c r="Z592">
        <v>99</v>
      </c>
      <c r="AA592">
        <v>97</v>
      </c>
      <c r="AB592">
        <v>85</v>
      </c>
    </row>
    <row r="593" spans="1:28" x14ac:dyDescent="0.25">
      <c r="A593" t="s">
        <v>176</v>
      </c>
      <c r="B593">
        <v>11</v>
      </c>
      <c r="C593" t="s">
        <v>158</v>
      </c>
      <c r="D593">
        <v>0</v>
      </c>
      <c r="E593">
        <v>87</v>
      </c>
      <c r="F593">
        <v>0</v>
      </c>
      <c r="G593">
        <v>93</v>
      </c>
      <c r="H593">
        <v>18</v>
      </c>
      <c r="I593" t="s">
        <v>123</v>
      </c>
      <c r="J593" t="s">
        <v>190</v>
      </c>
      <c r="K593" t="s">
        <v>119</v>
      </c>
      <c r="L593">
        <v>1</v>
      </c>
      <c r="M593">
        <v>0</v>
      </c>
      <c r="N593">
        <v>1</v>
      </c>
      <c r="O593">
        <v>250</v>
      </c>
      <c r="P593">
        <v>250</v>
      </c>
      <c r="Q593">
        <v>100</v>
      </c>
      <c r="R593">
        <v>1</v>
      </c>
      <c r="S593">
        <v>0</v>
      </c>
      <c r="T593">
        <v>0</v>
      </c>
      <c r="U593">
        <v>0</v>
      </c>
      <c r="V593">
        <v>0</v>
      </c>
      <c r="W593">
        <v>0</v>
      </c>
      <c r="X593">
        <v>0</v>
      </c>
      <c r="Y593">
        <v>100</v>
      </c>
      <c r="Z593">
        <v>100</v>
      </c>
      <c r="AA593">
        <v>100</v>
      </c>
      <c r="AB593">
        <v>100</v>
      </c>
    </row>
    <row r="594" spans="1:28" x14ac:dyDescent="0.25">
      <c r="A594" t="s">
        <v>177</v>
      </c>
      <c r="B594">
        <v>12</v>
      </c>
      <c r="C594" t="s">
        <v>137</v>
      </c>
      <c r="D594">
        <v>1</v>
      </c>
      <c r="E594">
        <v>15</v>
      </c>
      <c r="F594">
        <v>89</v>
      </c>
      <c r="G594">
        <v>58</v>
      </c>
      <c r="H594">
        <v>3</v>
      </c>
      <c r="I594" t="s">
        <v>189</v>
      </c>
      <c r="J594" t="s">
        <v>190</v>
      </c>
      <c r="K594" t="s">
        <v>119</v>
      </c>
      <c r="L594">
        <v>1</v>
      </c>
      <c r="M594">
        <v>0</v>
      </c>
      <c r="N594">
        <v>1</v>
      </c>
      <c r="O594">
        <v>224.6</v>
      </c>
      <c r="P594">
        <v>224.6</v>
      </c>
      <c r="Q594">
        <v>89.84</v>
      </c>
      <c r="R594">
        <v>0.89839999999999998</v>
      </c>
      <c r="S594">
        <v>2.5</v>
      </c>
      <c r="T594">
        <v>4.5999999999999996</v>
      </c>
      <c r="U594">
        <v>4.5999999999999996</v>
      </c>
      <c r="V594">
        <v>3.52</v>
      </c>
      <c r="W594">
        <v>1.76</v>
      </c>
      <c r="X594">
        <v>0.08</v>
      </c>
      <c r="Y594">
        <v>59</v>
      </c>
      <c r="Z594">
        <v>52</v>
      </c>
      <c r="AA594">
        <v>66</v>
      </c>
      <c r="AB594">
        <v>100</v>
      </c>
    </row>
    <row r="595" spans="1:28" x14ac:dyDescent="0.25">
      <c r="A595" t="s">
        <v>177</v>
      </c>
      <c r="B595">
        <v>12</v>
      </c>
      <c r="C595" t="s">
        <v>137</v>
      </c>
      <c r="D595">
        <v>1</v>
      </c>
      <c r="E595">
        <v>15</v>
      </c>
      <c r="F595">
        <v>89</v>
      </c>
      <c r="G595">
        <v>58</v>
      </c>
      <c r="H595">
        <v>8</v>
      </c>
      <c r="I595" t="s">
        <v>191</v>
      </c>
      <c r="J595" t="s">
        <v>190</v>
      </c>
      <c r="K595" t="s">
        <v>142</v>
      </c>
      <c r="L595">
        <v>1</v>
      </c>
      <c r="M595">
        <v>1</v>
      </c>
      <c r="N595">
        <v>1</v>
      </c>
      <c r="O595">
        <v>225.3</v>
      </c>
      <c r="P595">
        <v>225.3</v>
      </c>
      <c r="Q595">
        <v>90.12</v>
      </c>
      <c r="R595">
        <v>0.9012</v>
      </c>
      <c r="S595">
        <v>1.96</v>
      </c>
      <c r="T595">
        <v>8.4</v>
      </c>
      <c r="U595">
        <v>8.3000000000000007</v>
      </c>
      <c r="V595">
        <v>0.6</v>
      </c>
      <c r="W595">
        <v>0.4</v>
      </c>
      <c r="X595">
        <v>0.08</v>
      </c>
      <c r="Y595">
        <v>84</v>
      </c>
      <c r="Z595">
        <v>95</v>
      </c>
      <c r="AA595">
        <v>84</v>
      </c>
      <c r="AB595">
        <v>100</v>
      </c>
    </row>
    <row r="596" spans="1:28" x14ac:dyDescent="0.25">
      <c r="A596" t="s">
        <v>177</v>
      </c>
      <c r="B596">
        <v>12</v>
      </c>
      <c r="C596" t="s">
        <v>137</v>
      </c>
      <c r="D596">
        <v>1</v>
      </c>
      <c r="E596">
        <v>15</v>
      </c>
      <c r="F596">
        <v>89</v>
      </c>
      <c r="G596">
        <v>58</v>
      </c>
      <c r="H596">
        <v>13</v>
      </c>
      <c r="I596" t="s">
        <v>192</v>
      </c>
      <c r="J596" t="s">
        <v>190</v>
      </c>
      <c r="K596" t="s">
        <v>142</v>
      </c>
      <c r="L596">
        <v>1</v>
      </c>
      <c r="M596">
        <v>1</v>
      </c>
      <c r="N596">
        <v>1</v>
      </c>
      <c r="O596">
        <v>223</v>
      </c>
      <c r="P596">
        <v>223</v>
      </c>
      <c r="Q596">
        <v>89.2</v>
      </c>
      <c r="R596">
        <v>0.89200000000000002</v>
      </c>
      <c r="S596">
        <v>2.1</v>
      </c>
      <c r="T596">
        <v>10.8</v>
      </c>
      <c r="U596">
        <v>10.6</v>
      </c>
      <c r="V596">
        <v>0</v>
      </c>
      <c r="W596">
        <v>0</v>
      </c>
      <c r="X596">
        <v>0</v>
      </c>
      <c r="Y596">
        <v>58</v>
      </c>
      <c r="Z596">
        <v>54</v>
      </c>
      <c r="AA596">
        <v>100</v>
      </c>
      <c r="AB596">
        <v>100</v>
      </c>
    </row>
    <row r="597" spans="1:28" x14ac:dyDescent="0.25">
      <c r="A597" t="s">
        <v>177</v>
      </c>
      <c r="B597">
        <v>12</v>
      </c>
      <c r="C597" t="s">
        <v>137</v>
      </c>
      <c r="D597">
        <v>1</v>
      </c>
      <c r="E597">
        <v>15</v>
      </c>
      <c r="F597">
        <v>89</v>
      </c>
      <c r="G597">
        <v>58</v>
      </c>
      <c r="H597">
        <v>18</v>
      </c>
      <c r="I597" t="s">
        <v>123</v>
      </c>
      <c r="J597" t="s">
        <v>190</v>
      </c>
      <c r="K597" t="s">
        <v>119</v>
      </c>
      <c r="L597">
        <v>1</v>
      </c>
      <c r="M597">
        <v>0</v>
      </c>
      <c r="N597">
        <v>1</v>
      </c>
      <c r="O597">
        <v>250</v>
      </c>
      <c r="P597">
        <v>250</v>
      </c>
      <c r="Q597">
        <v>100</v>
      </c>
      <c r="R597">
        <v>1</v>
      </c>
      <c r="S597">
        <v>0</v>
      </c>
      <c r="T597">
        <v>0</v>
      </c>
      <c r="U597">
        <v>0</v>
      </c>
      <c r="V597">
        <v>0</v>
      </c>
      <c r="W597">
        <v>0</v>
      </c>
      <c r="X597">
        <v>0</v>
      </c>
      <c r="Y597">
        <v>94</v>
      </c>
      <c r="Z597">
        <v>88</v>
      </c>
      <c r="AA597">
        <v>52</v>
      </c>
      <c r="AB597">
        <v>65</v>
      </c>
    </row>
    <row r="598" spans="1:28" x14ac:dyDescent="0.25">
      <c r="A598" t="s">
        <v>178</v>
      </c>
      <c r="B598">
        <v>12</v>
      </c>
      <c r="C598" t="s">
        <v>158</v>
      </c>
      <c r="D598">
        <v>0</v>
      </c>
      <c r="E598">
        <v>56</v>
      </c>
      <c r="F598">
        <v>43</v>
      </c>
      <c r="G598">
        <v>52</v>
      </c>
      <c r="H598">
        <v>3</v>
      </c>
      <c r="I598" t="s">
        <v>189</v>
      </c>
      <c r="J598" t="s">
        <v>190</v>
      </c>
      <c r="K598" t="s">
        <v>119</v>
      </c>
      <c r="L598">
        <v>1</v>
      </c>
      <c r="M598">
        <v>0</v>
      </c>
      <c r="N598">
        <v>1</v>
      </c>
      <c r="O598">
        <v>224.6</v>
      </c>
      <c r="P598">
        <v>224.6</v>
      </c>
      <c r="Q598">
        <v>89.84</v>
      </c>
      <c r="R598">
        <v>0.89839999999999998</v>
      </c>
      <c r="S598">
        <v>2.5</v>
      </c>
      <c r="T598">
        <v>4.5999999999999996</v>
      </c>
      <c r="U598">
        <v>4.5999999999999996</v>
      </c>
      <c r="V598">
        <v>3.52</v>
      </c>
      <c r="W598">
        <v>1.76</v>
      </c>
      <c r="X598">
        <v>0.08</v>
      </c>
      <c r="Y598">
        <v>52</v>
      </c>
      <c r="Z598">
        <v>50</v>
      </c>
      <c r="AA598">
        <v>54</v>
      </c>
      <c r="AB598">
        <v>75</v>
      </c>
    </row>
    <row r="599" spans="1:28" x14ac:dyDescent="0.25">
      <c r="A599" t="s">
        <v>178</v>
      </c>
      <c r="B599">
        <v>12</v>
      </c>
      <c r="C599" t="s">
        <v>158</v>
      </c>
      <c r="D599">
        <v>0</v>
      </c>
      <c r="E599">
        <v>56</v>
      </c>
      <c r="F599">
        <v>43</v>
      </c>
      <c r="G599">
        <v>52</v>
      </c>
      <c r="H599">
        <v>8</v>
      </c>
      <c r="I599" t="s">
        <v>191</v>
      </c>
      <c r="J599" t="s">
        <v>190</v>
      </c>
      <c r="K599" t="s">
        <v>142</v>
      </c>
      <c r="L599">
        <v>1</v>
      </c>
      <c r="M599">
        <v>1</v>
      </c>
      <c r="N599">
        <v>1</v>
      </c>
      <c r="O599">
        <v>225.3</v>
      </c>
      <c r="P599">
        <v>225.3</v>
      </c>
      <c r="Q599">
        <v>90.12</v>
      </c>
      <c r="R599">
        <v>0.9012</v>
      </c>
      <c r="S599">
        <v>1.96</v>
      </c>
      <c r="T599">
        <v>8.4</v>
      </c>
      <c r="U599">
        <v>8.3000000000000007</v>
      </c>
      <c r="V599">
        <v>0.6</v>
      </c>
      <c r="W599">
        <v>0.4</v>
      </c>
      <c r="X599">
        <v>0.08</v>
      </c>
      <c r="Y599">
        <v>59</v>
      </c>
      <c r="Z599">
        <v>67</v>
      </c>
      <c r="AA599">
        <v>73</v>
      </c>
      <c r="AB599">
        <v>87</v>
      </c>
    </row>
    <row r="600" spans="1:28" x14ac:dyDescent="0.25">
      <c r="A600" t="s">
        <v>178</v>
      </c>
      <c r="B600">
        <v>12</v>
      </c>
      <c r="C600" t="s">
        <v>158</v>
      </c>
      <c r="D600">
        <v>0</v>
      </c>
      <c r="E600">
        <v>56</v>
      </c>
      <c r="F600">
        <v>43</v>
      </c>
      <c r="G600">
        <v>52</v>
      </c>
      <c r="H600">
        <v>13</v>
      </c>
      <c r="I600" t="s">
        <v>192</v>
      </c>
      <c r="J600" t="s">
        <v>190</v>
      </c>
      <c r="K600" t="s">
        <v>142</v>
      </c>
      <c r="L600">
        <v>1</v>
      </c>
      <c r="M600">
        <v>1</v>
      </c>
      <c r="N600">
        <v>1</v>
      </c>
      <c r="O600">
        <v>223</v>
      </c>
      <c r="P600">
        <v>223</v>
      </c>
      <c r="Q600">
        <v>89.2</v>
      </c>
      <c r="R600">
        <v>0.89200000000000002</v>
      </c>
      <c r="S600">
        <v>2.1</v>
      </c>
      <c r="T600">
        <v>10.8</v>
      </c>
      <c r="U600">
        <v>10.6</v>
      </c>
      <c r="V600">
        <v>0</v>
      </c>
      <c r="W600">
        <v>0</v>
      </c>
      <c r="X600">
        <v>0</v>
      </c>
      <c r="Y600">
        <v>50</v>
      </c>
      <c r="Z600">
        <v>21</v>
      </c>
      <c r="AA600">
        <v>70</v>
      </c>
      <c r="AB600">
        <v>84</v>
      </c>
    </row>
    <row r="601" spans="1:28" x14ac:dyDescent="0.25">
      <c r="A601" t="s">
        <v>178</v>
      </c>
      <c r="B601">
        <v>12</v>
      </c>
      <c r="C601" t="s">
        <v>158</v>
      </c>
      <c r="D601">
        <v>0</v>
      </c>
      <c r="E601">
        <v>56</v>
      </c>
      <c r="F601">
        <v>43</v>
      </c>
      <c r="G601">
        <v>52</v>
      </c>
      <c r="H601">
        <v>18</v>
      </c>
      <c r="I601" t="s">
        <v>123</v>
      </c>
      <c r="J601" t="s">
        <v>190</v>
      </c>
      <c r="K601" t="s">
        <v>119</v>
      </c>
      <c r="L601">
        <v>1</v>
      </c>
      <c r="M601">
        <v>0</v>
      </c>
      <c r="N601">
        <v>1</v>
      </c>
      <c r="O601">
        <v>250</v>
      </c>
      <c r="P601">
        <v>250</v>
      </c>
      <c r="Q601">
        <v>100</v>
      </c>
      <c r="R601">
        <v>1</v>
      </c>
      <c r="S601">
        <v>0</v>
      </c>
      <c r="T601">
        <v>0</v>
      </c>
      <c r="U601">
        <v>0</v>
      </c>
      <c r="V601">
        <v>0</v>
      </c>
      <c r="W601">
        <v>0</v>
      </c>
      <c r="X601">
        <v>0</v>
      </c>
      <c r="Y601">
        <v>72</v>
      </c>
      <c r="Z601">
        <v>58</v>
      </c>
      <c r="AA601">
        <v>50</v>
      </c>
      <c r="AB601">
        <v>84</v>
      </c>
    </row>
    <row r="602" spans="1:28" x14ac:dyDescent="0.25">
      <c r="A602" t="s">
        <v>179</v>
      </c>
      <c r="B602">
        <v>13</v>
      </c>
      <c r="C602" t="s">
        <v>158</v>
      </c>
      <c r="D602">
        <v>0</v>
      </c>
      <c r="E602">
        <v>44</v>
      </c>
      <c r="F602">
        <v>34</v>
      </c>
      <c r="G602">
        <v>68</v>
      </c>
      <c r="H602">
        <v>3</v>
      </c>
      <c r="I602" t="s">
        <v>189</v>
      </c>
      <c r="J602" t="s">
        <v>190</v>
      </c>
      <c r="K602" t="s">
        <v>119</v>
      </c>
      <c r="L602">
        <v>1</v>
      </c>
      <c r="M602">
        <v>0</v>
      </c>
      <c r="N602">
        <v>1</v>
      </c>
      <c r="O602">
        <v>224.6</v>
      </c>
      <c r="P602">
        <v>224.6</v>
      </c>
      <c r="Q602">
        <v>89.84</v>
      </c>
      <c r="R602">
        <v>0.89839999999999998</v>
      </c>
      <c r="S602">
        <v>2.5</v>
      </c>
      <c r="T602">
        <v>4.5999999999999996</v>
      </c>
      <c r="U602">
        <v>4.5999999999999996</v>
      </c>
      <c r="V602">
        <v>3.52</v>
      </c>
      <c r="W602">
        <v>1.76</v>
      </c>
      <c r="X602">
        <v>0.08</v>
      </c>
      <c r="Y602">
        <v>56</v>
      </c>
      <c r="Z602">
        <v>25</v>
      </c>
      <c r="AA602">
        <v>1</v>
      </c>
      <c r="AB602">
        <v>81</v>
      </c>
    </row>
    <row r="603" spans="1:28" x14ac:dyDescent="0.25">
      <c r="A603" t="s">
        <v>179</v>
      </c>
      <c r="B603">
        <v>13</v>
      </c>
      <c r="C603" t="s">
        <v>158</v>
      </c>
      <c r="D603">
        <v>0</v>
      </c>
      <c r="E603">
        <v>44</v>
      </c>
      <c r="F603">
        <v>34</v>
      </c>
      <c r="G603">
        <v>68</v>
      </c>
      <c r="H603">
        <v>8</v>
      </c>
      <c r="I603" t="s">
        <v>191</v>
      </c>
      <c r="J603" t="s">
        <v>190</v>
      </c>
      <c r="K603" t="s">
        <v>142</v>
      </c>
      <c r="L603">
        <v>1</v>
      </c>
      <c r="M603">
        <v>1</v>
      </c>
      <c r="N603">
        <v>1</v>
      </c>
      <c r="O603">
        <v>225.3</v>
      </c>
      <c r="P603">
        <v>225.3</v>
      </c>
      <c r="Q603">
        <v>90.12</v>
      </c>
      <c r="R603">
        <v>0.9012</v>
      </c>
      <c r="S603">
        <v>1.96</v>
      </c>
      <c r="T603">
        <v>8.4</v>
      </c>
      <c r="U603">
        <v>8.3000000000000007</v>
      </c>
      <c r="V603">
        <v>0.6</v>
      </c>
      <c r="W603">
        <v>0.4</v>
      </c>
      <c r="X603">
        <v>0.08</v>
      </c>
      <c r="Y603">
        <v>59</v>
      </c>
      <c r="Z603">
        <v>70</v>
      </c>
      <c r="AA603">
        <v>36</v>
      </c>
      <c r="AB603">
        <v>66</v>
      </c>
    </row>
    <row r="604" spans="1:28" x14ac:dyDescent="0.25">
      <c r="A604" t="s">
        <v>179</v>
      </c>
      <c r="B604">
        <v>13</v>
      </c>
      <c r="C604" t="s">
        <v>158</v>
      </c>
      <c r="D604">
        <v>0</v>
      </c>
      <c r="E604">
        <v>44</v>
      </c>
      <c r="F604">
        <v>34</v>
      </c>
      <c r="G604">
        <v>68</v>
      </c>
      <c r="H604">
        <v>13</v>
      </c>
      <c r="I604" t="s">
        <v>192</v>
      </c>
      <c r="J604" t="s">
        <v>190</v>
      </c>
      <c r="K604" t="s">
        <v>142</v>
      </c>
      <c r="L604">
        <v>1</v>
      </c>
      <c r="M604">
        <v>1</v>
      </c>
      <c r="N604">
        <v>1</v>
      </c>
      <c r="O604">
        <v>223</v>
      </c>
      <c r="P604">
        <v>223</v>
      </c>
      <c r="Q604">
        <v>89.2</v>
      </c>
      <c r="R604">
        <v>0.89200000000000002</v>
      </c>
      <c r="S604">
        <v>2.1</v>
      </c>
      <c r="T604">
        <v>10.8</v>
      </c>
      <c r="U604">
        <v>10.6</v>
      </c>
      <c r="V604">
        <v>0</v>
      </c>
      <c r="W604">
        <v>0</v>
      </c>
      <c r="X604">
        <v>0</v>
      </c>
      <c r="Y604">
        <v>56</v>
      </c>
      <c r="Z604">
        <v>66</v>
      </c>
      <c r="AA604">
        <v>41</v>
      </c>
      <c r="AB604">
        <v>80</v>
      </c>
    </row>
    <row r="605" spans="1:28" x14ac:dyDescent="0.25">
      <c r="A605" t="s">
        <v>179</v>
      </c>
      <c r="B605">
        <v>13</v>
      </c>
      <c r="C605" t="s">
        <v>158</v>
      </c>
      <c r="D605">
        <v>0</v>
      </c>
      <c r="E605">
        <v>44</v>
      </c>
      <c r="F605">
        <v>34</v>
      </c>
      <c r="G605">
        <v>68</v>
      </c>
      <c r="H605">
        <v>18</v>
      </c>
      <c r="I605" t="s">
        <v>123</v>
      </c>
      <c r="J605" t="s">
        <v>190</v>
      </c>
      <c r="K605" t="s">
        <v>119</v>
      </c>
      <c r="L605">
        <v>1</v>
      </c>
      <c r="M605">
        <v>0</v>
      </c>
      <c r="N605">
        <v>1</v>
      </c>
      <c r="O605">
        <v>250</v>
      </c>
      <c r="P605">
        <v>250</v>
      </c>
      <c r="Q605">
        <v>100</v>
      </c>
      <c r="R605">
        <v>1</v>
      </c>
      <c r="S605">
        <v>0</v>
      </c>
      <c r="T605">
        <v>0</v>
      </c>
      <c r="U605">
        <v>0</v>
      </c>
      <c r="V605">
        <v>0</v>
      </c>
      <c r="W605">
        <v>0</v>
      </c>
      <c r="X605">
        <v>0</v>
      </c>
      <c r="Y605">
        <v>100</v>
      </c>
      <c r="Z605">
        <v>100</v>
      </c>
      <c r="AA605">
        <v>95</v>
      </c>
      <c r="AB605">
        <v>100</v>
      </c>
    </row>
    <row r="606" spans="1:28" x14ac:dyDescent="0.25">
      <c r="A606" t="s">
        <v>180</v>
      </c>
      <c r="B606">
        <v>13</v>
      </c>
      <c r="C606" t="s">
        <v>137</v>
      </c>
      <c r="D606">
        <v>1</v>
      </c>
      <c r="E606">
        <v>28</v>
      </c>
      <c r="F606">
        <v>40</v>
      </c>
      <c r="G606">
        <v>56</v>
      </c>
      <c r="H606">
        <v>3</v>
      </c>
      <c r="I606" t="s">
        <v>189</v>
      </c>
      <c r="J606" t="s">
        <v>190</v>
      </c>
      <c r="K606" t="s">
        <v>119</v>
      </c>
      <c r="L606">
        <v>1</v>
      </c>
      <c r="M606">
        <v>0</v>
      </c>
      <c r="N606">
        <v>1</v>
      </c>
      <c r="O606">
        <v>224.6</v>
      </c>
      <c r="P606">
        <v>224.6</v>
      </c>
      <c r="Q606">
        <v>89.84</v>
      </c>
      <c r="R606">
        <v>0.89839999999999998</v>
      </c>
      <c r="S606">
        <v>2.5</v>
      </c>
      <c r="T606">
        <v>4.5999999999999996</v>
      </c>
      <c r="U606">
        <v>4.5999999999999996</v>
      </c>
      <c r="V606">
        <v>3.52</v>
      </c>
      <c r="W606">
        <v>1.76</v>
      </c>
      <c r="X606">
        <v>0.08</v>
      </c>
      <c r="Y606">
        <v>53</v>
      </c>
      <c r="Z606">
        <v>6</v>
      </c>
      <c r="AA606">
        <v>0</v>
      </c>
      <c r="AB606">
        <v>60</v>
      </c>
    </row>
    <row r="607" spans="1:28" x14ac:dyDescent="0.25">
      <c r="A607" t="s">
        <v>180</v>
      </c>
      <c r="B607">
        <v>13</v>
      </c>
      <c r="C607" t="s">
        <v>137</v>
      </c>
      <c r="D607">
        <v>1</v>
      </c>
      <c r="E607">
        <v>28</v>
      </c>
      <c r="F607">
        <v>40</v>
      </c>
      <c r="G607">
        <v>56</v>
      </c>
      <c r="H607">
        <v>8</v>
      </c>
      <c r="I607" t="s">
        <v>191</v>
      </c>
      <c r="J607" t="s">
        <v>190</v>
      </c>
      <c r="K607" t="s">
        <v>142</v>
      </c>
      <c r="L607">
        <v>1</v>
      </c>
      <c r="M607">
        <v>1</v>
      </c>
      <c r="N607">
        <v>1</v>
      </c>
      <c r="O607">
        <v>225.3</v>
      </c>
      <c r="P607">
        <v>225.3</v>
      </c>
      <c r="Q607">
        <v>90.12</v>
      </c>
      <c r="R607">
        <v>0.9012</v>
      </c>
      <c r="S607">
        <v>1.96</v>
      </c>
      <c r="T607">
        <v>8.4</v>
      </c>
      <c r="U607">
        <v>8.3000000000000007</v>
      </c>
      <c r="V607">
        <v>0.6</v>
      </c>
      <c r="W607">
        <v>0.4</v>
      </c>
      <c r="X607">
        <v>0.08</v>
      </c>
      <c r="Y607">
        <v>64</v>
      </c>
      <c r="Z607">
        <v>60</v>
      </c>
      <c r="AA607">
        <v>32</v>
      </c>
      <c r="AB607">
        <v>74</v>
      </c>
    </row>
    <row r="608" spans="1:28" x14ac:dyDescent="0.25">
      <c r="A608" t="s">
        <v>180</v>
      </c>
      <c r="B608">
        <v>13</v>
      </c>
      <c r="C608" t="s">
        <v>137</v>
      </c>
      <c r="D608">
        <v>1</v>
      </c>
      <c r="E608">
        <v>28</v>
      </c>
      <c r="F608">
        <v>40</v>
      </c>
      <c r="G608">
        <v>56</v>
      </c>
      <c r="H608">
        <v>13</v>
      </c>
      <c r="I608" t="s">
        <v>192</v>
      </c>
      <c r="J608" t="s">
        <v>190</v>
      </c>
      <c r="K608" t="s">
        <v>142</v>
      </c>
      <c r="L608">
        <v>1</v>
      </c>
      <c r="M608">
        <v>1</v>
      </c>
      <c r="N608">
        <v>1</v>
      </c>
      <c r="O608">
        <v>223</v>
      </c>
      <c r="P608">
        <v>223</v>
      </c>
      <c r="Q608">
        <v>89.2</v>
      </c>
      <c r="R608">
        <v>0.89200000000000002</v>
      </c>
      <c r="S608">
        <v>2.1</v>
      </c>
      <c r="T608">
        <v>10.8</v>
      </c>
      <c r="U608">
        <v>10.6</v>
      </c>
      <c r="V608">
        <v>0</v>
      </c>
      <c r="W608">
        <v>0</v>
      </c>
      <c r="X608">
        <v>0</v>
      </c>
      <c r="Y608">
        <v>63</v>
      </c>
      <c r="Z608">
        <v>57</v>
      </c>
      <c r="AA608">
        <v>23</v>
      </c>
      <c r="AB608">
        <v>74</v>
      </c>
    </row>
    <row r="609" spans="1:28" x14ac:dyDescent="0.25">
      <c r="A609" t="s">
        <v>180</v>
      </c>
      <c r="B609">
        <v>13</v>
      </c>
      <c r="C609" t="s">
        <v>137</v>
      </c>
      <c r="D609">
        <v>1</v>
      </c>
      <c r="E609">
        <v>28</v>
      </c>
      <c r="F609">
        <v>40</v>
      </c>
      <c r="G609">
        <v>56</v>
      </c>
      <c r="H609">
        <v>18</v>
      </c>
      <c r="I609" t="s">
        <v>123</v>
      </c>
      <c r="J609" t="s">
        <v>190</v>
      </c>
      <c r="K609" t="s">
        <v>119</v>
      </c>
      <c r="L609">
        <v>1</v>
      </c>
      <c r="M609">
        <v>0</v>
      </c>
      <c r="N609">
        <v>1</v>
      </c>
      <c r="O609">
        <v>250</v>
      </c>
      <c r="P609">
        <v>250</v>
      </c>
      <c r="Q609">
        <v>100</v>
      </c>
      <c r="R609">
        <v>1</v>
      </c>
      <c r="S609">
        <v>0</v>
      </c>
      <c r="T609">
        <v>0</v>
      </c>
      <c r="U609">
        <v>0</v>
      </c>
      <c r="V609">
        <v>0</v>
      </c>
      <c r="W609">
        <v>0</v>
      </c>
      <c r="X609">
        <v>0</v>
      </c>
      <c r="Y609">
        <v>100</v>
      </c>
      <c r="Z609">
        <v>93</v>
      </c>
      <c r="AA609">
        <v>97</v>
      </c>
      <c r="AB609">
        <v>100</v>
      </c>
    </row>
    <row r="610" spans="1:28" x14ac:dyDescent="0.25">
      <c r="A610" t="s">
        <v>181</v>
      </c>
      <c r="B610">
        <v>14</v>
      </c>
      <c r="C610" t="s">
        <v>158</v>
      </c>
      <c r="D610">
        <v>0</v>
      </c>
      <c r="E610">
        <v>74</v>
      </c>
      <c r="F610">
        <v>8</v>
      </c>
      <c r="G610">
        <v>100</v>
      </c>
      <c r="H610">
        <v>3</v>
      </c>
      <c r="I610" t="s">
        <v>189</v>
      </c>
      <c r="J610" t="s">
        <v>190</v>
      </c>
      <c r="K610" t="s">
        <v>119</v>
      </c>
      <c r="L610">
        <v>1</v>
      </c>
      <c r="M610">
        <v>0</v>
      </c>
      <c r="N610">
        <v>1</v>
      </c>
      <c r="O610">
        <v>224.6</v>
      </c>
      <c r="P610">
        <v>224.6</v>
      </c>
      <c r="Q610">
        <v>89.84</v>
      </c>
      <c r="R610">
        <v>0.89839999999999998</v>
      </c>
      <c r="S610">
        <v>2.5</v>
      </c>
      <c r="T610">
        <v>4.5999999999999996</v>
      </c>
      <c r="U610">
        <v>4.5999999999999996</v>
      </c>
      <c r="V610">
        <v>3.52</v>
      </c>
      <c r="W610">
        <v>1.76</v>
      </c>
      <c r="X610">
        <v>0.08</v>
      </c>
      <c r="Y610">
        <v>18</v>
      </c>
      <c r="Z610">
        <v>0</v>
      </c>
      <c r="AA610">
        <v>0</v>
      </c>
      <c r="AB610">
        <v>100</v>
      </c>
    </row>
    <row r="611" spans="1:28" x14ac:dyDescent="0.25">
      <c r="A611" t="s">
        <v>181</v>
      </c>
      <c r="B611">
        <v>14</v>
      </c>
      <c r="C611" t="s">
        <v>158</v>
      </c>
      <c r="D611">
        <v>0</v>
      </c>
      <c r="E611">
        <v>74</v>
      </c>
      <c r="F611">
        <v>8</v>
      </c>
      <c r="G611">
        <v>100</v>
      </c>
      <c r="H611">
        <v>8</v>
      </c>
      <c r="I611" t="s">
        <v>191</v>
      </c>
      <c r="J611" t="s">
        <v>190</v>
      </c>
      <c r="K611" t="s">
        <v>142</v>
      </c>
      <c r="L611">
        <v>1</v>
      </c>
      <c r="M611">
        <v>1</v>
      </c>
      <c r="N611">
        <v>1</v>
      </c>
      <c r="O611">
        <v>225.3</v>
      </c>
      <c r="P611">
        <v>225.3</v>
      </c>
      <c r="Q611">
        <v>90.12</v>
      </c>
      <c r="R611">
        <v>0.9012</v>
      </c>
      <c r="S611">
        <v>1.96</v>
      </c>
      <c r="T611">
        <v>8.4</v>
      </c>
      <c r="U611">
        <v>8.3000000000000007</v>
      </c>
      <c r="V611">
        <v>0.6</v>
      </c>
      <c r="W611">
        <v>0.4</v>
      </c>
      <c r="X611">
        <v>0.08</v>
      </c>
      <c r="Y611">
        <v>72</v>
      </c>
      <c r="Z611">
        <v>81</v>
      </c>
      <c r="AA611">
        <v>67</v>
      </c>
      <c r="AB611">
        <v>100</v>
      </c>
    </row>
    <row r="612" spans="1:28" x14ac:dyDescent="0.25">
      <c r="A612" t="s">
        <v>181</v>
      </c>
      <c r="B612">
        <v>14</v>
      </c>
      <c r="C612" t="s">
        <v>158</v>
      </c>
      <c r="D612">
        <v>0</v>
      </c>
      <c r="E612">
        <v>74</v>
      </c>
      <c r="F612">
        <v>8</v>
      </c>
      <c r="G612">
        <v>100</v>
      </c>
      <c r="H612">
        <v>13</v>
      </c>
      <c r="I612" t="s">
        <v>192</v>
      </c>
      <c r="J612" t="s">
        <v>190</v>
      </c>
      <c r="K612" t="s">
        <v>142</v>
      </c>
      <c r="L612">
        <v>1</v>
      </c>
      <c r="M612">
        <v>1</v>
      </c>
      <c r="N612">
        <v>1</v>
      </c>
      <c r="O612">
        <v>223</v>
      </c>
      <c r="P612">
        <v>223</v>
      </c>
      <c r="Q612">
        <v>89.2</v>
      </c>
      <c r="R612">
        <v>0.89200000000000002</v>
      </c>
      <c r="S612">
        <v>2.1</v>
      </c>
      <c r="T612">
        <v>10.8</v>
      </c>
      <c r="U612">
        <v>10.6</v>
      </c>
      <c r="V612">
        <v>0</v>
      </c>
      <c r="W612">
        <v>0</v>
      </c>
      <c r="X612">
        <v>0</v>
      </c>
      <c r="Y612">
        <v>64</v>
      </c>
      <c r="Z612">
        <v>20</v>
      </c>
      <c r="AA612">
        <v>13</v>
      </c>
      <c r="AB612">
        <v>100</v>
      </c>
    </row>
    <row r="613" spans="1:28" x14ac:dyDescent="0.25">
      <c r="A613" t="s">
        <v>181</v>
      </c>
      <c r="B613">
        <v>14</v>
      </c>
      <c r="C613" t="s">
        <v>158</v>
      </c>
      <c r="D613">
        <v>0</v>
      </c>
      <c r="E613">
        <v>74</v>
      </c>
      <c r="F613">
        <v>8</v>
      </c>
      <c r="G613">
        <v>100</v>
      </c>
      <c r="H613">
        <v>18</v>
      </c>
      <c r="I613" t="s">
        <v>123</v>
      </c>
      <c r="J613" t="s">
        <v>190</v>
      </c>
      <c r="K613" t="s">
        <v>119</v>
      </c>
      <c r="L613">
        <v>1</v>
      </c>
      <c r="M613">
        <v>0</v>
      </c>
      <c r="N613">
        <v>1</v>
      </c>
      <c r="O613">
        <v>250</v>
      </c>
      <c r="P613">
        <v>250</v>
      </c>
      <c r="Q613">
        <v>100</v>
      </c>
      <c r="R613">
        <v>1</v>
      </c>
      <c r="S613">
        <v>0</v>
      </c>
      <c r="T613">
        <v>0</v>
      </c>
      <c r="U613">
        <v>0</v>
      </c>
      <c r="V613">
        <v>0</v>
      </c>
      <c r="W613">
        <v>0</v>
      </c>
      <c r="X613">
        <v>0</v>
      </c>
      <c r="Y613">
        <v>99</v>
      </c>
      <c r="Z613">
        <v>100</v>
      </c>
      <c r="AA613">
        <v>85</v>
      </c>
      <c r="AB613">
        <v>100</v>
      </c>
    </row>
    <row r="614" spans="1:28" x14ac:dyDescent="0.25">
      <c r="A614" t="s">
        <v>182</v>
      </c>
      <c r="B614">
        <v>14</v>
      </c>
      <c r="C614" t="s">
        <v>137</v>
      </c>
      <c r="D614">
        <v>1</v>
      </c>
      <c r="E614">
        <v>84</v>
      </c>
      <c r="F614">
        <v>12</v>
      </c>
      <c r="G614">
        <v>91</v>
      </c>
      <c r="H614">
        <v>3</v>
      </c>
      <c r="I614" t="s">
        <v>189</v>
      </c>
      <c r="J614" t="s">
        <v>190</v>
      </c>
      <c r="K614" t="s">
        <v>119</v>
      </c>
      <c r="L614">
        <v>1</v>
      </c>
      <c r="M614">
        <v>0</v>
      </c>
      <c r="N614">
        <v>1</v>
      </c>
      <c r="O614">
        <v>224.6</v>
      </c>
      <c r="P614">
        <v>224.6</v>
      </c>
      <c r="Q614">
        <v>89.84</v>
      </c>
      <c r="R614">
        <v>0.89839999999999998</v>
      </c>
      <c r="S614">
        <v>2.5</v>
      </c>
      <c r="T614">
        <v>4.5999999999999996</v>
      </c>
      <c r="U614">
        <v>4.5999999999999996</v>
      </c>
      <c r="V614">
        <v>3.52</v>
      </c>
      <c r="W614">
        <v>1.76</v>
      </c>
      <c r="X614">
        <v>0.08</v>
      </c>
      <c r="Y614">
        <v>32</v>
      </c>
      <c r="Z614">
        <v>3</v>
      </c>
      <c r="AA614">
        <v>7</v>
      </c>
      <c r="AB614">
        <v>100</v>
      </c>
    </row>
    <row r="615" spans="1:28" x14ac:dyDescent="0.25">
      <c r="A615" t="s">
        <v>182</v>
      </c>
      <c r="B615">
        <v>14</v>
      </c>
      <c r="C615" t="s">
        <v>137</v>
      </c>
      <c r="D615">
        <v>1</v>
      </c>
      <c r="E615">
        <v>84</v>
      </c>
      <c r="F615">
        <v>12</v>
      </c>
      <c r="G615">
        <v>91</v>
      </c>
      <c r="H615">
        <v>8</v>
      </c>
      <c r="I615" t="s">
        <v>191</v>
      </c>
      <c r="J615" t="s">
        <v>190</v>
      </c>
      <c r="K615" t="s">
        <v>142</v>
      </c>
      <c r="L615">
        <v>1</v>
      </c>
      <c r="M615">
        <v>1</v>
      </c>
      <c r="N615">
        <v>1</v>
      </c>
      <c r="O615">
        <v>225.3</v>
      </c>
      <c r="P615">
        <v>225.3</v>
      </c>
      <c r="Q615">
        <v>90.12</v>
      </c>
      <c r="R615">
        <v>0.9012</v>
      </c>
      <c r="S615">
        <v>1.96</v>
      </c>
      <c r="T615">
        <v>8.4</v>
      </c>
      <c r="U615">
        <v>8.3000000000000007</v>
      </c>
      <c r="V615">
        <v>0.6</v>
      </c>
      <c r="W615">
        <v>0.4</v>
      </c>
      <c r="X615">
        <v>0.08</v>
      </c>
      <c r="Y615">
        <v>80</v>
      </c>
      <c r="Z615">
        <v>65</v>
      </c>
      <c r="AA615">
        <v>68</v>
      </c>
      <c r="AB615">
        <v>100</v>
      </c>
    </row>
    <row r="616" spans="1:28" x14ac:dyDescent="0.25">
      <c r="A616" t="s">
        <v>182</v>
      </c>
      <c r="B616">
        <v>14</v>
      </c>
      <c r="C616" t="s">
        <v>137</v>
      </c>
      <c r="D616">
        <v>1</v>
      </c>
      <c r="E616">
        <v>84</v>
      </c>
      <c r="F616">
        <v>12</v>
      </c>
      <c r="G616">
        <v>91</v>
      </c>
      <c r="H616">
        <v>13</v>
      </c>
      <c r="I616" t="s">
        <v>192</v>
      </c>
      <c r="J616" t="s">
        <v>190</v>
      </c>
      <c r="K616" t="s">
        <v>142</v>
      </c>
      <c r="L616">
        <v>1</v>
      </c>
      <c r="M616">
        <v>1</v>
      </c>
      <c r="N616">
        <v>1</v>
      </c>
      <c r="O616">
        <v>223</v>
      </c>
      <c r="P616">
        <v>223</v>
      </c>
      <c r="Q616">
        <v>89.2</v>
      </c>
      <c r="R616">
        <v>0.89200000000000002</v>
      </c>
      <c r="S616">
        <v>2.1</v>
      </c>
      <c r="T616">
        <v>10.8</v>
      </c>
      <c r="U616">
        <v>10.6</v>
      </c>
      <c r="V616">
        <v>0</v>
      </c>
      <c r="W616">
        <v>0</v>
      </c>
      <c r="X616">
        <v>0</v>
      </c>
      <c r="Y616">
        <v>55</v>
      </c>
      <c r="Z616">
        <v>22</v>
      </c>
      <c r="AA616">
        <v>0</v>
      </c>
      <c r="AB616">
        <v>99</v>
      </c>
    </row>
    <row r="617" spans="1:28" x14ac:dyDescent="0.25">
      <c r="A617" t="s">
        <v>182</v>
      </c>
      <c r="B617">
        <v>14</v>
      </c>
      <c r="C617" t="s">
        <v>137</v>
      </c>
      <c r="D617">
        <v>1</v>
      </c>
      <c r="E617">
        <v>84</v>
      </c>
      <c r="F617">
        <v>12</v>
      </c>
      <c r="G617">
        <v>91</v>
      </c>
      <c r="H617">
        <v>18</v>
      </c>
      <c r="I617" t="s">
        <v>123</v>
      </c>
      <c r="J617" t="s">
        <v>190</v>
      </c>
      <c r="K617" t="s">
        <v>119</v>
      </c>
      <c r="L617">
        <v>1</v>
      </c>
      <c r="M617">
        <v>0</v>
      </c>
      <c r="N617">
        <v>1</v>
      </c>
      <c r="O617">
        <v>250</v>
      </c>
      <c r="P617">
        <v>250</v>
      </c>
      <c r="Q617">
        <v>100</v>
      </c>
      <c r="R617">
        <v>1</v>
      </c>
      <c r="S617">
        <v>0</v>
      </c>
      <c r="T617">
        <v>0</v>
      </c>
      <c r="U617">
        <v>0</v>
      </c>
      <c r="V617">
        <v>0</v>
      </c>
      <c r="W617">
        <v>0</v>
      </c>
      <c r="X617">
        <v>0</v>
      </c>
      <c r="Y617">
        <v>83</v>
      </c>
      <c r="Z617">
        <v>100</v>
      </c>
      <c r="AA617">
        <v>75</v>
      </c>
      <c r="AB617">
        <v>100</v>
      </c>
    </row>
    <row r="618" spans="1:28" x14ac:dyDescent="0.25">
      <c r="A618" t="s">
        <v>183</v>
      </c>
      <c r="B618">
        <v>15</v>
      </c>
      <c r="C618" t="s">
        <v>137</v>
      </c>
      <c r="D618">
        <v>1</v>
      </c>
      <c r="E618">
        <v>36</v>
      </c>
      <c r="F618">
        <v>32</v>
      </c>
      <c r="G618">
        <v>81</v>
      </c>
      <c r="H618">
        <v>3</v>
      </c>
      <c r="I618" t="s">
        <v>189</v>
      </c>
      <c r="J618" t="s">
        <v>190</v>
      </c>
      <c r="K618" t="s">
        <v>119</v>
      </c>
      <c r="L618">
        <v>1</v>
      </c>
      <c r="M618">
        <v>0</v>
      </c>
      <c r="N618">
        <v>1</v>
      </c>
      <c r="O618">
        <v>224.6</v>
      </c>
      <c r="P618">
        <v>224.6</v>
      </c>
      <c r="Q618">
        <v>89.84</v>
      </c>
      <c r="R618">
        <v>0.89839999999999998</v>
      </c>
      <c r="S618">
        <v>2.5</v>
      </c>
      <c r="T618">
        <v>4.5999999999999996</v>
      </c>
      <c r="U618">
        <v>4.5999999999999996</v>
      </c>
      <c r="V618">
        <v>3.52</v>
      </c>
      <c r="W618">
        <v>1.76</v>
      </c>
      <c r="X618">
        <v>0.08</v>
      </c>
      <c r="Y618">
        <v>100</v>
      </c>
      <c r="Z618">
        <v>86</v>
      </c>
      <c r="AA618">
        <v>100</v>
      </c>
      <c r="AB618">
        <v>100</v>
      </c>
    </row>
    <row r="619" spans="1:28" x14ac:dyDescent="0.25">
      <c r="A619" t="s">
        <v>183</v>
      </c>
      <c r="B619">
        <v>15</v>
      </c>
      <c r="C619" t="s">
        <v>137</v>
      </c>
      <c r="D619">
        <v>1</v>
      </c>
      <c r="E619">
        <v>36</v>
      </c>
      <c r="F619">
        <v>32</v>
      </c>
      <c r="G619">
        <v>81</v>
      </c>
      <c r="H619">
        <v>8</v>
      </c>
      <c r="I619" t="s">
        <v>191</v>
      </c>
      <c r="J619" t="s">
        <v>190</v>
      </c>
      <c r="K619" t="s">
        <v>142</v>
      </c>
      <c r="L619">
        <v>1</v>
      </c>
      <c r="M619">
        <v>1</v>
      </c>
      <c r="N619">
        <v>1</v>
      </c>
      <c r="O619">
        <v>225.3</v>
      </c>
      <c r="P619">
        <v>225.3</v>
      </c>
      <c r="Q619">
        <v>90.12</v>
      </c>
      <c r="R619">
        <v>0.9012</v>
      </c>
      <c r="S619">
        <v>1.96</v>
      </c>
      <c r="T619">
        <v>8.4</v>
      </c>
      <c r="U619">
        <v>8.3000000000000007</v>
      </c>
      <c r="V619">
        <v>0.6</v>
      </c>
      <c r="W619">
        <v>0.4</v>
      </c>
      <c r="X619">
        <v>0.08</v>
      </c>
      <c r="Y619">
        <v>100</v>
      </c>
      <c r="Z619">
        <v>100</v>
      </c>
      <c r="AA619">
        <v>100</v>
      </c>
      <c r="AB619">
        <v>100</v>
      </c>
    </row>
    <row r="620" spans="1:28" x14ac:dyDescent="0.25">
      <c r="A620" t="s">
        <v>183</v>
      </c>
      <c r="B620">
        <v>15</v>
      </c>
      <c r="C620" t="s">
        <v>137</v>
      </c>
      <c r="D620">
        <v>1</v>
      </c>
      <c r="E620">
        <v>36</v>
      </c>
      <c r="F620">
        <v>32</v>
      </c>
      <c r="G620">
        <v>81</v>
      </c>
      <c r="H620">
        <v>13</v>
      </c>
      <c r="I620" t="s">
        <v>192</v>
      </c>
      <c r="J620" t="s">
        <v>190</v>
      </c>
      <c r="K620" t="s">
        <v>142</v>
      </c>
      <c r="L620">
        <v>1</v>
      </c>
      <c r="M620">
        <v>1</v>
      </c>
      <c r="N620">
        <v>1</v>
      </c>
      <c r="O620">
        <v>223</v>
      </c>
      <c r="P620">
        <v>223</v>
      </c>
      <c r="Q620">
        <v>89.2</v>
      </c>
      <c r="R620">
        <v>0.89200000000000002</v>
      </c>
      <c r="S620">
        <v>2.1</v>
      </c>
      <c r="T620">
        <v>10.8</v>
      </c>
      <c r="U620">
        <v>10.6</v>
      </c>
      <c r="V620">
        <v>0</v>
      </c>
      <c r="W620">
        <v>0</v>
      </c>
      <c r="X620">
        <v>0</v>
      </c>
      <c r="Y620">
        <v>85</v>
      </c>
      <c r="Z620">
        <v>50</v>
      </c>
      <c r="AA620">
        <v>6</v>
      </c>
      <c r="AB620">
        <v>100</v>
      </c>
    </row>
    <row r="621" spans="1:28" x14ac:dyDescent="0.25">
      <c r="A621" t="s">
        <v>183</v>
      </c>
      <c r="B621">
        <v>15</v>
      </c>
      <c r="C621" t="s">
        <v>137</v>
      </c>
      <c r="D621">
        <v>1</v>
      </c>
      <c r="E621">
        <v>36</v>
      </c>
      <c r="F621">
        <v>32</v>
      </c>
      <c r="G621">
        <v>81</v>
      </c>
      <c r="H621">
        <v>18</v>
      </c>
      <c r="I621" t="s">
        <v>123</v>
      </c>
      <c r="J621" t="s">
        <v>190</v>
      </c>
      <c r="K621" t="s">
        <v>119</v>
      </c>
      <c r="L621">
        <v>1</v>
      </c>
      <c r="M621">
        <v>0</v>
      </c>
      <c r="N621">
        <v>1</v>
      </c>
      <c r="O621">
        <v>250</v>
      </c>
      <c r="P621">
        <v>250</v>
      </c>
      <c r="Q621">
        <v>100</v>
      </c>
      <c r="R621">
        <v>1</v>
      </c>
      <c r="S621">
        <v>0</v>
      </c>
      <c r="T621">
        <v>0</v>
      </c>
      <c r="U621">
        <v>0</v>
      </c>
      <c r="V621">
        <v>0</v>
      </c>
      <c r="W621">
        <v>0</v>
      </c>
      <c r="X621">
        <v>0</v>
      </c>
      <c r="Y621">
        <v>100</v>
      </c>
      <c r="Z621">
        <v>100</v>
      </c>
      <c r="AA621">
        <v>100</v>
      </c>
      <c r="AB621">
        <v>100</v>
      </c>
    </row>
    <row r="622" spans="1:28" x14ac:dyDescent="0.25">
      <c r="A622" t="s">
        <v>184</v>
      </c>
      <c r="B622">
        <v>15</v>
      </c>
      <c r="C622" t="s">
        <v>158</v>
      </c>
      <c r="D622">
        <v>0</v>
      </c>
      <c r="E622">
        <v>74</v>
      </c>
      <c r="F622">
        <v>25</v>
      </c>
      <c r="G622">
        <v>65</v>
      </c>
      <c r="H622">
        <v>3</v>
      </c>
      <c r="I622" t="s">
        <v>189</v>
      </c>
      <c r="J622" t="s">
        <v>190</v>
      </c>
      <c r="K622" t="s">
        <v>119</v>
      </c>
      <c r="L622">
        <v>1</v>
      </c>
      <c r="M622">
        <v>0</v>
      </c>
      <c r="N622">
        <v>1</v>
      </c>
      <c r="O622">
        <v>224.6</v>
      </c>
      <c r="P622">
        <v>224.6</v>
      </c>
      <c r="Q622">
        <v>89.84</v>
      </c>
      <c r="R622">
        <v>0.89839999999999998</v>
      </c>
      <c r="S622">
        <v>2.5</v>
      </c>
      <c r="T622">
        <v>4.5999999999999996</v>
      </c>
      <c r="U622">
        <v>4.5999999999999996</v>
      </c>
      <c r="V622">
        <v>3.52</v>
      </c>
      <c r="W622">
        <v>1.76</v>
      </c>
      <c r="X622">
        <v>0.08</v>
      </c>
      <c r="Y622">
        <v>73</v>
      </c>
      <c r="Z622">
        <v>50</v>
      </c>
      <c r="AA622">
        <v>100</v>
      </c>
      <c r="AB622">
        <v>100</v>
      </c>
    </row>
    <row r="623" spans="1:28" x14ac:dyDescent="0.25">
      <c r="A623" t="s">
        <v>184</v>
      </c>
      <c r="B623">
        <v>15</v>
      </c>
      <c r="C623" t="s">
        <v>158</v>
      </c>
      <c r="D623">
        <v>0</v>
      </c>
      <c r="E623">
        <v>74</v>
      </c>
      <c r="F623">
        <v>25</v>
      </c>
      <c r="G623">
        <v>65</v>
      </c>
      <c r="H623">
        <v>8</v>
      </c>
      <c r="I623" t="s">
        <v>191</v>
      </c>
      <c r="J623" t="s">
        <v>190</v>
      </c>
      <c r="K623" t="s">
        <v>142</v>
      </c>
      <c r="L623">
        <v>1</v>
      </c>
      <c r="M623">
        <v>1</v>
      </c>
      <c r="N623">
        <v>1</v>
      </c>
      <c r="O623">
        <v>225.3</v>
      </c>
      <c r="P623">
        <v>225.3</v>
      </c>
      <c r="Q623">
        <v>90.12</v>
      </c>
      <c r="R623">
        <v>0.9012</v>
      </c>
      <c r="S623">
        <v>1.96</v>
      </c>
      <c r="T623">
        <v>8.4</v>
      </c>
      <c r="U623">
        <v>8.3000000000000007</v>
      </c>
      <c r="V623">
        <v>0.6</v>
      </c>
      <c r="W623">
        <v>0.4</v>
      </c>
      <c r="X623">
        <v>0.08</v>
      </c>
      <c r="Y623">
        <v>86</v>
      </c>
      <c r="Z623">
        <v>90</v>
      </c>
      <c r="AA623">
        <v>100</v>
      </c>
      <c r="AB623">
        <v>100</v>
      </c>
    </row>
    <row r="624" spans="1:28" x14ac:dyDescent="0.25">
      <c r="A624" t="s">
        <v>184</v>
      </c>
      <c r="B624">
        <v>15</v>
      </c>
      <c r="C624" t="s">
        <v>158</v>
      </c>
      <c r="D624">
        <v>0</v>
      </c>
      <c r="E624">
        <v>74</v>
      </c>
      <c r="F624">
        <v>25</v>
      </c>
      <c r="G624">
        <v>65</v>
      </c>
      <c r="H624">
        <v>13</v>
      </c>
      <c r="I624" t="s">
        <v>192</v>
      </c>
      <c r="J624" t="s">
        <v>190</v>
      </c>
      <c r="K624" t="s">
        <v>142</v>
      </c>
      <c r="L624">
        <v>1</v>
      </c>
      <c r="M624">
        <v>1</v>
      </c>
      <c r="N624">
        <v>1</v>
      </c>
      <c r="O624">
        <v>223</v>
      </c>
      <c r="P624">
        <v>223</v>
      </c>
      <c r="Q624">
        <v>89.2</v>
      </c>
      <c r="R624">
        <v>0.89200000000000002</v>
      </c>
      <c r="S624">
        <v>2.1</v>
      </c>
      <c r="T624">
        <v>10.8</v>
      </c>
      <c r="U624">
        <v>10.6</v>
      </c>
      <c r="V624">
        <v>0</v>
      </c>
      <c r="W624">
        <v>0</v>
      </c>
      <c r="X624">
        <v>0</v>
      </c>
      <c r="Y624">
        <v>15</v>
      </c>
      <c r="Z624">
        <v>5</v>
      </c>
      <c r="AA624">
        <v>6</v>
      </c>
      <c r="AB624">
        <v>100</v>
      </c>
    </row>
    <row r="625" spans="1:28" x14ac:dyDescent="0.25">
      <c r="A625" t="s">
        <v>184</v>
      </c>
      <c r="B625">
        <v>15</v>
      </c>
      <c r="C625" t="s">
        <v>158</v>
      </c>
      <c r="D625">
        <v>0</v>
      </c>
      <c r="E625">
        <v>74</v>
      </c>
      <c r="F625">
        <v>25</v>
      </c>
      <c r="G625">
        <v>65</v>
      </c>
      <c r="H625">
        <v>18</v>
      </c>
      <c r="I625" t="s">
        <v>123</v>
      </c>
      <c r="J625" t="s">
        <v>190</v>
      </c>
      <c r="K625" t="s">
        <v>119</v>
      </c>
      <c r="L625">
        <v>1</v>
      </c>
      <c r="M625">
        <v>0</v>
      </c>
      <c r="N625">
        <v>1</v>
      </c>
      <c r="O625">
        <v>250</v>
      </c>
      <c r="P625">
        <v>250</v>
      </c>
      <c r="Q625">
        <v>100</v>
      </c>
      <c r="R625">
        <v>1</v>
      </c>
      <c r="S625">
        <v>0</v>
      </c>
      <c r="T625">
        <v>0</v>
      </c>
      <c r="U625">
        <v>0</v>
      </c>
      <c r="V625">
        <v>0</v>
      </c>
      <c r="W625">
        <v>0</v>
      </c>
      <c r="X625">
        <v>0</v>
      </c>
      <c r="Y625">
        <v>100</v>
      </c>
      <c r="Z625">
        <v>100</v>
      </c>
      <c r="AA625">
        <v>100</v>
      </c>
      <c r="AB625">
        <v>100</v>
      </c>
    </row>
    <row r="626" spans="1:28" x14ac:dyDescent="0.25">
      <c r="A626" t="s">
        <v>185</v>
      </c>
      <c r="B626">
        <v>16</v>
      </c>
      <c r="C626" t="s">
        <v>158</v>
      </c>
      <c r="D626">
        <v>0</v>
      </c>
      <c r="E626">
        <v>20</v>
      </c>
      <c r="F626">
        <v>0</v>
      </c>
      <c r="G626">
        <v>100</v>
      </c>
      <c r="H626">
        <v>3</v>
      </c>
      <c r="I626" t="s">
        <v>189</v>
      </c>
      <c r="J626" t="s">
        <v>190</v>
      </c>
      <c r="K626" t="s">
        <v>119</v>
      </c>
      <c r="L626">
        <v>1</v>
      </c>
      <c r="M626">
        <v>0</v>
      </c>
      <c r="N626">
        <v>1</v>
      </c>
      <c r="O626">
        <v>224.6</v>
      </c>
      <c r="P626">
        <v>224.6</v>
      </c>
      <c r="Q626">
        <v>89.84</v>
      </c>
      <c r="R626">
        <v>0.89839999999999998</v>
      </c>
      <c r="S626">
        <v>2.5</v>
      </c>
      <c r="T626">
        <v>4.5999999999999996</v>
      </c>
      <c r="U626">
        <v>4.5999999999999996</v>
      </c>
      <c r="V626">
        <v>3.52</v>
      </c>
      <c r="W626">
        <v>1.76</v>
      </c>
      <c r="X626">
        <v>0.08</v>
      </c>
      <c r="Y626">
        <v>100</v>
      </c>
      <c r="Z626">
        <v>90</v>
      </c>
      <c r="AA626">
        <v>88</v>
      </c>
      <c r="AB626">
        <v>100</v>
      </c>
    </row>
    <row r="627" spans="1:28" x14ac:dyDescent="0.25">
      <c r="A627" t="s">
        <v>185</v>
      </c>
      <c r="B627">
        <v>16</v>
      </c>
      <c r="C627" t="s">
        <v>158</v>
      </c>
      <c r="D627">
        <v>0</v>
      </c>
      <c r="E627">
        <v>20</v>
      </c>
      <c r="F627">
        <v>0</v>
      </c>
      <c r="G627">
        <v>100</v>
      </c>
      <c r="H627">
        <v>8</v>
      </c>
      <c r="I627" t="s">
        <v>191</v>
      </c>
      <c r="J627" t="s">
        <v>190</v>
      </c>
      <c r="K627" t="s">
        <v>142</v>
      </c>
      <c r="L627">
        <v>1</v>
      </c>
      <c r="M627">
        <v>1</v>
      </c>
      <c r="N627">
        <v>1</v>
      </c>
      <c r="O627">
        <v>225.3</v>
      </c>
      <c r="P627">
        <v>225.3</v>
      </c>
      <c r="Q627">
        <v>90.12</v>
      </c>
      <c r="R627">
        <v>0.9012</v>
      </c>
      <c r="S627">
        <v>1.96</v>
      </c>
      <c r="T627">
        <v>8.4</v>
      </c>
      <c r="U627">
        <v>8.3000000000000007</v>
      </c>
      <c r="V627">
        <v>0.6</v>
      </c>
      <c r="W627">
        <v>0.4</v>
      </c>
      <c r="X627">
        <v>0.08</v>
      </c>
      <c r="Y627">
        <v>100</v>
      </c>
      <c r="Z627">
        <v>92</v>
      </c>
      <c r="AA627">
        <v>90</v>
      </c>
      <c r="AB627">
        <v>100</v>
      </c>
    </row>
    <row r="628" spans="1:28" x14ac:dyDescent="0.25">
      <c r="A628" t="s">
        <v>185</v>
      </c>
      <c r="B628">
        <v>16</v>
      </c>
      <c r="C628" t="s">
        <v>158</v>
      </c>
      <c r="D628">
        <v>0</v>
      </c>
      <c r="E628">
        <v>20</v>
      </c>
      <c r="F628">
        <v>0</v>
      </c>
      <c r="G628">
        <v>100</v>
      </c>
      <c r="H628">
        <v>13</v>
      </c>
      <c r="I628" t="s">
        <v>192</v>
      </c>
      <c r="J628" t="s">
        <v>190</v>
      </c>
      <c r="K628" t="s">
        <v>142</v>
      </c>
      <c r="L628">
        <v>1</v>
      </c>
      <c r="M628">
        <v>1</v>
      </c>
      <c r="N628">
        <v>1</v>
      </c>
      <c r="O628">
        <v>223</v>
      </c>
      <c r="P628">
        <v>223</v>
      </c>
      <c r="Q628">
        <v>89.2</v>
      </c>
      <c r="R628">
        <v>0.89200000000000002</v>
      </c>
      <c r="S628">
        <v>2.1</v>
      </c>
      <c r="T628">
        <v>10.8</v>
      </c>
      <c r="U628">
        <v>10.6</v>
      </c>
      <c r="V628">
        <v>0</v>
      </c>
      <c r="W628">
        <v>0</v>
      </c>
      <c r="X628">
        <v>0</v>
      </c>
      <c r="Y628">
        <v>50</v>
      </c>
      <c r="Z628">
        <v>37</v>
      </c>
      <c r="AA628">
        <v>5</v>
      </c>
      <c r="AB628">
        <v>100</v>
      </c>
    </row>
    <row r="629" spans="1:28" x14ac:dyDescent="0.25">
      <c r="A629" t="s">
        <v>185</v>
      </c>
      <c r="B629">
        <v>16</v>
      </c>
      <c r="C629" t="s">
        <v>158</v>
      </c>
      <c r="D629">
        <v>0</v>
      </c>
      <c r="E629">
        <v>20</v>
      </c>
      <c r="F629">
        <v>0</v>
      </c>
      <c r="G629">
        <v>100</v>
      </c>
      <c r="H629">
        <v>18</v>
      </c>
      <c r="I629" t="s">
        <v>123</v>
      </c>
      <c r="J629" t="s">
        <v>190</v>
      </c>
      <c r="K629" t="s">
        <v>119</v>
      </c>
      <c r="L629">
        <v>1</v>
      </c>
      <c r="M629">
        <v>0</v>
      </c>
      <c r="N629">
        <v>1</v>
      </c>
      <c r="O629">
        <v>250</v>
      </c>
      <c r="P629">
        <v>250</v>
      </c>
      <c r="Q629">
        <v>100</v>
      </c>
      <c r="R629">
        <v>1</v>
      </c>
      <c r="S629">
        <v>0</v>
      </c>
      <c r="T629">
        <v>0</v>
      </c>
      <c r="U629">
        <v>0</v>
      </c>
      <c r="V629">
        <v>0</v>
      </c>
      <c r="W629">
        <v>0</v>
      </c>
      <c r="X629">
        <v>0</v>
      </c>
      <c r="Y629">
        <v>100</v>
      </c>
      <c r="Z629">
        <v>99</v>
      </c>
      <c r="AA629">
        <v>100</v>
      </c>
      <c r="AB629">
        <v>100</v>
      </c>
    </row>
    <row r="630" spans="1:28" x14ac:dyDescent="0.25">
      <c r="A630" t="s">
        <v>186</v>
      </c>
      <c r="B630">
        <v>16</v>
      </c>
      <c r="C630" t="s">
        <v>137</v>
      </c>
      <c r="D630">
        <v>1</v>
      </c>
      <c r="E630">
        <v>93</v>
      </c>
      <c r="F630">
        <v>11</v>
      </c>
      <c r="G630">
        <v>75</v>
      </c>
      <c r="H630">
        <v>3</v>
      </c>
      <c r="I630" t="s">
        <v>189</v>
      </c>
      <c r="J630" t="s">
        <v>190</v>
      </c>
      <c r="K630" t="s">
        <v>119</v>
      </c>
      <c r="L630">
        <v>1</v>
      </c>
      <c r="M630">
        <v>0</v>
      </c>
      <c r="N630">
        <v>1</v>
      </c>
      <c r="O630">
        <v>224.6</v>
      </c>
      <c r="P630">
        <v>224.6</v>
      </c>
      <c r="Q630">
        <v>89.84</v>
      </c>
      <c r="R630">
        <v>0.89839999999999998</v>
      </c>
      <c r="S630">
        <v>2.5</v>
      </c>
      <c r="T630">
        <v>4.5999999999999996</v>
      </c>
      <c r="U630">
        <v>4.5999999999999996</v>
      </c>
      <c r="V630">
        <v>3.52</v>
      </c>
      <c r="W630">
        <v>1.76</v>
      </c>
      <c r="X630">
        <v>0.08</v>
      </c>
      <c r="Y630">
        <v>82</v>
      </c>
      <c r="Z630">
        <v>61</v>
      </c>
      <c r="AA630">
        <v>95</v>
      </c>
      <c r="AB630">
        <v>100</v>
      </c>
    </row>
    <row r="631" spans="1:28" x14ac:dyDescent="0.25">
      <c r="A631" t="s">
        <v>186</v>
      </c>
      <c r="B631">
        <v>16</v>
      </c>
      <c r="C631" t="s">
        <v>137</v>
      </c>
      <c r="D631">
        <v>1</v>
      </c>
      <c r="E631">
        <v>93</v>
      </c>
      <c r="F631">
        <v>11</v>
      </c>
      <c r="G631">
        <v>75</v>
      </c>
      <c r="H631">
        <v>8</v>
      </c>
      <c r="I631" t="s">
        <v>191</v>
      </c>
      <c r="J631" t="s">
        <v>190</v>
      </c>
      <c r="K631" t="s">
        <v>142</v>
      </c>
      <c r="L631">
        <v>1</v>
      </c>
      <c r="M631">
        <v>1</v>
      </c>
      <c r="N631">
        <v>1</v>
      </c>
      <c r="O631">
        <v>225.3</v>
      </c>
      <c r="P631">
        <v>225.3</v>
      </c>
      <c r="Q631">
        <v>90.12</v>
      </c>
      <c r="R631">
        <v>0.9012</v>
      </c>
      <c r="S631">
        <v>1.96</v>
      </c>
      <c r="T631">
        <v>8.4</v>
      </c>
      <c r="U631">
        <v>8.3000000000000007</v>
      </c>
      <c r="V631">
        <v>0.6</v>
      </c>
      <c r="W631">
        <v>0.4</v>
      </c>
      <c r="X631">
        <v>0.08</v>
      </c>
      <c r="Y631">
        <v>91</v>
      </c>
      <c r="Z631">
        <v>77</v>
      </c>
      <c r="AA631">
        <v>100</v>
      </c>
      <c r="AB631">
        <v>100</v>
      </c>
    </row>
    <row r="632" spans="1:28" x14ac:dyDescent="0.25">
      <c r="A632" t="s">
        <v>186</v>
      </c>
      <c r="B632">
        <v>16</v>
      </c>
      <c r="C632" t="s">
        <v>137</v>
      </c>
      <c r="D632">
        <v>1</v>
      </c>
      <c r="E632">
        <v>93</v>
      </c>
      <c r="F632">
        <v>11</v>
      </c>
      <c r="G632">
        <v>75</v>
      </c>
      <c r="H632">
        <v>13</v>
      </c>
      <c r="I632" t="s">
        <v>192</v>
      </c>
      <c r="J632" t="s">
        <v>190</v>
      </c>
      <c r="K632" t="s">
        <v>142</v>
      </c>
      <c r="L632">
        <v>1</v>
      </c>
      <c r="M632">
        <v>1</v>
      </c>
      <c r="N632">
        <v>1</v>
      </c>
      <c r="O632">
        <v>223</v>
      </c>
      <c r="P632">
        <v>223</v>
      </c>
      <c r="Q632">
        <v>89.2</v>
      </c>
      <c r="R632">
        <v>0.89200000000000002</v>
      </c>
      <c r="S632">
        <v>2.1</v>
      </c>
      <c r="T632">
        <v>10.8</v>
      </c>
      <c r="U632">
        <v>10.6</v>
      </c>
      <c r="V632">
        <v>0</v>
      </c>
      <c r="W632">
        <v>0</v>
      </c>
      <c r="X632">
        <v>0</v>
      </c>
      <c r="Y632">
        <v>0</v>
      </c>
      <c r="Z632">
        <v>0</v>
      </c>
      <c r="AA632">
        <v>4</v>
      </c>
      <c r="AB632">
        <v>100</v>
      </c>
    </row>
    <row r="633" spans="1:28" x14ac:dyDescent="0.25">
      <c r="A633" t="s">
        <v>186</v>
      </c>
      <c r="B633">
        <v>16</v>
      </c>
      <c r="C633" t="s">
        <v>137</v>
      </c>
      <c r="D633">
        <v>1</v>
      </c>
      <c r="E633">
        <v>93</v>
      </c>
      <c r="F633">
        <v>11</v>
      </c>
      <c r="G633">
        <v>75</v>
      </c>
      <c r="H633">
        <v>18</v>
      </c>
      <c r="I633" t="s">
        <v>123</v>
      </c>
      <c r="J633" t="s">
        <v>190</v>
      </c>
      <c r="K633" t="s">
        <v>119</v>
      </c>
      <c r="L633">
        <v>1</v>
      </c>
      <c r="M633">
        <v>0</v>
      </c>
      <c r="N633">
        <v>1</v>
      </c>
      <c r="O633">
        <v>250</v>
      </c>
      <c r="P633">
        <v>250</v>
      </c>
      <c r="Q633">
        <v>100</v>
      </c>
      <c r="R633">
        <v>1</v>
      </c>
      <c r="S633">
        <v>0</v>
      </c>
      <c r="T633">
        <v>0</v>
      </c>
      <c r="U633">
        <v>0</v>
      </c>
      <c r="V633">
        <v>0</v>
      </c>
      <c r="W633">
        <v>0</v>
      </c>
      <c r="X633">
        <v>0</v>
      </c>
      <c r="Y633">
        <v>81</v>
      </c>
      <c r="Z633">
        <v>60</v>
      </c>
      <c r="AA633">
        <v>100</v>
      </c>
      <c r="AB633">
        <v>100</v>
      </c>
    </row>
    <row r="634" spans="1:28" x14ac:dyDescent="0.25">
      <c r="A634" t="s">
        <v>187</v>
      </c>
      <c r="B634">
        <v>17</v>
      </c>
      <c r="C634" t="s">
        <v>158</v>
      </c>
      <c r="D634">
        <v>0</v>
      </c>
      <c r="E634">
        <v>75</v>
      </c>
      <c r="F634">
        <v>21</v>
      </c>
      <c r="G634">
        <v>70</v>
      </c>
      <c r="H634">
        <v>3</v>
      </c>
      <c r="I634" t="s">
        <v>189</v>
      </c>
      <c r="J634" t="s">
        <v>190</v>
      </c>
      <c r="K634" t="s">
        <v>119</v>
      </c>
      <c r="L634">
        <v>1</v>
      </c>
      <c r="M634">
        <v>0</v>
      </c>
      <c r="N634">
        <v>1</v>
      </c>
      <c r="O634">
        <v>224.6</v>
      </c>
      <c r="P634">
        <v>224.6</v>
      </c>
      <c r="Q634">
        <v>89.84</v>
      </c>
      <c r="R634">
        <v>0.89839999999999998</v>
      </c>
      <c r="S634">
        <v>2.5</v>
      </c>
      <c r="T634">
        <v>4.5999999999999996</v>
      </c>
      <c r="U634">
        <v>4.5999999999999996</v>
      </c>
      <c r="V634">
        <v>3.52</v>
      </c>
      <c r="W634">
        <v>1.76</v>
      </c>
      <c r="X634">
        <v>0.08</v>
      </c>
      <c r="Y634">
        <v>100</v>
      </c>
      <c r="Z634">
        <v>100</v>
      </c>
      <c r="AA634">
        <v>84</v>
      </c>
      <c r="AB634">
        <v>100</v>
      </c>
    </row>
    <row r="635" spans="1:28" x14ac:dyDescent="0.25">
      <c r="A635" t="s">
        <v>187</v>
      </c>
      <c r="B635">
        <v>17</v>
      </c>
      <c r="C635" t="s">
        <v>158</v>
      </c>
      <c r="D635">
        <v>0</v>
      </c>
      <c r="E635">
        <v>75</v>
      </c>
      <c r="F635">
        <v>21</v>
      </c>
      <c r="G635">
        <v>70</v>
      </c>
      <c r="H635">
        <v>8</v>
      </c>
      <c r="I635" t="s">
        <v>191</v>
      </c>
      <c r="J635" t="s">
        <v>190</v>
      </c>
      <c r="K635" t="s">
        <v>142</v>
      </c>
      <c r="L635">
        <v>1</v>
      </c>
      <c r="M635">
        <v>1</v>
      </c>
      <c r="N635">
        <v>1</v>
      </c>
      <c r="O635">
        <v>225.3</v>
      </c>
      <c r="P635">
        <v>225.3</v>
      </c>
      <c r="Q635">
        <v>90.12</v>
      </c>
      <c r="R635">
        <v>0.9012</v>
      </c>
      <c r="S635">
        <v>1.96</v>
      </c>
      <c r="T635">
        <v>8.4</v>
      </c>
      <c r="U635">
        <v>8.3000000000000007</v>
      </c>
      <c r="V635">
        <v>0.6</v>
      </c>
      <c r="W635">
        <v>0.4</v>
      </c>
      <c r="X635">
        <v>0.08</v>
      </c>
      <c r="Y635">
        <v>75</v>
      </c>
      <c r="Z635">
        <v>65</v>
      </c>
      <c r="AA635">
        <v>46</v>
      </c>
      <c r="AB635">
        <v>100</v>
      </c>
    </row>
    <row r="636" spans="1:28" x14ac:dyDescent="0.25">
      <c r="A636" t="s">
        <v>187</v>
      </c>
      <c r="B636">
        <v>17</v>
      </c>
      <c r="C636" t="s">
        <v>158</v>
      </c>
      <c r="D636">
        <v>0</v>
      </c>
      <c r="E636">
        <v>75</v>
      </c>
      <c r="F636">
        <v>21</v>
      </c>
      <c r="G636">
        <v>70</v>
      </c>
      <c r="H636">
        <v>13</v>
      </c>
      <c r="I636" t="s">
        <v>192</v>
      </c>
      <c r="J636" t="s">
        <v>190</v>
      </c>
      <c r="K636" t="s">
        <v>142</v>
      </c>
      <c r="L636">
        <v>1</v>
      </c>
      <c r="M636">
        <v>1</v>
      </c>
      <c r="N636">
        <v>1</v>
      </c>
      <c r="O636">
        <v>223</v>
      </c>
      <c r="P636">
        <v>223</v>
      </c>
      <c r="Q636">
        <v>89.2</v>
      </c>
      <c r="R636">
        <v>0.89200000000000002</v>
      </c>
      <c r="S636">
        <v>2.1</v>
      </c>
      <c r="T636">
        <v>10.8</v>
      </c>
      <c r="U636">
        <v>10.6</v>
      </c>
      <c r="V636">
        <v>0</v>
      </c>
      <c r="W636">
        <v>0</v>
      </c>
      <c r="X636">
        <v>0</v>
      </c>
      <c r="Y636">
        <v>81</v>
      </c>
      <c r="Z636">
        <v>48</v>
      </c>
      <c r="AA636">
        <v>33</v>
      </c>
      <c r="AB636">
        <v>100</v>
      </c>
    </row>
    <row r="637" spans="1:28" x14ac:dyDescent="0.25">
      <c r="A637" t="s">
        <v>187</v>
      </c>
      <c r="B637">
        <v>17</v>
      </c>
      <c r="C637" t="s">
        <v>158</v>
      </c>
      <c r="D637">
        <v>0</v>
      </c>
      <c r="E637">
        <v>75</v>
      </c>
      <c r="F637">
        <v>21</v>
      </c>
      <c r="G637">
        <v>70</v>
      </c>
      <c r="H637">
        <v>18</v>
      </c>
      <c r="I637" t="s">
        <v>123</v>
      </c>
      <c r="J637" t="s">
        <v>190</v>
      </c>
      <c r="K637" t="s">
        <v>119</v>
      </c>
      <c r="L637">
        <v>1</v>
      </c>
      <c r="M637">
        <v>0</v>
      </c>
      <c r="N637">
        <v>1</v>
      </c>
      <c r="O637">
        <v>250</v>
      </c>
      <c r="P637">
        <v>250</v>
      </c>
      <c r="Q637">
        <v>100</v>
      </c>
      <c r="R637">
        <v>1</v>
      </c>
      <c r="S637">
        <v>0</v>
      </c>
      <c r="T637">
        <v>0</v>
      </c>
      <c r="U637">
        <v>0</v>
      </c>
      <c r="V637">
        <v>0</v>
      </c>
      <c r="W637">
        <v>0</v>
      </c>
      <c r="X637">
        <v>0</v>
      </c>
      <c r="Y637">
        <v>100</v>
      </c>
      <c r="Z637">
        <v>100</v>
      </c>
      <c r="AA637">
        <v>99</v>
      </c>
      <c r="AB637">
        <v>100</v>
      </c>
    </row>
    <row r="638" spans="1:28" x14ac:dyDescent="0.25">
      <c r="A638" t="s">
        <v>188</v>
      </c>
      <c r="B638">
        <v>17</v>
      </c>
      <c r="C638" t="s">
        <v>137</v>
      </c>
      <c r="D638">
        <v>1</v>
      </c>
      <c r="E638">
        <v>70</v>
      </c>
      <c r="F638">
        <v>13</v>
      </c>
      <c r="G638">
        <v>51</v>
      </c>
      <c r="H638">
        <v>3</v>
      </c>
      <c r="I638" t="s">
        <v>189</v>
      </c>
      <c r="J638" t="s">
        <v>190</v>
      </c>
      <c r="K638" t="s">
        <v>119</v>
      </c>
      <c r="L638">
        <v>1</v>
      </c>
      <c r="M638">
        <v>0</v>
      </c>
      <c r="N638">
        <v>1</v>
      </c>
      <c r="O638">
        <v>224.6</v>
      </c>
      <c r="P638">
        <v>224.6</v>
      </c>
      <c r="Q638">
        <v>89.84</v>
      </c>
      <c r="R638">
        <v>0.89839999999999998</v>
      </c>
      <c r="S638">
        <v>2.5</v>
      </c>
      <c r="T638">
        <v>4.5999999999999996</v>
      </c>
      <c r="U638">
        <v>4.5999999999999996</v>
      </c>
      <c r="V638">
        <v>3.52</v>
      </c>
      <c r="W638">
        <v>1.76</v>
      </c>
      <c r="X638">
        <v>0.08</v>
      </c>
      <c r="Y638">
        <v>100</v>
      </c>
      <c r="Z638">
        <v>62</v>
      </c>
      <c r="AA638">
        <v>96</v>
      </c>
      <c r="AB638">
        <v>100</v>
      </c>
    </row>
    <row r="639" spans="1:28" x14ac:dyDescent="0.25">
      <c r="A639" t="s">
        <v>188</v>
      </c>
      <c r="B639">
        <v>17</v>
      </c>
      <c r="C639" t="s">
        <v>137</v>
      </c>
      <c r="D639">
        <v>1</v>
      </c>
      <c r="E639">
        <v>70</v>
      </c>
      <c r="F639">
        <v>13</v>
      </c>
      <c r="G639">
        <v>51</v>
      </c>
      <c r="H639">
        <v>8</v>
      </c>
      <c r="I639" t="s">
        <v>191</v>
      </c>
      <c r="J639" t="s">
        <v>190</v>
      </c>
      <c r="K639" t="s">
        <v>142</v>
      </c>
      <c r="L639">
        <v>1</v>
      </c>
      <c r="M639">
        <v>1</v>
      </c>
      <c r="N639">
        <v>1</v>
      </c>
      <c r="O639">
        <v>225.3</v>
      </c>
      <c r="P639">
        <v>225.3</v>
      </c>
      <c r="Q639">
        <v>90.12</v>
      </c>
      <c r="R639">
        <v>0.9012</v>
      </c>
      <c r="S639">
        <v>1.96</v>
      </c>
      <c r="T639">
        <v>8.4</v>
      </c>
      <c r="U639">
        <v>8.3000000000000007</v>
      </c>
      <c r="V639">
        <v>0.6</v>
      </c>
      <c r="W639">
        <v>0.4</v>
      </c>
      <c r="X639">
        <v>0.08</v>
      </c>
      <c r="Y639">
        <v>59</v>
      </c>
      <c r="Z639">
        <v>35</v>
      </c>
      <c r="AA639">
        <v>23</v>
      </c>
      <c r="AB639">
        <v>100</v>
      </c>
    </row>
    <row r="640" spans="1:28" x14ac:dyDescent="0.25">
      <c r="A640" t="s">
        <v>188</v>
      </c>
      <c r="B640">
        <v>17</v>
      </c>
      <c r="C640" t="s">
        <v>137</v>
      </c>
      <c r="D640">
        <v>1</v>
      </c>
      <c r="E640">
        <v>70</v>
      </c>
      <c r="F640">
        <v>13</v>
      </c>
      <c r="G640">
        <v>51</v>
      </c>
      <c r="H640">
        <v>13</v>
      </c>
      <c r="I640" t="s">
        <v>192</v>
      </c>
      <c r="J640" t="s">
        <v>190</v>
      </c>
      <c r="K640" t="s">
        <v>142</v>
      </c>
      <c r="L640">
        <v>1</v>
      </c>
      <c r="M640">
        <v>1</v>
      </c>
      <c r="N640">
        <v>1</v>
      </c>
      <c r="O640">
        <v>223</v>
      </c>
      <c r="P640">
        <v>223</v>
      </c>
      <c r="Q640">
        <v>89.2</v>
      </c>
      <c r="R640">
        <v>0.89200000000000002</v>
      </c>
      <c r="S640">
        <v>2.1</v>
      </c>
      <c r="T640">
        <v>10.8</v>
      </c>
      <c r="U640">
        <v>10.6</v>
      </c>
      <c r="V640">
        <v>0</v>
      </c>
      <c r="W640">
        <v>0</v>
      </c>
      <c r="X640">
        <v>0</v>
      </c>
      <c r="Y640">
        <v>49</v>
      </c>
      <c r="Z640">
        <v>24</v>
      </c>
      <c r="AA640">
        <v>23</v>
      </c>
      <c r="AB640">
        <v>100</v>
      </c>
    </row>
    <row r="641" spans="1:28" x14ac:dyDescent="0.25">
      <c r="A641" t="s">
        <v>188</v>
      </c>
      <c r="B641">
        <v>17</v>
      </c>
      <c r="C641" t="s">
        <v>137</v>
      </c>
      <c r="D641">
        <v>1</v>
      </c>
      <c r="E641">
        <v>70</v>
      </c>
      <c r="F641">
        <v>13</v>
      </c>
      <c r="G641">
        <v>51</v>
      </c>
      <c r="H641">
        <v>18</v>
      </c>
      <c r="I641" t="s">
        <v>123</v>
      </c>
      <c r="J641" t="s">
        <v>190</v>
      </c>
      <c r="K641" t="s">
        <v>119</v>
      </c>
      <c r="L641">
        <v>1</v>
      </c>
      <c r="M641">
        <v>0</v>
      </c>
      <c r="N641">
        <v>1</v>
      </c>
      <c r="O641">
        <v>250</v>
      </c>
      <c r="P641">
        <v>250</v>
      </c>
      <c r="Q641">
        <v>100</v>
      </c>
      <c r="R641">
        <v>1</v>
      </c>
      <c r="S641">
        <v>0</v>
      </c>
      <c r="T641">
        <v>0</v>
      </c>
      <c r="U641">
        <v>0</v>
      </c>
      <c r="V641">
        <v>0</v>
      </c>
      <c r="W641">
        <v>0</v>
      </c>
      <c r="X641">
        <v>0</v>
      </c>
      <c r="Y641">
        <v>67</v>
      </c>
      <c r="Z641">
        <v>50</v>
      </c>
      <c r="AA641">
        <v>100</v>
      </c>
      <c r="AB641">
        <v>100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0"/>
  <sheetViews>
    <sheetView workbookViewId="0">
      <selection activeCell="A2" sqref="A2"/>
    </sheetView>
  </sheetViews>
  <sheetFormatPr defaultRowHeight="15" x14ac:dyDescent="0.25"/>
  <cols>
    <col min="1" max="1" width="33.42578125" customWidth="1"/>
    <col min="2" max="2" width="48.140625" customWidth="1"/>
    <col min="3" max="3" width="92.5703125" customWidth="1"/>
  </cols>
  <sheetData>
    <row r="1" spans="1:3" ht="16.5" thickBot="1" x14ac:dyDescent="0.3">
      <c r="A1" s="15" t="s">
        <v>193</v>
      </c>
    </row>
    <row r="2" spans="1:3" ht="16.5" thickBot="1" x14ac:dyDescent="0.3">
      <c r="A2" s="28" t="s">
        <v>58</v>
      </c>
      <c r="B2" s="29" t="s">
        <v>59</v>
      </c>
      <c r="C2" s="29" t="s">
        <v>60</v>
      </c>
    </row>
    <row r="3" spans="1:3" ht="32.25" thickBot="1" x14ac:dyDescent="0.3">
      <c r="A3" s="30" t="s">
        <v>96</v>
      </c>
      <c r="B3" s="31" t="s">
        <v>97</v>
      </c>
      <c r="C3" s="31" t="s">
        <v>98</v>
      </c>
    </row>
    <row r="4" spans="1:3" ht="48" thickBot="1" x14ac:dyDescent="0.3">
      <c r="A4" s="30" t="s">
        <v>99</v>
      </c>
      <c r="B4" s="31" t="s">
        <v>100</v>
      </c>
      <c r="C4" s="31" t="s">
        <v>101</v>
      </c>
    </row>
    <row r="5" spans="1:3" ht="79.5" thickBot="1" x14ac:dyDescent="0.3">
      <c r="A5" s="30" t="s">
        <v>61</v>
      </c>
      <c r="B5" s="31" t="s">
        <v>62</v>
      </c>
      <c r="C5" s="31" t="s">
        <v>102</v>
      </c>
    </row>
    <row r="6" spans="1:3" ht="48" thickBot="1" x14ac:dyDescent="0.3">
      <c r="A6" s="30" t="s">
        <v>103</v>
      </c>
      <c r="B6" s="31" t="s">
        <v>104</v>
      </c>
      <c r="C6" s="31" t="s">
        <v>105</v>
      </c>
    </row>
    <row r="7" spans="1:3" ht="48" thickBot="1" x14ac:dyDescent="0.3">
      <c r="A7" s="30" t="s">
        <v>106</v>
      </c>
      <c r="B7" s="31" t="s">
        <v>107</v>
      </c>
      <c r="C7" s="31" t="s">
        <v>108</v>
      </c>
    </row>
    <row r="8" spans="1:3" ht="15" customHeight="1" x14ac:dyDescent="0.25">
      <c r="A8" s="26"/>
      <c r="B8" s="26"/>
      <c r="C8" s="26"/>
    </row>
    <row r="9" spans="1:3" ht="15" customHeight="1" x14ac:dyDescent="0.25">
      <c r="A9" s="26"/>
      <c r="B9" s="26"/>
      <c r="C9" s="26"/>
    </row>
    <row r="10" spans="1:3" ht="15" customHeight="1" x14ac:dyDescent="0.25">
      <c r="A10" s="26"/>
      <c r="B10" s="26"/>
      <c r="C10" s="26"/>
    </row>
    <row r="11" spans="1:3" ht="15" customHeight="1" x14ac:dyDescent="0.25">
      <c r="A11" s="26"/>
      <c r="B11" s="26"/>
      <c r="C11" s="26"/>
    </row>
    <row r="12" spans="1:3" ht="15" customHeight="1" x14ac:dyDescent="0.25">
      <c r="A12" s="26"/>
      <c r="B12" s="26"/>
      <c r="C12" s="26"/>
    </row>
    <row r="13" spans="1:3" ht="15" customHeight="1" x14ac:dyDescent="0.25">
      <c r="A13" s="26"/>
      <c r="B13" s="26"/>
      <c r="C13" s="26"/>
    </row>
    <row r="14" spans="1:3" ht="9" customHeight="1" x14ac:dyDescent="0.25">
      <c r="A14" s="26"/>
      <c r="B14" s="26"/>
      <c r="C14" s="26"/>
    </row>
    <row r="15" spans="1:3" ht="15" customHeight="1" x14ac:dyDescent="0.25">
      <c r="A15" s="26"/>
      <c r="B15" s="26"/>
      <c r="C15" s="26"/>
    </row>
    <row r="16" spans="1:3" ht="48.75" customHeight="1" x14ac:dyDescent="0.25">
      <c r="A16" s="26"/>
      <c r="B16" s="26"/>
      <c r="C16" s="26"/>
    </row>
    <row r="17" spans="1:3" ht="15" customHeight="1" x14ac:dyDescent="0.25">
      <c r="A17" s="26"/>
      <c r="B17" s="26"/>
      <c r="C17" s="26"/>
    </row>
    <row r="18" spans="1:3" ht="35.25" customHeight="1" x14ac:dyDescent="0.25">
      <c r="A18" s="26"/>
      <c r="B18" s="26"/>
      <c r="C18" s="26"/>
    </row>
    <row r="19" spans="1:3" ht="15" customHeight="1" x14ac:dyDescent="0.25">
      <c r="A19" s="26"/>
      <c r="B19" s="26"/>
      <c r="C19" s="26"/>
    </row>
    <row r="20" spans="1:3" ht="71.25" customHeight="1" x14ac:dyDescent="0.25">
      <c r="A20" s="26"/>
      <c r="B20" s="26"/>
      <c r="C20" s="26"/>
    </row>
    <row r="21" spans="1:3" ht="15" customHeight="1" x14ac:dyDescent="0.25">
      <c r="A21" s="26"/>
      <c r="B21" s="26"/>
      <c r="C21" s="26"/>
    </row>
    <row r="22" spans="1:3" ht="33.75" customHeight="1" x14ac:dyDescent="0.25">
      <c r="A22" s="26"/>
      <c r="B22" s="26"/>
      <c r="C22" s="26"/>
    </row>
    <row r="23" spans="1:3" ht="15" customHeight="1" x14ac:dyDescent="0.25">
      <c r="A23" s="26"/>
      <c r="B23" s="26"/>
      <c r="C23" s="26"/>
    </row>
    <row r="24" spans="1:3" ht="33" customHeight="1" x14ac:dyDescent="0.25">
      <c r="A24" s="26"/>
      <c r="B24" s="26"/>
      <c r="C24" s="26"/>
    </row>
    <row r="25" spans="1:3" ht="15" customHeight="1" x14ac:dyDescent="0.25">
      <c r="A25" s="26"/>
      <c r="B25" s="26"/>
      <c r="C25" s="26"/>
    </row>
    <row r="26" spans="1:3" ht="92.25" customHeight="1" x14ac:dyDescent="0.25">
      <c r="A26" s="26"/>
      <c r="B26" s="26"/>
      <c r="C26" s="26"/>
    </row>
    <row r="27" spans="1:3" ht="15" customHeight="1" x14ac:dyDescent="0.25">
      <c r="A27" s="26"/>
      <c r="B27" s="26"/>
      <c r="C27" s="26"/>
    </row>
    <row r="28" spans="1:3" ht="23.25" customHeight="1" x14ac:dyDescent="0.25">
      <c r="A28" s="26"/>
      <c r="B28" s="26"/>
      <c r="C28" s="26"/>
    </row>
    <row r="29" spans="1:3" ht="15" customHeight="1" x14ac:dyDescent="0.25">
      <c r="A29" s="26"/>
      <c r="B29" s="26"/>
      <c r="C29" s="26"/>
    </row>
    <row r="30" spans="1:3" ht="41.25" customHeight="1" thickBot="1" x14ac:dyDescent="0.3">
      <c r="A30" s="27"/>
      <c r="B30" s="27"/>
      <c r="C30" s="27"/>
    </row>
  </sheetData>
  <mergeCells count="33">
    <mergeCell ref="A27:A28"/>
    <mergeCell ref="B27:B28"/>
    <mergeCell ref="C27:C28"/>
    <mergeCell ref="A29:A30"/>
    <mergeCell ref="B29:B30"/>
    <mergeCell ref="C29:C30"/>
    <mergeCell ref="A23:A24"/>
    <mergeCell ref="B23:B24"/>
    <mergeCell ref="C23:C24"/>
    <mergeCell ref="A25:A26"/>
    <mergeCell ref="B25:B26"/>
    <mergeCell ref="C25:C26"/>
    <mergeCell ref="A19:A20"/>
    <mergeCell ref="B19:B20"/>
    <mergeCell ref="C19:C20"/>
    <mergeCell ref="A21:A22"/>
    <mergeCell ref="B21:B22"/>
    <mergeCell ref="C21:C22"/>
    <mergeCell ref="A15:A16"/>
    <mergeCell ref="B15:B16"/>
    <mergeCell ref="C15:C16"/>
    <mergeCell ref="A17:A18"/>
    <mergeCell ref="B17:B18"/>
    <mergeCell ref="C17:C18"/>
    <mergeCell ref="A12:A14"/>
    <mergeCell ref="B12:B14"/>
    <mergeCell ref="C12:C14"/>
    <mergeCell ref="A8:A9"/>
    <mergeCell ref="B8:B9"/>
    <mergeCell ref="C8:C9"/>
    <mergeCell ref="A10:A11"/>
    <mergeCell ref="B10:B11"/>
    <mergeCell ref="C10:C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4:F33"/>
  <sheetViews>
    <sheetView workbookViewId="0">
      <selection activeCell="G23" sqref="G23"/>
    </sheetView>
  </sheetViews>
  <sheetFormatPr defaultRowHeight="15" x14ac:dyDescent="0.25"/>
  <cols>
    <col min="2" max="2" width="35.5703125" customWidth="1"/>
    <col min="3" max="3" width="33.7109375" customWidth="1"/>
    <col min="4" max="4" width="20" customWidth="1"/>
    <col min="5" max="6" width="21" customWidth="1"/>
  </cols>
  <sheetData>
    <row r="24" spans="2:6" ht="16.5" thickBot="1" x14ac:dyDescent="0.3">
      <c r="B24" s="15" t="s">
        <v>63</v>
      </c>
    </row>
    <row r="25" spans="2:6" ht="32.25" customHeight="1" thickBot="1" x14ac:dyDescent="0.3">
      <c r="B25" s="18" t="s">
        <v>64</v>
      </c>
      <c r="C25" s="18" t="s">
        <v>65</v>
      </c>
      <c r="D25" s="18" t="s">
        <v>66</v>
      </c>
      <c r="E25" s="18" t="s">
        <v>67</v>
      </c>
      <c r="F25" s="18" t="s">
        <v>68</v>
      </c>
    </row>
    <row r="26" spans="2:6" ht="18.75" x14ac:dyDescent="0.25">
      <c r="B26" s="16" t="s">
        <v>69</v>
      </c>
      <c r="C26" s="19" t="s">
        <v>70</v>
      </c>
      <c r="D26" s="19" t="s">
        <v>71</v>
      </c>
      <c r="E26" s="19" t="s">
        <v>72</v>
      </c>
      <c r="F26" s="19" t="s">
        <v>73</v>
      </c>
    </row>
    <row r="27" spans="2:6" ht="15.75" x14ac:dyDescent="0.25">
      <c r="B27" s="16" t="s">
        <v>74</v>
      </c>
      <c r="C27" s="19" t="s">
        <v>75</v>
      </c>
      <c r="D27" s="19" t="s">
        <v>76</v>
      </c>
      <c r="E27" s="19" t="s">
        <v>77</v>
      </c>
      <c r="F27" s="19" t="s">
        <v>78</v>
      </c>
    </row>
    <row r="28" spans="2:6" ht="15.75" x14ac:dyDescent="0.25">
      <c r="B28" s="16" t="s">
        <v>79</v>
      </c>
      <c r="C28" s="19" t="s">
        <v>80</v>
      </c>
      <c r="D28" s="19" t="s">
        <v>81</v>
      </c>
      <c r="E28" s="19" t="s">
        <v>82</v>
      </c>
      <c r="F28" s="19" t="s">
        <v>82</v>
      </c>
    </row>
    <row r="29" spans="2:6" ht="15.75" x14ac:dyDescent="0.25">
      <c r="B29" s="16" t="s">
        <v>83</v>
      </c>
      <c r="C29" s="19" t="s">
        <v>80</v>
      </c>
      <c r="D29" s="21">
        <v>0.05</v>
      </c>
      <c r="E29" s="19" t="s">
        <v>82</v>
      </c>
      <c r="F29" s="19" t="s">
        <v>82</v>
      </c>
    </row>
    <row r="30" spans="2:6" ht="15.75" x14ac:dyDescent="0.25">
      <c r="B30" s="16" t="s">
        <v>84</v>
      </c>
      <c r="C30" s="19" t="s">
        <v>85</v>
      </c>
      <c r="D30" s="19" t="s">
        <v>86</v>
      </c>
      <c r="E30" s="19" t="s">
        <v>87</v>
      </c>
      <c r="F30" s="19" t="s">
        <v>82</v>
      </c>
    </row>
    <row r="31" spans="2:6" ht="15.75" x14ac:dyDescent="0.25">
      <c r="B31" s="16" t="s">
        <v>88</v>
      </c>
      <c r="C31" s="19" t="s">
        <v>89</v>
      </c>
      <c r="D31" s="19" t="s">
        <v>90</v>
      </c>
      <c r="E31" s="19" t="s">
        <v>91</v>
      </c>
      <c r="F31" s="19" t="s">
        <v>82</v>
      </c>
    </row>
    <row r="32" spans="2:6" ht="16.5" thickBot="1" x14ac:dyDescent="0.3">
      <c r="B32" s="17" t="s">
        <v>92</v>
      </c>
      <c r="C32" s="20" t="s">
        <v>93</v>
      </c>
      <c r="D32" s="22">
        <v>0.01</v>
      </c>
      <c r="E32" s="20" t="s">
        <v>82</v>
      </c>
      <c r="F32" s="20" t="s">
        <v>94</v>
      </c>
    </row>
    <row r="33" spans="2:2" ht="15.75" x14ac:dyDescent="0.25">
      <c r="B33" s="14" t="s">
        <v>95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8"/>
  <sheetViews>
    <sheetView workbookViewId="0">
      <selection activeCell="L26" sqref="L26"/>
    </sheetView>
  </sheetViews>
  <sheetFormatPr defaultRowHeight="15" x14ac:dyDescent="0.25"/>
  <sheetData>
    <row r="1" spans="1:9" x14ac:dyDescent="0.25">
      <c r="A1" s="1" t="s">
        <v>0</v>
      </c>
      <c r="B1" s="1" t="s">
        <v>1</v>
      </c>
      <c r="C1" s="1" t="s">
        <v>33</v>
      </c>
      <c r="D1" s="1" t="s">
        <v>2</v>
      </c>
      <c r="E1" s="1" t="s">
        <v>3</v>
      </c>
      <c r="F1" s="1" t="s">
        <v>24</v>
      </c>
      <c r="G1" s="1" t="s">
        <v>27</v>
      </c>
      <c r="H1" s="1" t="s">
        <v>54</v>
      </c>
      <c r="I1" s="1" t="s">
        <v>4</v>
      </c>
    </row>
    <row r="2" spans="1:9" x14ac:dyDescent="0.25">
      <c r="A2" t="s">
        <v>5</v>
      </c>
      <c r="B2" s="2" t="s">
        <v>6</v>
      </c>
      <c r="C2" s="2" t="s">
        <v>34</v>
      </c>
      <c r="D2">
        <v>25</v>
      </c>
      <c r="E2">
        <v>1.93</v>
      </c>
      <c r="F2" t="s">
        <v>25</v>
      </c>
      <c r="G2" s="4" t="s">
        <v>28</v>
      </c>
      <c r="H2" t="s">
        <v>30</v>
      </c>
    </row>
    <row r="3" spans="1:9" x14ac:dyDescent="0.25">
      <c r="A3" t="s">
        <v>7</v>
      </c>
      <c r="B3" s="2" t="s">
        <v>8</v>
      </c>
      <c r="C3" s="2" t="s">
        <v>34</v>
      </c>
      <c r="D3" s="2">
        <v>36</v>
      </c>
      <c r="E3">
        <v>1.72</v>
      </c>
      <c r="F3" t="s">
        <v>25</v>
      </c>
      <c r="G3" s="4" t="s">
        <v>29</v>
      </c>
    </row>
    <row r="4" spans="1:9" x14ac:dyDescent="0.25">
      <c r="A4" t="s">
        <v>9</v>
      </c>
      <c r="B4" s="2" t="s">
        <v>8</v>
      </c>
      <c r="C4" s="2" t="s">
        <v>34</v>
      </c>
      <c r="D4" s="2"/>
      <c r="F4" t="s">
        <v>26</v>
      </c>
      <c r="G4" s="4"/>
      <c r="I4" t="s">
        <v>55</v>
      </c>
    </row>
    <row r="5" spans="1:9" x14ac:dyDescent="0.25">
      <c r="A5" t="s">
        <v>10</v>
      </c>
      <c r="B5" s="2" t="s">
        <v>6</v>
      </c>
      <c r="C5" s="2" t="s">
        <v>34</v>
      </c>
      <c r="D5" s="2">
        <v>22</v>
      </c>
      <c r="E5">
        <v>1.79</v>
      </c>
      <c r="F5" t="s">
        <v>25</v>
      </c>
      <c r="G5" s="4" t="s">
        <v>28</v>
      </c>
      <c r="H5" t="s">
        <v>31</v>
      </c>
      <c r="I5" t="s">
        <v>56</v>
      </c>
    </row>
    <row r="6" spans="1:9" x14ac:dyDescent="0.25">
      <c r="A6" t="s">
        <v>11</v>
      </c>
      <c r="B6" s="2" t="s">
        <v>6</v>
      </c>
      <c r="C6" s="2" t="s">
        <v>34</v>
      </c>
      <c r="D6" s="2">
        <v>41</v>
      </c>
      <c r="E6">
        <v>1.76</v>
      </c>
      <c r="F6" t="s">
        <v>26</v>
      </c>
      <c r="G6" s="4" t="s">
        <v>28</v>
      </c>
      <c r="H6" t="s">
        <v>31</v>
      </c>
    </row>
    <row r="7" spans="1:9" x14ac:dyDescent="0.25">
      <c r="A7" t="s">
        <v>12</v>
      </c>
      <c r="B7" s="2" t="s">
        <v>8</v>
      </c>
      <c r="C7" s="2" t="s">
        <v>34</v>
      </c>
      <c r="D7" s="2">
        <v>36</v>
      </c>
      <c r="E7">
        <v>1.69</v>
      </c>
      <c r="F7" t="s">
        <v>25</v>
      </c>
      <c r="G7" s="4" t="s">
        <v>29</v>
      </c>
    </row>
    <row r="8" spans="1:9" x14ac:dyDescent="0.25">
      <c r="A8" t="s">
        <v>13</v>
      </c>
      <c r="B8" s="2" t="s">
        <v>8</v>
      </c>
      <c r="C8" s="2" t="s">
        <v>34</v>
      </c>
      <c r="D8" s="2">
        <v>25</v>
      </c>
      <c r="E8">
        <v>1.79</v>
      </c>
      <c r="F8" t="s">
        <v>26</v>
      </c>
      <c r="G8" s="4" t="s">
        <v>29</v>
      </c>
    </row>
    <row r="9" spans="1:9" x14ac:dyDescent="0.25">
      <c r="A9" t="s">
        <v>14</v>
      </c>
      <c r="B9" s="2" t="s">
        <v>8</v>
      </c>
      <c r="C9" s="2" t="s">
        <v>35</v>
      </c>
      <c r="D9" s="2">
        <v>28</v>
      </c>
      <c r="E9">
        <v>1.63</v>
      </c>
      <c r="F9" t="s">
        <v>25</v>
      </c>
      <c r="G9" s="4" t="s">
        <v>28</v>
      </c>
      <c r="H9" t="s">
        <v>31</v>
      </c>
      <c r="I9" t="s">
        <v>32</v>
      </c>
    </row>
    <row r="10" spans="1:9" x14ac:dyDescent="0.25">
      <c r="A10" t="s">
        <v>15</v>
      </c>
      <c r="B10" s="2" t="s">
        <v>8</v>
      </c>
      <c r="C10" s="2" t="s">
        <v>34</v>
      </c>
      <c r="D10" s="2">
        <v>24</v>
      </c>
      <c r="E10">
        <v>1.57</v>
      </c>
      <c r="F10" t="s">
        <v>25</v>
      </c>
      <c r="G10" s="4" t="s">
        <v>29</v>
      </c>
    </row>
    <row r="11" spans="1:9" x14ac:dyDescent="0.25">
      <c r="A11" t="s">
        <v>16</v>
      </c>
      <c r="B11" s="2" t="s">
        <v>6</v>
      </c>
      <c r="C11" s="2" t="s">
        <v>34</v>
      </c>
      <c r="D11" s="2">
        <v>44</v>
      </c>
      <c r="E11">
        <v>1.74</v>
      </c>
      <c r="F11" t="s">
        <v>26</v>
      </c>
      <c r="G11" s="4" t="s">
        <v>29</v>
      </c>
    </row>
    <row r="12" spans="1:9" x14ac:dyDescent="0.25">
      <c r="A12" t="s">
        <v>17</v>
      </c>
      <c r="B12" s="2" t="s">
        <v>6</v>
      </c>
      <c r="C12" s="2" t="s">
        <v>34</v>
      </c>
      <c r="D12" s="2">
        <v>23</v>
      </c>
      <c r="E12">
        <v>1.77</v>
      </c>
      <c r="F12" t="s">
        <v>25</v>
      </c>
      <c r="G12" s="4" t="s">
        <v>28</v>
      </c>
      <c r="H12" t="s">
        <v>30</v>
      </c>
    </row>
    <row r="13" spans="1:9" x14ac:dyDescent="0.25">
      <c r="A13" t="s">
        <v>18</v>
      </c>
      <c r="B13" s="2" t="s">
        <v>8</v>
      </c>
      <c r="C13" s="2" t="s">
        <v>36</v>
      </c>
      <c r="D13" s="2">
        <v>23</v>
      </c>
      <c r="E13" s="3">
        <v>1.7</v>
      </c>
      <c r="F13" s="3" t="s">
        <v>25</v>
      </c>
      <c r="G13" s="4" t="s">
        <v>29</v>
      </c>
      <c r="H13" s="3"/>
    </row>
    <row r="14" spans="1:9" x14ac:dyDescent="0.25">
      <c r="A14" t="s">
        <v>19</v>
      </c>
      <c r="B14" s="2" t="s">
        <v>8</v>
      </c>
      <c r="C14" s="2" t="s">
        <v>34</v>
      </c>
      <c r="D14" s="2">
        <v>22</v>
      </c>
      <c r="E14">
        <v>1.64</v>
      </c>
      <c r="F14" t="s">
        <v>26</v>
      </c>
      <c r="G14" s="4" t="s">
        <v>29</v>
      </c>
    </row>
    <row r="15" spans="1:9" x14ac:dyDescent="0.25">
      <c r="A15" t="s">
        <v>20</v>
      </c>
      <c r="B15" s="2" t="s">
        <v>8</v>
      </c>
      <c r="C15" s="2" t="s">
        <v>34</v>
      </c>
      <c r="D15" s="2">
        <v>25</v>
      </c>
      <c r="E15">
        <v>1.62</v>
      </c>
      <c r="F15" t="s">
        <v>26</v>
      </c>
      <c r="G15" s="4" t="s">
        <v>28</v>
      </c>
      <c r="H15" t="s">
        <v>30</v>
      </c>
      <c r="I15" t="s">
        <v>57</v>
      </c>
    </row>
    <row r="16" spans="1:9" x14ac:dyDescent="0.25">
      <c r="A16" t="s">
        <v>21</v>
      </c>
      <c r="B16" s="2" t="s">
        <v>6</v>
      </c>
      <c r="C16" s="2" t="s">
        <v>34</v>
      </c>
      <c r="D16" s="2">
        <v>37</v>
      </c>
      <c r="E16">
        <v>1.66</v>
      </c>
      <c r="F16" t="s">
        <v>25</v>
      </c>
      <c r="G16" s="4" t="s">
        <v>28</v>
      </c>
      <c r="H16" t="s">
        <v>31</v>
      </c>
    </row>
    <row r="17" spans="1:8" x14ac:dyDescent="0.25">
      <c r="A17" t="s">
        <v>22</v>
      </c>
      <c r="B17" s="2" t="s">
        <v>6</v>
      </c>
      <c r="C17" s="2" t="s">
        <v>34</v>
      </c>
      <c r="D17" s="2">
        <v>50</v>
      </c>
      <c r="E17">
        <v>1.83</v>
      </c>
      <c r="F17" t="s">
        <v>26</v>
      </c>
      <c r="G17" s="4" t="s">
        <v>28</v>
      </c>
      <c r="H17" t="s">
        <v>30</v>
      </c>
    </row>
    <row r="18" spans="1:8" x14ac:dyDescent="0.25">
      <c r="A18" t="s">
        <v>23</v>
      </c>
      <c r="B18" s="2" t="s">
        <v>6</v>
      </c>
      <c r="C18" s="2" t="s">
        <v>34</v>
      </c>
      <c r="D18">
        <v>24</v>
      </c>
      <c r="E18">
        <v>1.86</v>
      </c>
      <c r="F18" t="s">
        <v>26</v>
      </c>
      <c r="G18" s="4" t="s">
        <v>28</v>
      </c>
      <c r="H18" t="s">
        <v>31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1"/>
  <sheetViews>
    <sheetView workbookViewId="0">
      <selection activeCell="K3" sqref="K3:K17"/>
    </sheetView>
  </sheetViews>
  <sheetFormatPr defaultRowHeight="15" x14ac:dyDescent="0.25"/>
  <cols>
    <col min="13" max="13" width="9.140625" style="25"/>
  </cols>
  <sheetData>
    <row r="1" spans="1:13" x14ac:dyDescent="0.25">
      <c r="B1" t="s">
        <v>37</v>
      </c>
      <c r="C1" t="s">
        <v>38</v>
      </c>
      <c r="D1" t="s">
        <v>39</v>
      </c>
      <c r="E1" t="s">
        <v>40</v>
      </c>
      <c r="F1" t="s">
        <v>41</v>
      </c>
    </row>
    <row r="2" spans="1:13" x14ac:dyDescent="0.25">
      <c r="A2" t="s">
        <v>26</v>
      </c>
    </row>
    <row r="3" spans="1:13" ht="15.75" x14ac:dyDescent="0.25">
      <c r="A3" t="s">
        <v>5</v>
      </c>
      <c r="B3">
        <v>79.5</v>
      </c>
      <c r="C3">
        <v>79.2</v>
      </c>
      <c r="D3">
        <v>80.5</v>
      </c>
      <c r="E3">
        <v>80</v>
      </c>
      <c r="F3">
        <v>78.5</v>
      </c>
      <c r="G3" s="24"/>
      <c r="J3" s="5"/>
      <c r="K3" s="14"/>
      <c r="L3" s="5"/>
      <c r="M3" s="24"/>
    </row>
    <row r="4" spans="1:13" ht="15.75" x14ac:dyDescent="0.25">
      <c r="A4" t="s">
        <v>7</v>
      </c>
      <c r="B4">
        <v>95.9</v>
      </c>
      <c r="C4">
        <v>96</v>
      </c>
      <c r="D4">
        <v>96.2</v>
      </c>
      <c r="E4">
        <v>96.7</v>
      </c>
      <c r="F4">
        <v>95.5</v>
      </c>
      <c r="G4" s="24"/>
      <c r="J4" s="5"/>
      <c r="K4" s="14"/>
      <c r="L4" s="5"/>
      <c r="M4" s="24"/>
    </row>
    <row r="5" spans="1:13" ht="15.75" x14ac:dyDescent="0.25">
      <c r="A5" t="s">
        <v>10</v>
      </c>
      <c r="B5">
        <v>73</v>
      </c>
      <c r="C5">
        <v>72.5</v>
      </c>
      <c r="D5">
        <v>72.5</v>
      </c>
      <c r="E5">
        <v>71.099999999999994</v>
      </c>
      <c r="F5">
        <v>69.900000000000006</v>
      </c>
      <c r="G5" s="24"/>
      <c r="J5" s="5"/>
      <c r="K5" s="14"/>
      <c r="L5" s="5"/>
      <c r="M5" s="24"/>
    </row>
    <row r="6" spans="1:13" ht="15.75" x14ac:dyDescent="0.25">
      <c r="A6" t="s">
        <v>11</v>
      </c>
      <c r="B6">
        <v>69.599999999999994</v>
      </c>
      <c r="C6">
        <v>69.5</v>
      </c>
      <c r="D6">
        <v>69.099999999999994</v>
      </c>
      <c r="E6">
        <v>70.3</v>
      </c>
      <c r="F6">
        <v>67.400000000000006</v>
      </c>
      <c r="G6" s="24"/>
      <c r="J6" s="5"/>
      <c r="K6" s="14"/>
      <c r="L6" s="5"/>
      <c r="M6" s="24"/>
    </row>
    <row r="7" spans="1:13" ht="15.75" x14ac:dyDescent="0.25">
      <c r="A7" t="s">
        <v>12</v>
      </c>
      <c r="B7">
        <v>62.1</v>
      </c>
      <c r="C7">
        <v>61.6</v>
      </c>
      <c r="D7">
        <v>61.7</v>
      </c>
      <c r="E7">
        <v>61.4</v>
      </c>
      <c r="F7">
        <v>60.4</v>
      </c>
      <c r="G7" s="24"/>
      <c r="J7" s="5"/>
      <c r="K7" s="14"/>
      <c r="L7" s="5"/>
      <c r="M7" s="24"/>
    </row>
    <row r="8" spans="1:13" ht="15.75" x14ac:dyDescent="0.25">
      <c r="A8" t="s">
        <v>13</v>
      </c>
      <c r="B8" s="5">
        <f>(72+72+72.1)/3</f>
        <v>72.033333333333331</v>
      </c>
      <c r="C8">
        <v>72.400000000000006</v>
      </c>
      <c r="D8" s="5">
        <f>(72.4+72.5+72.5)/3</f>
        <v>72.466666666666669</v>
      </c>
      <c r="E8">
        <f>(72.8+73+72.9)/3</f>
        <v>72.900000000000006</v>
      </c>
      <c r="F8">
        <v>72.3</v>
      </c>
      <c r="G8" s="24"/>
      <c r="J8" s="5"/>
      <c r="K8" s="14"/>
      <c r="L8" s="5"/>
      <c r="M8" s="24"/>
    </row>
    <row r="9" spans="1:13" ht="15.75" x14ac:dyDescent="0.25">
      <c r="A9" t="s">
        <v>14</v>
      </c>
      <c r="B9">
        <v>67.7</v>
      </c>
      <c r="C9">
        <v>67.900000000000006</v>
      </c>
      <c r="D9" s="5">
        <f>(67+67+66.8)/3</f>
        <v>66.933333333333337</v>
      </c>
      <c r="E9">
        <v>66.2</v>
      </c>
      <c r="F9">
        <v>65.3</v>
      </c>
      <c r="G9" s="24"/>
      <c r="J9" s="5"/>
      <c r="K9" s="14"/>
      <c r="L9" s="5"/>
      <c r="M9" s="24"/>
    </row>
    <row r="10" spans="1:13" ht="15.75" x14ac:dyDescent="0.25">
      <c r="A10" t="s">
        <v>15</v>
      </c>
      <c r="B10">
        <v>62.8</v>
      </c>
      <c r="C10" s="5">
        <v>62</v>
      </c>
      <c r="D10">
        <v>61.6</v>
      </c>
      <c r="E10">
        <v>61.9</v>
      </c>
      <c r="F10">
        <v>61.1</v>
      </c>
      <c r="G10" s="24"/>
      <c r="J10" s="5"/>
      <c r="K10" s="14"/>
      <c r="L10" s="5"/>
      <c r="M10" s="24"/>
    </row>
    <row r="11" spans="1:13" ht="15.75" x14ac:dyDescent="0.25">
      <c r="A11" t="s">
        <v>16</v>
      </c>
      <c r="C11">
        <v>64.3</v>
      </c>
      <c r="D11">
        <v>64.5</v>
      </c>
      <c r="E11">
        <v>64.3</v>
      </c>
      <c r="F11">
        <v>63.7</v>
      </c>
      <c r="G11" s="24"/>
      <c r="J11" s="5"/>
      <c r="K11" s="14"/>
      <c r="L11" s="5"/>
      <c r="M11" s="24"/>
    </row>
    <row r="12" spans="1:13" ht="15.75" x14ac:dyDescent="0.25">
      <c r="A12" t="s">
        <v>17</v>
      </c>
      <c r="B12">
        <v>70.099999999999994</v>
      </c>
      <c r="C12" s="5">
        <f>(70.4+70.4+70.8)/3</f>
        <v>70.533333333333346</v>
      </c>
      <c r="D12">
        <v>70</v>
      </c>
      <c r="E12">
        <v>70.3</v>
      </c>
      <c r="F12">
        <v>66.7</v>
      </c>
      <c r="G12" s="24"/>
      <c r="J12" s="5"/>
      <c r="K12" s="14"/>
      <c r="L12" s="5"/>
      <c r="M12" s="24"/>
    </row>
    <row r="13" spans="1:13" ht="15.75" x14ac:dyDescent="0.25">
      <c r="A13" t="s">
        <v>18</v>
      </c>
      <c r="B13">
        <v>63.6</v>
      </c>
      <c r="C13">
        <v>62.7</v>
      </c>
      <c r="D13">
        <v>63</v>
      </c>
      <c r="E13">
        <v>63.5</v>
      </c>
      <c r="F13">
        <v>62.7</v>
      </c>
      <c r="G13" s="24"/>
      <c r="H13" s="3"/>
      <c r="J13" s="5"/>
      <c r="K13" s="14"/>
      <c r="L13" s="5"/>
      <c r="M13" s="24"/>
    </row>
    <row r="14" spans="1:13" ht="15.75" x14ac:dyDescent="0.25">
      <c r="A14" t="s">
        <v>19</v>
      </c>
      <c r="B14">
        <v>62</v>
      </c>
      <c r="C14">
        <v>61.6</v>
      </c>
      <c r="D14">
        <v>61.3</v>
      </c>
      <c r="E14">
        <v>61.1</v>
      </c>
      <c r="F14">
        <v>60.3</v>
      </c>
      <c r="G14" s="24"/>
      <c r="J14" s="5"/>
      <c r="K14" s="14"/>
      <c r="L14" s="5"/>
      <c r="M14" s="24"/>
    </row>
    <row r="15" spans="1:13" x14ac:dyDescent="0.25">
      <c r="A15" t="s">
        <v>20</v>
      </c>
      <c r="B15">
        <v>76.900000000000006</v>
      </c>
      <c r="C15">
        <v>76.599999999999994</v>
      </c>
      <c r="D15">
        <v>76.099999999999994</v>
      </c>
      <c r="E15">
        <v>76.7</v>
      </c>
      <c r="F15">
        <v>76</v>
      </c>
      <c r="G15" s="24"/>
      <c r="J15" s="5"/>
      <c r="K15" s="5"/>
      <c r="L15" s="5"/>
      <c r="M15" s="24"/>
    </row>
    <row r="16" spans="1:13" x14ac:dyDescent="0.25">
      <c r="A16" t="s">
        <v>21</v>
      </c>
      <c r="B16">
        <v>76.7</v>
      </c>
      <c r="C16">
        <v>76.400000000000006</v>
      </c>
      <c r="D16">
        <v>76.099999999999994</v>
      </c>
      <c r="E16">
        <v>76.900000000000006</v>
      </c>
      <c r="F16">
        <v>74.900000000000006</v>
      </c>
      <c r="G16" s="24"/>
      <c r="J16" s="5"/>
      <c r="K16" s="5"/>
      <c r="L16" s="5"/>
      <c r="M16" s="24"/>
    </row>
    <row r="17" spans="1:18" x14ac:dyDescent="0.25">
      <c r="A17" t="s">
        <v>22</v>
      </c>
      <c r="B17">
        <v>84.9</v>
      </c>
      <c r="C17">
        <v>86.5</v>
      </c>
      <c r="D17">
        <v>86.1</v>
      </c>
      <c r="E17">
        <v>86.1</v>
      </c>
      <c r="F17">
        <v>84.7</v>
      </c>
      <c r="G17" s="24"/>
      <c r="J17" s="5"/>
      <c r="K17" s="5"/>
      <c r="L17" s="5"/>
      <c r="M17" s="24"/>
    </row>
    <row r="18" spans="1:18" x14ac:dyDescent="0.25">
      <c r="A18" t="s">
        <v>23</v>
      </c>
      <c r="B18">
        <v>66.5</v>
      </c>
      <c r="C18">
        <v>66.900000000000006</v>
      </c>
      <c r="D18">
        <v>66.8</v>
      </c>
      <c r="E18">
        <v>66.5</v>
      </c>
      <c r="F18">
        <v>65.7</v>
      </c>
      <c r="G18" s="24"/>
      <c r="J18" s="5"/>
      <c r="K18" s="5"/>
      <c r="L18" s="5"/>
      <c r="M18" s="24"/>
    </row>
    <row r="19" spans="1:18" x14ac:dyDescent="0.25">
      <c r="B19" s="23"/>
      <c r="C19" s="23"/>
      <c r="D19" s="23"/>
      <c r="E19" s="23"/>
      <c r="F19" s="23"/>
      <c r="G19" s="24"/>
      <c r="H19" s="5"/>
      <c r="J19" s="5"/>
      <c r="K19" s="5"/>
      <c r="L19" s="5"/>
      <c r="M19" s="24"/>
      <c r="N19" s="5"/>
      <c r="O19" s="5"/>
      <c r="P19" s="5"/>
      <c r="R19" s="5"/>
    </row>
    <row r="20" spans="1:18" x14ac:dyDescent="0.25">
      <c r="A20" t="s">
        <v>25</v>
      </c>
      <c r="G20" s="24"/>
      <c r="J20" s="5"/>
      <c r="K20" s="5"/>
      <c r="L20" s="5"/>
      <c r="M20" s="24"/>
      <c r="N20" s="5"/>
      <c r="O20" s="5"/>
      <c r="P20" s="5"/>
      <c r="R20" s="5"/>
    </row>
    <row r="21" spans="1:18" x14ac:dyDescent="0.25">
      <c r="A21" t="s">
        <v>5</v>
      </c>
      <c r="B21" s="5">
        <v>78.8</v>
      </c>
      <c r="C21">
        <v>79.400000000000006</v>
      </c>
      <c r="D21" s="5">
        <v>79.8</v>
      </c>
      <c r="E21" s="5">
        <v>80</v>
      </c>
      <c r="F21" s="5">
        <v>79.900000000000006</v>
      </c>
      <c r="G21" s="24"/>
      <c r="J21" s="5"/>
      <c r="K21" s="5"/>
      <c r="L21" s="5"/>
      <c r="M21" s="24"/>
      <c r="N21" s="5"/>
      <c r="O21" s="5"/>
      <c r="P21" s="5"/>
      <c r="R21" s="5"/>
    </row>
    <row r="22" spans="1:18" x14ac:dyDescent="0.25">
      <c r="A22" t="s">
        <v>7</v>
      </c>
      <c r="B22">
        <v>97.1</v>
      </c>
      <c r="C22">
        <v>96.7</v>
      </c>
      <c r="D22">
        <v>97.3</v>
      </c>
      <c r="E22">
        <v>96.5</v>
      </c>
      <c r="F22">
        <v>96.1</v>
      </c>
      <c r="G22" s="24"/>
      <c r="J22" s="5"/>
      <c r="K22" s="5"/>
      <c r="L22" s="5"/>
      <c r="M22" s="24"/>
      <c r="N22" s="5"/>
      <c r="O22" s="5"/>
      <c r="P22" s="5"/>
      <c r="R22" s="5"/>
    </row>
    <row r="23" spans="1:18" x14ac:dyDescent="0.25">
      <c r="A23" t="s">
        <v>10</v>
      </c>
      <c r="B23">
        <v>73.8</v>
      </c>
      <c r="C23">
        <v>73.599999999999994</v>
      </c>
      <c r="D23" s="5">
        <f>(72.9+73)/2</f>
        <v>72.95</v>
      </c>
      <c r="E23">
        <f>(72.2+72.3+72.1)/3</f>
        <v>72.2</v>
      </c>
      <c r="F23">
        <v>72.3</v>
      </c>
      <c r="G23" s="24"/>
      <c r="J23" s="5"/>
      <c r="K23" s="5"/>
      <c r="L23" s="5"/>
      <c r="M23" s="24"/>
      <c r="N23" s="5"/>
      <c r="O23" s="5"/>
      <c r="P23" s="5"/>
      <c r="R23" s="5"/>
    </row>
    <row r="24" spans="1:18" x14ac:dyDescent="0.25">
      <c r="A24" t="s">
        <v>11</v>
      </c>
      <c r="B24">
        <v>68.099999999999994</v>
      </c>
      <c r="C24">
        <v>68.900000000000006</v>
      </c>
      <c r="D24">
        <v>69.099999999999994</v>
      </c>
      <c r="E24">
        <v>68.900000000000006</v>
      </c>
      <c r="F24">
        <v>69.099999999999994</v>
      </c>
      <c r="G24" s="24"/>
      <c r="J24" s="5"/>
      <c r="K24" s="5"/>
      <c r="L24" s="5"/>
      <c r="M24" s="24"/>
    </row>
    <row r="25" spans="1:18" x14ac:dyDescent="0.25">
      <c r="A25" t="s">
        <v>12</v>
      </c>
      <c r="B25">
        <v>62</v>
      </c>
      <c r="C25">
        <v>61.7</v>
      </c>
      <c r="D25">
        <v>61.7</v>
      </c>
      <c r="E25">
        <v>61.3</v>
      </c>
      <c r="F25" s="5">
        <f>(60+60.1)/2</f>
        <v>60.05</v>
      </c>
      <c r="G25" s="24"/>
      <c r="J25" s="5"/>
      <c r="K25" s="5"/>
      <c r="L25" s="5"/>
      <c r="M25" s="24"/>
    </row>
    <row r="26" spans="1:18" x14ac:dyDescent="0.25">
      <c r="A26" t="s">
        <v>13</v>
      </c>
      <c r="B26">
        <v>72.400000000000006</v>
      </c>
      <c r="C26" s="5">
        <f>(72.6+72.6+72.7)/3</f>
        <v>72.633333333333326</v>
      </c>
      <c r="E26">
        <f>(72.3+72.2+72.1)/3</f>
        <v>72.2</v>
      </c>
      <c r="F26" s="5">
        <f>(72.4+72.3+72.3)/3</f>
        <v>72.333333333333329</v>
      </c>
      <c r="G26" s="24"/>
      <c r="J26" s="5"/>
      <c r="K26" s="5"/>
      <c r="L26" s="5"/>
      <c r="M26" s="24"/>
    </row>
    <row r="27" spans="1:18" x14ac:dyDescent="0.25">
      <c r="A27" t="s">
        <v>14</v>
      </c>
      <c r="B27" s="2">
        <v>67.2</v>
      </c>
      <c r="C27" s="2">
        <v>66.900000000000006</v>
      </c>
      <c r="D27" s="2">
        <v>66.2</v>
      </c>
      <c r="E27" s="2">
        <v>66</v>
      </c>
      <c r="F27" s="2">
        <v>65.900000000000006</v>
      </c>
      <c r="G27" s="24"/>
      <c r="J27" s="5"/>
      <c r="K27" s="5"/>
      <c r="L27" s="5"/>
      <c r="M27" s="24"/>
    </row>
    <row r="28" spans="1:18" x14ac:dyDescent="0.25">
      <c r="A28" t="s">
        <v>15</v>
      </c>
      <c r="B28" s="2">
        <v>62.5</v>
      </c>
      <c r="C28" s="2">
        <v>62.4</v>
      </c>
      <c r="D28" s="2">
        <v>62.4</v>
      </c>
      <c r="E28" s="2">
        <v>62.2</v>
      </c>
      <c r="F28" s="2">
        <v>62.5</v>
      </c>
      <c r="G28" s="24"/>
      <c r="J28" s="5"/>
      <c r="K28" s="5"/>
      <c r="L28" s="5"/>
      <c r="M28" s="24"/>
    </row>
    <row r="29" spans="1:18" x14ac:dyDescent="0.25">
      <c r="A29" t="s">
        <v>16</v>
      </c>
      <c r="C29" s="2">
        <v>64.900000000000006</v>
      </c>
      <c r="D29" s="2">
        <v>64.400000000000006</v>
      </c>
      <c r="E29" s="2">
        <v>64.7</v>
      </c>
      <c r="F29" s="2">
        <v>64.8</v>
      </c>
      <c r="G29" s="24"/>
      <c r="J29" s="5"/>
      <c r="K29" s="5"/>
      <c r="L29" s="5"/>
      <c r="M29" s="24"/>
      <c r="O29" s="5"/>
    </row>
    <row r="30" spans="1:18" x14ac:dyDescent="0.25">
      <c r="A30" t="s">
        <v>17</v>
      </c>
      <c r="B30">
        <v>69.099999999999994</v>
      </c>
      <c r="C30">
        <v>69.8</v>
      </c>
      <c r="D30">
        <v>69.5</v>
      </c>
      <c r="E30">
        <v>69.099999999999994</v>
      </c>
      <c r="F30">
        <v>69.099999999999994</v>
      </c>
      <c r="G30" s="24"/>
      <c r="J30" s="5"/>
      <c r="K30" s="5"/>
      <c r="L30" s="5"/>
      <c r="M30" s="24"/>
      <c r="O30" s="5"/>
    </row>
    <row r="31" spans="1:18" x14ac:dyDescent="0.25">
      <c r="A31" t="s">
        <v>18</v>
      </c>
      <c r="B31" s="5">
        <f>(63.8+63.6+63.6)/3</f>
        <v>63.666666666666664</v>
      </c>
      <c r="C31">
        <v>63.6</v>
      </c>
      <c r="D31" s="5">
        <f>(63.6+63.5+63.5)/3</f>
        <v>63.533333333333331</v>
      </c>
      <c r="E31">
        <v>63.5</v>
      </c>
      <c r="F31">
        <v>63.1</v>
      </c>
      <c r="G31" s="24"/>
      <c r="H31" s="3"/>
      <c r="J31" s="5"/>
      <c r="K31" s="5"/>
      <c r="L31" s="5"/>
      <c r="M31" s="24"/>
    </row>
    <row r="32" spans="1:18" x14ac:dyDescent="0.25">
      <c r="A32" t="s">
        <v>19</v>
      </c>
      <c r="B32">
        <v>61.7</v>
      </c>
      <c r="C32">
        <v>62.2</v>
      </c>
      <c r="D32">
        <v>62</v>
      </c>
      <c r="E32">
        <v>61.8</v>
      </c>
      <c r="F32">
        <v>61.3</v>
      </c>
      <c r="G32" s="24"/>
      <c r="J32" s="5"/>
      <c r="K32" s="5"/>
      <c r="L32" s="5"/>
      <c r="M32" s="24"/>
    </row>
    <row r="33" spans="1:13" x14ac:dyDescent="0.25">
      <c r="A33" t="s">
        <v>20</v>
      </c>
      <c r="B33">
        <v>78.900000000000006</v>
      </c>
      <c r="C33">
        <v>78.900000000000006</v>
      </c>
      <c r="D33">
        <v>77.900000000000006</v>
      </c>
      <c r="E33">
        <v>78.2</v>
      </c>
      <c r="F33">
        <v>78.3</v>
      </c>
      <c r="G33" s="24"/>
      <c r="J33" s="5"/>
      <c r="K33" s="5"/>
      <c r="L33" s="5"/>
      <c r="M33" s="24"/>
    </row>
    <row r="34" spans="1:13" x14ac:dyDescent="0.25">
      <c r="A34" t="s">
        <v>21</v>
      </c>
      <c r="B34">
        <v>76.099999999999994</v>
      </c>
      <c r="C34">
        <v>75.7</v>
      </c>
      <c r="D34">
        <v>75.3</v>
      </c>
      <c r="E34">
        <v>75.599999999999994</v>
      </c>
      <c r="F34">
        <v>75.2</v>
      </c>
      <c r="G34" s="24"/>
      <c r="J34" s="5"/>
      <c r="K34" s="5"/>
      <c r="L34" s="5"/>
      <c r="M34" s="24"/>
    </row>
    <row r="35" spans="1:13" x14ac:dyDescent="0.25">
      <c r="A35" t="s">
        <v>22</v>
      </c>
      <c r="B35">
        <v>87.6</v>
      </c>
      <c r="C35">
        <v>86.5</v>
      </c>
      <c r="D35">
        <v>86.5</v>
      </c>
      <c r="E35">
        <v>86.3</v>
      </c>
      <c r="F35">
        <v>86.7</v>
      </c>
      <c r="G35" s="24"/>
      <c r="J35" s="5"/>
      <c r="K35" s="5"/>
      <c r="L35" s="5"/>
      <c r="M35" s="24"/>
    </row>
    <row r="36" spans="1:13" x14ac:dyDescent="0.25">
      <c r="A36" t="s">
        <v>23</v>
      </c>
      <c r="B36">
        <v>66.5</v>
      </c>
      <c r="C36">
        <v>66.599999999999994</v>
      </c>
      <c r="D36">
        <v>66.8</v>
      </c>
      <c r="E36">
        <v>66</v>
      </c>
      <c r="F36">
        <v>66.099999999999994</v>
      </c>
      <c r="G36" s="24"/>
      <c r="J36" s="5"/>
      <c r="K36" s="5"/>
      <c r="L36" s="5"/>
      <c r="M36" s="24"/>
    </row>
    <row r="37" spans="1:13" x14ac:dyDescent="0.25">
      <c r="B37" s="23"/>
      <c r="C37" s="23"/>
      <c r="D37" s="23"/>
      <c r="E37" s="23"/>
      <c r="F37" s="23"/>
    </row>
    <row r="38" spans="1:13" x14ac:dyDescent="0.25">
      <c r="G38" s="5"/>
    </row>
    <row r="39" spans="1:13" x14ac:dyDescent="0.25">
      <c r="G39" s="5" t="e">
        <f>AVERAGE(G21:G36)</f>
        <v>#DIV/0!</v>
      </c>
    </row>
    <row r="40" spans="1:13" x14ac:dyDescent="0.25">
      <c r="G40" t="e">
        <f>STDEV(G3:G18)</f>
        <v>#DIV/0!</v>
      </c>
      <c r="H40" t="e">
        <f>TTEST(G3:G18,G21:G36,2,1)</f>
        <v>#DIV/0!</v>
      </c>
    </row>
    <row r="41" spans="1:13" x14ac:dyDescent="0.25">
      <c r="G41" t="e">
        <f>STDEV(G21:G36)</f>
        <v>#DIV/0!</v>
      </c>
    </row>
  </sheetData>
  <pageMargins left="0.7" right="0.7" top="0.75" bottom="0.75" header="0.3" footer="0.3"/>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7"/>
  <sheetViews>
    <sheetView workbookViewId="0">
      <selection activeCell="K33" sqref="K33"/>
    </sheetView>
  </sheetViews>
  <sheetFormatPr defaultRowHeight="15" x14ac:dyDescent="0.25"/>
  <sheetData>
    <row r="1" spans="1:6" x14ac:dyDescent="0.25">
      <c r="B1" t="s">
        <v>37</v>
      </c>
      <c r="C1" t="s">
        <v>38</v>
      </c>
      <c r="D1" t="s">
        <v>39</v>
      </c>
      <c r="E1" t="s">
        <v>40</v>
      </c>
      <c r="F1" t="s">
        <v>41</v>
      </c>
    </row>
    <row r="2" spans="1:6" x14ac:dyDescent="0.25">
      <c r="A2" t="s">
        <v>26</v>
      </c>
    </row>
    <row r="3" spans="1:6" x14ac:dyDescent="0.25">
      <c r="A3" t="s">
        <v>5</v>
      </c>
      <c r="B3">
        <v>1.022</v>
      </c>
      <c r="C3">
        <v>1.0229999999999999</v>
      </c>
      <c r="D3">
        <v>1.0269999999999999</v>
      </c>
      <c r="E3">
        <v>1.016</v>
      </c>
      <c r="F3">
        <v>1.0269999999999999</v>
      </c>
    </row>
    <row r="4" spans="1:6" x14ac:dyDescent="0.25">
      <c r="A4" t="s">
        <v>7</v>
      </c>
      <c r="B4">
        <v>1.026</v>
      </c>
      <c r="C4">
        <v>1.0129999999999999</v>
      </c>
      <c r="D4">
        <v>1.0129999999999999</v>
      </c>
      <c r="E4">
        <v>1.0269999999999999</v>
      </c>
      <c r="F4">
        <v>1.0269999999999999</v>
      </c>
    </row>
    <row r="5" spans="1:6" x14ac:dyDescent="0.25">
      <c r="A5" t="s">
        <v>10</v>
      </c>
      <c r="B5">
        <v>1.016</v>
      </c>
      <c r="C5">
        <v>1.0129999999999999</v>
      </c>
      <c r="D5">
        <v>1.0129999999999999</v>
      </c>
      <c r="E5">
        <v>1.022</v>
      </c>
      <c r="F5">
        <v>1.032</v>
      </c>
    </row>
    <row r="6" spans="1:6" x14ac:dyDescent="0.25">
      <c r="A6" t="s">
        <v>11</v>
      </c>
      <c r="B6">
        <v>1.0289999999999999</v>
      </c>
      <c r="C6">
        <v>1.018</v>
      </c>
      <c r="D6">
        <v>1.0269999999999999</v>
      </c>
      <c r="E6">
        <v>1.0149999999999999</v>
      </c>
      <c r="F6">
        <v>1.0269999999999999</v>
      </c>
    </row>
    <row r="7" spans="1:6" x14ac:dyDescent="0.25">
      <c r="A7" t="s">
        <v>12</v>
      </c>
      <c r="B7">
        <v>1.012</v>
      </c>
      <c r="D7">
        <v>1.0209999999999999</v>
      </c>
      <c r="E7">
        <v>1.022</v>
      </c>
      <c r="F7">
        <v>1.0269999999999999</v>
      </c>
    </row>
    <row r="8" spans="1:6" x14ac:dyDescent="0.25">
      <c r="A8" t="s">
        <v>13</v>
      </c>
      <c r="B8">
        <v>1.0129999999999999</v>
      </c>
      <c r="C8">
        <v>1.0129999999999999</v>
      </c>
      <c r="D8">
        <v>1.008</v>
      </c>
      <c r="E8" s="11">
        <v>1.02</v>
      </c>
      <c r="F8">
        <v>1.026</v>
      </c>
    </row>
    <row r="9" spans="1:6" x14ac:dyDescent="0.25">
      <c r="A9" t="s">
        <v>14</v>
      </c>
      <c r="B9">
        <v>1.016</v>
      </c>
      <c r="C9">
        <v>1.0149999999999999</v>
      </c>
      <c r="D9">
        <v>1.0209999999999999</v>
      </c>
      <c r="E9">
        <v>1.0129999999999999</v>
      </c>
      <c r="F9">
        <v>1.024</v>
      </c>
    </row>
    <row r="10" spans="1:6" x14ac:dyDescent="0.25">
      <c r="A10" t="s">
        <v>15</v>
      </c>
      <c r="B10">
        <v>1.016</v>
      </c>
      <c r="C10">
        <v>1.0049999999999999</v>
      </c>
      <c r="D10">
        <v>1.0069999999999999</v>
      </c>
      <c r="E10">
        <v>1.012</v>
      </c>
      <c r="F10">
        <v>1.0269999999999999</v>
      </c>
    </row>
    <row r="11" spans="1:6" x14ac:dyDescent="0.25">
      <c r="A11" t="s">
        <v>16</v>
      </c>
      <c r="B11" s="2">
        <v>1.018</v>
      </c>
      <c r="C11" s="2">
        <v>1.018</v>
      </c>
      <c r="D11" s="2">
        <v>1.018</v>
      </c>
      <c r="E11" s="2">
        <v>1.0189999999999999</v>
      </c>
      <c r="F11" s="12">
        <v>1.02</v>
      </c>
    </row>
    <row r="12" spans="1:6" x14ac:dyDescent="0.25">
      <c r="A12" t="s">
        <v>17</v>
      </c>
      <c r="B12">
        <v>1.0189999999999999</v>
      </c>
      <c r="C12">
        <v>1.026</v>
      </c>
      <c r="D12">
        <v>1.0269999999999999</v>
      </c>
      <c r="E12">
        <v>1.024</v>
      </c>
      <c r="F12" s="2">
        <v>1.026</v>
      </c>
    </row>
    <row r="13" spans="1:6" x14ac:dyDescent="0.25">
      <c r="A13" t="s">
        <v>18</v>
      </c>
      <c r="B13">
        <v>1.012</v>
      </c>
      <c r="C13">
        <v>1.0229999999999999</v>
      </c>
      <c r="D13">
        <v>1.028</v>
      </c>
      <c r="E13">
        <v>1.0189999999999999</v>
      </c>
      <c r="F13">
        <v>1.0329999999999999</v>
      </c>
    </row>
    <row r="14" spans="1:6" x14ac:dyDescent="0.25">
      <c r="A14" t="s">
        <v>19</v>
      </c>
      <c r="B14">
        <v>1.008</v>
      </c>
      <c r="C14">
        <v>1.01</v>
      </c>
      <c r="D14">
        <v>1.0069999999999999</v>
      </c>
      <c r="E14">
        <v>1.01</v>
      </c>
      <c r="F14">
        <v>1.032</v>
      </c>
    </row>
    <row r="15" spans="1:6" x14ac:dyDescent="0.25">
      <c r="A15" t="s">
        <v>20</v>
      </c>
      <c r="B15">
        <v>1.0149999999999999</v>
      </c>
      <c r="C15">
        <v>1.016</v>
      </c>
      <c r="D15">
        <v>1.018</v>
      </c>
      <c r="E15">
        <v>1.018</v>
      </c>
      <c r="F15">
        <v>1.028</v>
      </c>
    </row>
    <row r="16" spans="1:6" x14ac:dyDescent="0.25">
      <c r="A16" t="s">
        <v>21</v>
      </c>
      <c r="B16">
        <v>1.022</v>
      </c>
      <c r="C16">
        <v>1.016</v>
      </c>
      <c r="D16">
        <v>1.016</v>
      </c>
      <c r="E16">
        <v>1.014</v>
      </c>
      <c r="F16">
        <v>1.0289999999999999</v>
      </c>
    </row>
    <row r="17" spans="1:6" x14ac:dyDescent="0.25">
      <c r="A17" t="s">
        <v>22</v>
      </c>
      <c r="B17">
        <v>1.028</v>
      </c>
      <c r="C17">
        <v>1.018</v>
      </c>
      <c r="D17">
        <v>1.0189999999999999</v>
      </c>
      <c r="E17">
        <v>1.0129999999999999</v>
      </c>
      <c r="F17">
        <v>1.026</v>
      </c>
    </row>
    <row r="18" spans="1:6" x14ac:dyDescent="0.25">
      <c r="A18" t="s">
        <v>23</v>
      </c>
      <c r="B18">
        <v>1.026</v>
      </c>
      <c r="C18">
        <v>1.0249999999999999</v>
      </c>
      <c r="D18">
        <v>1.024</v>
      </c>
      <c r="E18">
        <v>1.0109999999999999</v>
      </c>
      <c r="F18">
        <v>1.028</v>
      </c>
    </row>
    <row r="19" spans="1:6" x14ac:dyDescent="0.25">
      <c r="B19" s="13"/>
      <c r="C19" s="13"/>
      <c r="D19" s="13"/>
      <c r="E19" s="13"/>
      <c r="F19" s="13"/>
    </row>
    <row r="20" spans="1:6" x14ac:dyDescent="0.25">
      <c r="A20" t="s">
        <v>25</v>
      </c>
      <c r="E20" s="11"/>
      <c r="F20" s="11"/>
    </row>
    <row r="21" spans="1:6" x14ac:dyDescent="0.25">
      <c r="A21" t="s">
        <v>5</v>
      </c>
      <c r="B21" s="11">
        <v>1.0189999999999999</v>
      </c>
      <c r="C21">
        <v>1.026</v>
      </c>
      <c r="D21" s="11">
        <v>1.026</v>
      </c>
      <c r="E21" s="11">
        <v>1.0149999999999999</v>
      </c>
      <c r="F21" s="11">
        <v>1.0209999999999999</v>
      </c>
    </row>
    <row r="22" spans="1:6" x14ac:dyDescent="0.25">
      <c r="A22" t="s">
        <v>7</v>
      </c>
      <c r="B22">
        <v>1.0129999999999999</v>
      </c>
      <c r="C22">
        <v>1.026</v>
      </c>
      <c r="D22" s="11">
        <v>1.01</v>
      </c>
      <c r="E22">
        <v>1.0069999999999999</v>
      </c>
      <c r="F22" s="11">
        <v>1.01</v>
      </c>
    </row>
    <row r="23" spans="1:6" x14ac:dyDescent="0.25">
      <c r="A23" t="s">
        <v>10</v>
      </c>
      <c r="B23">
        <v>1.028</v>
      </c>
      <c r="C23">
        <v>1.016</v>
      </c>
      <c r="D23">
        <v>1.014</v>
      </c>
      <c r="E23">
        <v>1.024</v>
      </c>
      <c r="F23">
        <v>1.012</v>
      </c>
    </row>
    <row r="24" spans="1:6" x14ac:dyDescent="0.25">
      <c r="A24" t="s">
        <v>11</v>
      </c>
      <c r="B24">
        <v>1.022</v>
      </c>
      <c r="C24">
        <v>1.024</v>
      </c>
      <c r="D24">
        <v>1.02</v>
      </c>
      <c r="E24">
        <v>1.014</v>
      </c>
      <c r="F24">
        <v>1.0169999999999999</v>
      </c>
    </row>
    <row r="25" spans="1:6" x14ac:dyDescent="0.25">
      <c r="A25" t="s">
        <v>12</v>
      </c>
      <c r="B25" s="11">
        <v>1.02</v>
      </c>
      <c r="C25">
        <v>1.0149999999999999</v>
      </c>
      <c r="D25">
        <v>1.014</v>
      </c>
      <c r="E25" s="11">
        <v>1.02</v>
      </c>
      <c r="F25" s="11">
        <v>1.02</v>
      </c>
    </row>
    <row r="26" spans="1:6" x14ac:dyDescent="0.25">
      <c r="A26" t="s">
        <v>13</v>
      </c>
      <c r="B26">
        <v>1.0149999999999999</v>
      </c>
      <c r="C26">
        <v>1.014</v>
      </c>
      <c r="D26" s="11">
        <v>1.01</v>
      </c>
      <c r="E26">
        <v>1.0089999999999999</v>
      </c>
      <c r="F26" s="2">
        <v>1.014</v>
      </c>
    </row>
    <row r="27" spans="1:6" x14ac:dyDescent="0.25">
      <c r="A27" t="s">
        <v>14</v>
      </c>
      <c r="B27">
        <v>1.0149999999999999</v>
      </c>
      <c r="C27">
        <v>1.0169999999999999</v>
      </c>
      <c r="D27">
        <v>1.0129999999999999</v>
      </c>
      <c r="E27">
        <v>1.0149999999999999</v>
      </c>
      <c r="F27" s="2">
        <v>1.0129999999999999</v>
      </c>
    </row>
    <row r="28" spans="1:6" x14ac:dyDescent="0.25">
      <c r="A28" t="s">
        <v>15</v>
      </c>
      <c r="B28">
        <v>1.0149999999999999</v>
      </c>
      <c r="C28">
        <v>1.0109999999999999</v>
      </c>
      <c r="D28">
        <v>1.01</v>
      </c>
      <c r="E28" s="2">
        <v>1.01</v>
      </c>
      <c r="F28" s="2">
        <v>1.014</v>
      </c>
    </row>
    <row r="29" spans="1:6" x14ac:dyDescent="0.25">
      <c r="A29" t="s">
        <v>16</v>
      </c>
      <c r="C29">
        <v>1.014</v>
      </c>
      <c r="D29">
        <v>1.014</v>
      </c>
      <c r="E29">
        <v>1.014</v>
      </c>
      <c r="F29" s="2">
        <v>1.0129999999999999</v>
      </c>
    </row>
    <row r="30" spans="1:6" x14ac:dyDescent="0.25">
      <c r="A30" t="s">
        <v>17</v>
      </c>
      <c r="B30">
        <v>1.0249999999999999</v>
      </c>
      <c r="C30">
        <v>1.03</v>
      </c>
      <c r="D30">
        <v>1.03</v>
      </c>
      <c r="E30">
        <v>1.0169999999999999</v>
      </c>
      <c r="F30" s="2">
        <v>1.0209999999999999</v>
      </c>
    </row>
    <row r="31" spans="1:6" x14ac:dyDescent="0.25">
      <c r="A31" t="s">
        <v>18</v>
      </c>
      <c r="B31">
        <v>1.0309999999999999</v>
      </c>
      <c r="C31">
        <v>1.026</v>
      </c>
      <c r="D31">
        <v>1.024</v>
      </c>
      <c r="E31">
        <v>1.016</v>
      </c>
      <c r="F31">
        <v>1.016</v>
      </c>
    </row>
    <row r="32" spans="1:6" x14ac:dyDescent="0.25">
      <c r="A32" t="s">
        <v>19</v>
      </c>
      <c r="B32">
        <v>1.014</v>
      </c>
      <c r="C32">
        <v>1.0249999999999999</v>
      </c>
      <c r="D32">
        <v>1.0069999999999999</v>
      </c>
      <c r="E32">
        <v>1.0089999999999999</v>
      </c>
      <c r="F32">
        <v>1.014</v>
      </c>
    </row>
    <row r="33" spans="1:6" x14ac:dyDescent="0.25">
      <c r="A33" t="s">
        <v>20</v>
      </c>
      <c r="B33">
        <v>1.0169999999999999</v>
      </c>
      <c r="C33">
        <v>1.0149999999999999</v>
      </c>
      <c r="D33">
        <v>1.012</v>
      </c>
      <c r="E33">
        <v>1.012</v>
      </c>
      <c r="F33">
        <v>1.016</v>
      </c>
    </row>
    <row r="34" spans="1:6" x14ac:dyDescent="0.25">
      <c r="A34" t="s">
        <v>21</v>
      </c>
      <c r="B34">
        <v>1.0109999999999999</v>
      </c>
      <c r="C34">
        <v>1.016</v>
      </c>
      <c r="D34">
        <v>1.0169999999999999</v>
      </c>
      <c r="E34">
        <v>1.014</v>
      </c>
      <c r="F34" s="11">
        <v>1.02</v>
      </c>
    </row>
    <row r="35" spans="1:6" x14ac:dyDescent="0.25">
      <c r="A35" t="s">
        <v>22</v>
      </c>
      <c r="B35">
        <v>1.026</v>
      </c>
      <c r="C35">
        <v>1.016</v>
      </c>
      <c r="D35">
        <v>1.0109999999999999</v>
      </c>
      <c r="E35">
        <v>1.0069999999999999</v>
      </c>
      <c r="F35">
        <v>1.0169999999999999</v>
      </c>
    </row>
    <row r="36" spans="1:6" x14ac:dyDescent="0.25">
      <c r="A36" t="s">
        <v>23</v>
      </c>
      <c r="B36">
        <v>1.012</v>
      </c>
      <c r="C36">
        <v>1.018</v>
      </c>
      <c r="D36">
        <v>1.018</v>
      </c>
      <c r="E36">
        <v>1.012</v>
      </c>
      <c r="F36">
        <v>1.0169999999999999</v>
      </c>
    </row>
    <row r="37" spans="1:6" x14ac:dyDescent="0.25">
      <c r="B37" s="13"/>
      <c r="C37" s="13"/>
      <c r="D37" s="13"/>
      <c r="E37" s="13"/>
      <c r="F37" s="13"/>
    </row>
  </sheetData>
  <pageMargins left="0.7" right="0.7" top="0.75" bottom="0.75"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6"/>
  <sheetViews>
    <sheetView workbookViewId="0">
      <selection activeCell="G29" sqref="G29"/>
    </sheetView>
  </sheetViews>
  <sheetFormatPr defaultRowHeight="15" x14ac:dyDescent="0.25"/>
  <sheetData>
    <row r="1" spans="1:6" x14ac:dyDescent="0.25">
      <c r="B1" t="s">
        <v>40</v>
      </c>
      <c r="C1" t="s">
        <v>41</v>
      </c>
    </row>
    <row r="2" spans="1:6" x14ac:dyDescent="0.25">
      <c r="A2" t="s">
        <v>26</v>
      </c>
    </row>
    <row r="3" spans="1:6" x14ac:dyDescent="0.25">
      <c r="A3" t="s">
        <v>5</v>
      </c>
      <c r="B3" s="9">
        <f>(586+588)/2</f>
        <v>587</v>
      </c>
      <c r="C3" s="9">
        <f>(1018+1017)/2</f>
        <v>1017.5</v>
      </c>
    </row>
    <row r="4" spans="1:6" x14ac:dyDescent="0.25">
      <c r="A4" t="s">
        <v>7</v>
      </c>
      <c r="B4" s="9">
        <v>799</v>
      </c>
      <c r="C4" s="9">
        <f>(1004+992+996+1001)/4</f>
        <v>998.25</v>
      </c>
    </row>
    <row r="5" spans="1:6" x14ac:dyDescent="0.25">
      <c r="A5" t="s">
        <v>10</v>
      </c>
      <c r="B5" s="9">
        <f>(655+658+658)/3</f>
        <v>657</v>
      </c>
      <c r="C5" s="9">
        <f>(1076+1074+1079)/3</f>
        <v>1076.3333333333333</v>
      </c>
    </row>
    <row r="6" spans="1:6" x14ac:dyDescent="0.25">
      <c r="A6" t="s">
        <v>11</v>
      </c>
      <c r="B6" s="9">
        <f>(440+444+445)/3</f>
        <v>443</v>
      </c>
      <c r="C6" s="9">
        <f>(882+879+881)/3</f>
        <v>880.66666666666663</v>
      </c>
    </row>
    <row r="7" spans="1:6" x14ac:dyDescent="0.25">
      <c r="A7" t="s">
        <v>12</v>
      </c>
      <c r="B7" s="6">
        <f>(753+769)/2</f>
        <v>761</v>
      </c>
      <c r="C7" s="6">
        <f>(1038+1046)/2</f>
        <v>1042</v>
      </c>
    </row>
    <row r="8" spans="1:6" x14ac:dyDescent="0.25">
      <c r="A8" t="s">
        <v>13</v>
      </c>
      <c r="B8" s="9">
        <f>(611+612)/2</f>
        <v>611.5</v>
      </c>
      <c r="C8" s="9">
        <f>(965+962+960)/3</f>
        <v>962.33333333333337</v>
      </c>
      <c r="E8" s="11"/>
    </row>
    <row r="9" spans="1:6" x14ac:dyDescent="0.25">
      <c r="A9" t="s">
        <v>14</v>
      </c>
      <c r="B9" s="9">
        <f>(486+485)/2</f>
        <v>485.5</v>
      </c>
      <c r="C9" s="9">
        <f>(891+881)/2</f>
        <v>886</v>
      </c>
    </row>
    <row r="10" spans="1:6" x14ac:dyDescent="0.25">
      <c r="A10" t="s">
        <v>15</v>
      </c>
      <c r="B10" s="9">
        <f>(375+374)/2</f>
        <v>374.5</v>
      </c>
      <c r="C10" s="9">
        <f>(937+949)/2</f>
        <v>943</v>
      </c>
    </row>
    <row r="11" spans="1:6" x14ac:dyDescent="0.25">
      <c r="A11" t="s">
        <v>16</v>
      </c>
      <c r="B11" s="6">
        <v>305</v>
      </c>
      <c r="C11" s="6">
        <f>(768+767)/2</f>
        <v>767.5</v>
      </c>
      <c r="D11" s="2"/>
      <c r="E11" s="2"/>
      <c r="F11" s="12"/>
    </row>
    <row r="12" spans="1:6" x14ac:dyDescent="0.25">
      <c r="A12" t="s">
        <v>17</v>
      </c>
      <c r="B12" s="6">
        <f>(826+830)/2</f>
        <v>828</v>
      </c>
      <c r="C12" s="6">
        <f>(1020+1013)/2</f>
        <v>1016.5</v>
      </c>
      <c r="F12" s="2"/>
    </row>
    <row r="13" spans="1:6" x14ac:dyDescent="0.25">
      <c r="A13" t="s">
        <v>18</v>
      </c>
      <c r="B13" s="6">
        <f>(628+619+624)/3</f>
        <v>623.66666666666663</v>
      </c>
      <c r="C13" s="6">
        <f>(1057+1062)/2</f>
        <v>1059.5</v>
      </c>
    </row>
    <row r="14" spans="1:6" x14ac:dyDescent="0.25">
      <c r="A14" t="s">
        <v>19</v>
      </c>
      <c r="B14" s="6">
        <f>(260+255)/2</f>
        <v>257.5</v>
      </c>
      <c r="C14" s="6">
        <f>(1045+1042)/2</f>
        <v>1043.5</v>
      </c>
    </row>
    <row r="15" spans="1:6" x14ac:dyDescent="0.25">
      <c r="A15" t="s">
        <v>20</v>
      </c>
      <c r="B15" s="6">
        <f>(501+513)/2</f>
        <v>507</v>
      </c>
      <c r="C15" s="6">
        <f>(900+899)/2</f>
        <v>899.5</v>
      </c>
    </row>
    <row r="16" spans="1:6" x14ac:dyDescent="0.25">
      <c r="A16" t="s">
        <v>21</v>
      </c>
      <c r="B16" s="2">
        <v>447</v>
      </c>
      <c r="C16" s="2">
        <v>988</v>
      </c>
    </row>
    <row r="17" spans="1:6" x14ac:dyDescent="0.25">
      <c r="A17" t="s">
        <v>22</v>
      </c>
      <c r="B17" s="2">
        <v>373</v>
      </c>
      <c r="C17" s="2">
        <v>921</v>
      </c>
    </row>
    <row r="18" spans="1:6" x14ac:dyDescent="0.25">
      <c r="A18" t="s">
        <v>23</v>
      </c>
      <c r="B18" s="6">
        <v>340</v>
      </c>
      <c r="C18" s="6">
        <f>(954+959)/2</f>
        <v>956.5</v>
      </c>
    </row>
    <row r="19" spans="1:6" x14ac:dyDescent="0.25">
      <c r="B19" s="6"/>
      <c r="C19" s="6"/>
      <c r="D19" s="13"/>
      <c r="E19" s="13"/>
      <c r="F19" s="13"/>
    </row>
    <row r="20" spans="1:6" x14ac:dyDescent="0.25">
      <c r="A20" t="s">
        <v>25</v>
      </c>
      <c r="B20" s="2"/>
      <c r="C20" s="2"/>
      <c r="E20" s="11"/>
      <c r="F20" s="11"/>
    </row>
    <row r="21" spans="1:6" x14ac:dyDescent="0.25">
      <c r="A21" t="s">
        <v>5</v>
      </c>
      <c r="B21" s="6"/>
      <c r="C21" s="6">
        <f>(702+707)/2</f>
        <v>704.5</v>
      </c>
      <c r="D21" s="11"/>
      <c r="E21" s="11"/>
      <c r="F21" s="11"/>
    </row>
    <row r="22" spans="1:6" x14ac:dyDescent="0.25">
      <c r="A22" t="s">
        <v>7</v>
      </c>
      <c r="B22" s="6">
        <f>(219+211+214)/3</f>
        <v>214.66666666666666</v>
      </c>
      <c r="C22" s="6">
        <f>(313+310+314)/3</f>
        <v>312.33333333333331</v>
      </c>
      <c r="D22" s="11"/>
      <c r="F22" s="11"/>
    </row>
    <row r="23" spans="1:6" x14ac:dyDescent="0.25">
      <c r="A23" t="s">
        <v>10</v>
      </c>
      <c r="B23" s="6">
        <v>633</v>
      </c>
      <c r="C23" s="6">
        <f>(352+351)/2</f>
        <v>351.5</v>
      </c>
    </row>
    <row r="24" spans="1:6" x14ac:dyDescent="0.25">
      <c r="A24" t="s">
        <v>11</v>
      </c>
      <c r="B24" s="6">
        <f>(452+453)/2</f>
        <v>452.5</v>
      </c>
      <c r="C24" s="6">
        <f>(526+536)/2</f>
        <v>531</v>
      </c>
    </row>
    <row r="25" spans="1:6" x14ac:dyDescent="0.25">
      <c r="A25" t="s">
        <v>12</v>
      </c>
      <c r="B25" s="6">
        <f>(708+711)/2</f>
        <v>709.5</v>
      </c>
      <c r="C25" s="6">
        <f>(696+695)/2</f>
        <v>695.5</v>
      </c>
      <c r="E25" s="11"/>
      <c r="F25" s="11"/>
    </row>
    <row r="26" spans="1:6" x14ac:dyDescent="0.25">
      <c r="A26" t="s">
        <v>13</v>
      </c>
      <c r="B26" s="6">
        <f>(307+293+293+305)/4</f>
        <v>299.5</v>
      </c>
      <c r="C26" s="6">
        <f>(482+485)/2</f>
        <v>483.5</v>
      </c>
      <c r="D26" s="11"/>
      <c r="F26" s="2"/>
    </row>
    <row r="27" spans="1:6" x14ac:dyDescent="0.25">
      <c r="A27" t="s">
        <v>14</v>
      </c>
      <c r="B27" s="6">
        <f>(485+478)/2</f>
        <v>481.5</v>
      </c>
      <c r="C27" s="6">
        <f>(426+428)/2</f>
        <v>427</v>
      </c>
      <c r="F27" s="2"/>
    </row>
    <row r="28" spans="1:6" x14ac:dyDescent="0.25">
      <c r="A28" t="s">
        <v>15</v>
      </c>
      <c r="B28" s="7">
        <f>(325+337)/2</f>
        <v>331</v>
      </c>
      <c r="C28" s="7">
        <v>519</v>
      </c>
      <c r="E28" s="2"/>
      <c r="F28" s="2"/>
    </row>
    <row r="29" spans="1:6" x14ac:dyDescent="0.25">
      <c r="A29" t="s">
        <v>16</v>
      </c>
      <c r="B29" s="6">
        <v>565</v>
      </c>
      <c r="C29" s="6">
        <v>547</v>
      </c>
      <c r="F29" s="2"/>
    </row>
    <row r="30" spans="1:6" x14ac:dyDescent="0.25">
      <c r="A30" t="s">
        <v>17</v>
      </c>
      <c r="B30" s="6">
        <f>(509+510)/2</f>
        <v>509.5</v>
      </c>
      <c r="C30" s="6">
        <f>(734+742+742)/3</f>
        <v>739.33333333333337</v>
      </c>
      <c r="F30" s="2"/>
    </row>
    <row r="31" spans="1:6" x14ac:dyDescent="0.25">
      <c r="A31" t="s">
        <v>18</v>
      </c>
      <c r="B31" s="6">
        <f>(525+517)/2</f>
        <v>521</v>
      </c>
      <c r="C31" s="6">
        <f>(501+505)/2</f>
        <v>503</v>
      </c>
    </row>
    <row r="32" spans="1:6" x14ac:dyDescent="0.25">
      <c r="A32" t="s">
        <v>19</v>
      </c>
      <c r="B32">
        <v>297</v>
      </c>
      <c r="C32" s="9">
        <f>(418+425)/2</f>
        <v>421.5</v>
      </c>
    </row>
    <row r="33" spans="1:6" x14ac:dyDescent="0.25">
      <c r="A33" t="s">
        <v>20</v>
      </c>
      <c r="B33">
        <f>(371+375)/2</f>
        <v>373</v>
      </c>
      <c r="C33">
        <f>(525+527)/2</f>
        <v>526</v>
      </c>
    </row>
    <row r="34" spans="1:6" x14ac:dyDescent="0.25">
      <c r="A34" t="s">
        <v>21</v>
      </c>
      <c r="B34" s="9">
        <f>(444+443)/2</f>
        <v>443.5</v>
      </c>
      <c r="C34" s="9">
        <v>639</v>
      </c>
      <c r="F34" s="11"/>
    </row>
    <row r="35" spans="1:6" x14ac:dyDescent="0.25">
      <c r="A35" t="s">
        <v>22</v>
      </c>
      <c r="B35">
        <v>209</v>
      </c>
      <c r="C35">
        <f>(567+571)/2</f>
        <v>569</v>
      </c>
    </row>
    <row r="36" spans="1:6" x14ac:dyDescent="0.25">
      <c r="A36" t="s">
        <v>23</v>
      </c>
      <c r="B36">
        <f>(386+388)/2</f>
        <v>387</v>
      </c>
      <c r="C36">
        <v>563</v>
      </c>
    </row>
  </sheetData>
  <pageMargins left="0.7" right="0.7" top="0.75" bottom="0.75" header="0.3" footer="0.3"/>
  <pageSetup paperSize="9" orientation="portrait" verticalDpi="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37"/>
  <sheetViews>
    <sheetView workbookViewId="0">
      <selection activeCell="F30" sqref="F30"/>
    </sheetView>
  </sheetViews>
  <sheetFormatPr defaultRowHeight="15" x14ac:dyDescent="0.25"/>
  <sheetData>
    <row r="1" spans="1:4" x14ac:dyDescent="0.25">
      <c r="B1" t="s">
        <v>47</v>
      </c>
      <c r="C1" t="s">
        <v>48</v>
      </c>
      <c r="D1" t="s">
        <v>49</v>
      </c>
    </row>
    <row r="2" spans="1:4" x14ac:dyDescent="0.25">
      <c r="A2" t="s">
        <v>26</v>
      </c>
    </row>
    <row r="3" spans="1:4" x14ac:dyDescent="0.25">
      <c r="A3" t="s">
        <v>5</v>
      </c>
      <c r="B3" s="5">
        <f>(79.6+79.9+79.8)/3</f>
        <v>79.766666666666666</v>
      </c>
      <c r="C3" s="5">
        <f>(79.2+79+79.2)/3</f>
        <v>79.133333333333326</v>
      </c>
      <c r="D3" s="5">
        <f>B3-C3</f>
        <v>0.63333333333333997</v>
      </c>
    </row>
    <row r="4" spans="1:4" x14ac:dyDescent="0.25">
      <c r="A4" t="s">
        <v>7</v>
      </c>
      <c r="B4">
        <v>96.3</v>
      </c>
      <c r="C4" s="5">
        <f>(95.5+95.8+95.7+95.5)/4</f>
        <v>95.625</v>
      </c>
      <c r="D4" s="5">
        <f t="shared" ref="D4:D17" si="0">B4-C4</f>
        <v>0.67499999999999716</v>
      </c>
    </row>
    <row r="5" spans="1:4" x14ac:dyDescent="0.25">
      <c r="A5" t="s">
        <v>10</v>
      </c>
      <c r="B5" s="5">
        <f>(71+70.9+71)/3</f>
        <v>70.966666666666669</v>
      </c>
      <c r="C5">
        <v>70.099999999999994</v>
      </c>
      <c r="D5" s="5">
        <f t="shared" si="0"/>
        <v>0.86666666666667425</v>
      </c>
    </row>
    <row r="6" spans="1:4" x14ac:dyDescent="0.25">
      <c r="A6" t="s">
        <v>11</v>
      </c>
      <c r="B6">
        <v>68.7</v>
      </c>
      <c r="C6">
        <v>67.8</v>
      </c>
      <c r="D6" s="5">
        <f t="shared" si="0"/>
        <v>0.90000000000000568</v>
      </c>
    </row>
    <row r="7" spans="1:4" x14ac:dyDescent="0.25">
      <c r="A7" t="s">
        <v>12</v>
      </c>
      <c r="B7">
        <v>61.3</v>
      </c>
      <c r="C7">
        <v>60.6</v>
      </c>
      <c r="D7" s="5">
        <f t="shared" si="0"/>
        <v>0.69999999999999574</v>
      </c>
    </row>
    <row r="8" spans="1:4" x14ac:dyDescent="0.25">
      <c r="A8" t="s">
        <v>13</v>
      </c>
      <c r="B8">
        <v>73</v>
      </c>
      <c r="C8">
        <v>72.2</v>
      </c>
      <c r="D8" s="5">
        <f t="shared" si="0"/>
        <v>0.79999999999999716</v>
      </c>
    </row>
    <row r="9" spans="1:4" x14ac:dyDescent="0.25">
      <c r="A9" t="s">
        <v>14</v>
      </c>
      <c r="B9">
        <f>(66.3+66.4+66.1+66.4)/4</f>
        <v>66.3</v>
      </c>
      <c r="C9">
        <f>(66+66.2+66.1)/3</f>
        <v>66.099999999999994</v>
      </c>
      <c r="D9" s="5">
        <f t="shared" si="0"/>
        <v>0.20000000000000284</v>
      </c>
    </row>
    <row r="10" spans="1:4" x14ac:dyDescent="0.25">
      <c r="A10" t="s">
        <v>15</v>
      </c>
      <c r="B10">
        <v>62</v>
      </c>
      <c r="C10" s="5">
        <f>(61.7+61.8+61.8)/3</f>
        <v>61.766666666666673</v>
      </c>
      <c r="D10" s="5">
        <f t="shared" si="0"/>
        <v>0.23333333333332718</v>
      </c>
    </row>
    <row r="11" spans="1:4" x14ac:dyDescent="0.25">
      <c r="A11" t="s">
        <v>16</v>
      </c>
      <c r="B11">
        <v>64</v>
      </c>
      <c r="C11">
        <v>63.7</v>
      </c>
      <c r="D11" s="5">
        <f t="shared" si="0"/>
        <v>0.29999999999999716</v>
      </c>
    </row>
    <row r="12" spans="1:4" x14ac:dyDescent="0.25">
      <c r="A12" t="s">
        <v>17</v>
      </c>
      <c r="B12" s="5">
        <f>(69.6+69.7+69.7)/3</f>
        <v>69.666666666666671</v>
      </c>
      <c r="C12">
        <f>(68.6+68.7+68.8)/3</f>
        <v>68.7</v>
      </c>
      <c r="D12" s="5">
        <f t="shared" si="0"/>
        <v>0.96666666666666856</v>
      </c>
    </row>
    <row r="13" spans="1:4" x14ac:dyDescent="0.25">
      <c r="A13" t="s">
        <v>18</v>
      </c>
      <c r="B13" s="5">
        <f>(63.3+63.2)/2</f>
        <v>63.25</v>
      </c>
      <c r="C13" s="5">
        <f>(63.2+63.1+63.1)/3</f>
        <v>63.133333333333333</v>
      </c>
      <c r="D13" s="5">
        <f t="shared" si="0"/>
        <v>0.11666666666666714</v>
      </c>
    </row>
    <row r="14" spans="1:4" x14ac:dyDescent="0.25">
      <c r="A14" t="s">
        <v>19</v>
      </c>
      <c r="B14">
        <v>60.7</v>
      </c>
      <c r="C14">
        <v>60.4</v>
      </c>
      <c r="D14" s="5">
        <f t="shared" si="0"/>
        <v>0.30000000000000426</v>
      </c>
    </row>
    <row r="15" spans="1:4" x14ac:dyDescent="0.25">
      <c r="A15" t="s">
        <v>20</v>
      </c>
      <c r="B15" s="5">
        <f>(76.2+76.1+76.1)/3</f>
        <v>76.13333333333334</v>
      </c>
      <c r="C15">
        <f>(75.8+75.6+75.7)/3</f>
        <v>75.699999999999989</v>
      </c>
      <c r="D15" s="5">
        <f t="shared" si="0"/>
        <v>0.43333333333335133</v>
      </c>
    </row>
    <row r="16" spans="1:4" x14ac:dyDescent="0.25">
      <c r="A16" t="s">
        <v>21</v>
      </c>
      <c r="B16" s="5">
        <f>(76.4+76.3+76.1+76.2)/4</f>
        <v>76.25</v>
      </c>
      <c r="C16">
        <v>75.599999999999994</v>
      </c>
      <c r="D16" s="5">
        <f t="shared" si="0"/>
        <v>0.65000000000000568</v>
      </c>
    </row>
    <row r="17" spans="1:4" x14ac:dyDescent="0.25">
      <c r="A17" t="s">
        <v>22</v>
      </c>
      <c r="B17" s="5">
        <v>85.9</v>
      </c>
      <c r="C17">
        <v>84.9</v>
      </c>
      <c r="D17" s="5">
        <f t="shared" si="0"/>
        <v>1</v>
      </c>
    </row>
    <row r="18" spans="1:4" x14ac:dyDescent="0.25">
      <c r="A18" t="s">
        <v>23</v>
      </c>
      <c r="B18" s="5">
        <f>(66.6+66.7+66.7)/3</f>
        <v>66.666666666666671</v>
      </c>
      <c r="C18">
        <v>66.599999999999994</v>
      </c>
      <c r="D18" s="5">
        <v>0.1</v>
      </c>
    </row>
    <row r="20" spans="1:4" x14ac:dyDescent="0.25">
      <c r="A20" t="s">
        <v>25</v>
      </c>
    </row>
    <row r="21" spans="1:4" x14ac:dyDescent="0.25">
      <c r="A21" t="s">
        <v>5</v>
      </c>
      <c r="B21">
        <v>79.099999999999994</v>
      </c>
      <c r="C21">
        <v>78.599999999999994</v>
      </c>
      <c r="D21">
        <f>B21-C21</f>
        <v>0.5</v>
      </c>
    </row>
    <row r="22" spans="1:4" x14ac:dyDescent="0.25">
      <c r="A22" t="s">
        <v>7</v>
      </c>
      <c r="B22">
        <v>96.1</v>
      </c>
      <c r="C22" s="5">
        <f>(95.1+95.2+95.2)/3</f>
        <v>95.166666666666671</v>
      </c>
      <c r="D22" s="5">
        <f t="shared" ref="D22" si="1">B22-C22</f>
        <v>0.93333333333332291</v>
      </c>
    </row>
    <row r="23" spans="1:4" x14ac:dyDescent="0.25">
      <c r="A23" t="s">
        <v>10</v>
      </c>
      <c r="B23">
        <v>71.900000000000006</v>
      </c>
      <c r="C23">
        <v>71.099999999999994</v>
      </c>
      <c r="D23" s="5">
        <f>B23-C23</f>
        <v>0.80000000000001137</v>
      </c>
    </row>
    <row r="24" spans="1:4" x14ac:dyDescent="0.25">
      <c r="A24" t="s">
        <v>11</v>
      </c>
      <c r="B24">
        <v>69.099999999999994</v>
      </c>
      <c r="C24">
        <v>68.099999999999994</v>
      </c>
      <c r="D24" s="5">
        <f t="shared" ref="D24:D36" si="2">B24-C24</f>
        <v>1</v>
      </c>
    </row>
    <row r="25" spans="1:4" x14ac:dyDescent="0.25">
      <c r="A25" t="s">
        <v>12</v>
      </c>
      <c r="B25">
        <v>61</v>
      </c>
      <c r="C25" s="5">
        <f>(60.3+60.3+60.4)/3</f>
        <v>60.333333333333336</v>
      </c>
      <c r="D25" s="5">
        <f t="shared" si="2"/>
        <v>0.6666666666666643</v>
      </c>
    </row>
    <row r="26" spans="1:4" x14ac:dyDescent="0.25">
      <c r="A26" t="s">
        <v>13</v>
      </c>
      <c r="B26">
        <v>72</v>
      </c>
      <c r="C26">
        <v>71.3</v>
      </c>
      <c r="D26" s="5">
        <f t="shared" si="2"/>
        <v>0.70000000000000284</v>
      </c>
    </row>
    <row r="27" spans="1:4" x14ac:dyDescent="0.25">
      <c r="A27" t="s">
        <v>14</v>
      </c>
      <c r="B27" s="5">
        <f>(66.2+65.9+66.1)/3</f>
        <v>66.066666666666677</v>
      </c>
      <c r="C27">
        <f>(65.6+65.7+65.8)/3</f>
        <v>65.7</v>
      </c>
      <c r="D27" s="5">
        <f t="shared" si="2"/>
        <v>0.36666666666667425</v>
      </c>
    </row>
    <row r="28" spans="1:4" x14ac:dyDescent="0.25">
      <c r="A28" t="s">
        <v>15</v>
      </c>
      <c r="B28">
        <v>62.2</v>
      </c>
      <c r="C28">
        <v>62</v>
      </c>
      <c r="D28" s="5">
        <f t="shared" si="2"/>
        <v>0.20000000000000284</v>
      </c>
    </row>
    <row r="29" spans="1:4" x14ac:dyDescent="0.25">
      <c r="A29" t="s">
        <v>16</v>
      </c>
      <c r="B29">
        <v>64.3</v>
      </c>
      <c r="C29">
        <v>64.099999999999994</v>
      </c>
      <c r="D29" s="5">
        <f t="shared" si="2"/>
        <v>0.20000000000000284</v>
      </c>
    </row>
    <row r="30" spans="1:4" x14ac:dyDescent="0.25">
      <c r="A30" t="s">
        <v>17</v>
      </c>
      <c r="B30" s="5">
        <f>(69.3+69.1+69.4)/3</f>
        <v>69.266666666666666</v>
      </c>
      <c r="C30" s="5">
        <f>(68.5+68.3+68.3)/3</f>
        <v>68.366666666666674</v>
      </c>
      <c r="D30" s="5">
        <f t="shared" si="2"/>
        <v>0.89999999999999147</v>
      </c>
    </row>
    <row r="31" spans="1:4" x14ac:dyDescent="0.25">
      <c r="A31" t="s">
        <v>18</v>
      </c>
      <c r="B31">
        <v>63.1</v>
      </c>
      <c r="C31" s="5">
        <f>(62.6+62.9+62.8)/3</f>
        <v>62.766666666666673</v>
      </c>
      <c r="D31" s="5">
        <f t="shared" si="2"/>
        <v>0.3333333333333286</v>
      </c>
    </row>
    <row r="32" spans="1:4" x14ac:dyDescent="0.25">
      <c r="A32" t="s">
        <v>19</v>
      </c>
      <c r="B32">
        <v>61.7</v>
      </c>
      <c r="C32">
        <v>61.4</v>
      </c>
      <c r="D32" s="5">
        <f t="shared" si="2"/>
        <v>0.30000000000000426</v>
      </c>
    </row>
    <row r="33" spans="1:4" x14ac:dyDescent="0.25">
      <c r="A33" t="s">
        <v>20</v>
      </c>
      <c r="B33">
        <v>78.099999999999994</v>
      </c>
      <c r="C33">
        <v>77.7</v>
      </c>
      <c r="D33" s="5">
        <f t="shared" si="2"/>
        <v>0.39999999999999147</v>
      </c>
    </row>
    <row r="34" spans="1:4" x14ac:dyDescent="0.25">
      <c r="A34" t="s">
        <v>21</v>
      </c>
      <c r="B34">
        <v>75.599999999999994</v>
      </c>
      <c r="C34">
        <v>75</v>
      </c>
      <c r="D34" s="5">
        <f t="shared" si="2"/>
        <v>0.59999999999999432</v>
      </c>
    </row>
    <row r="35" spans="1:4" x14ac:dyDescent="0.25">
      <c r="A35" t="s">
        <v>22</v>
      </c>
      <c r="B35">
        <v>85.9</v>
      </c>
      <c r="C35">
        <v>85.4</v>
      </c>
      <c r="D35" s="5">
        <f t="shared" si="2"/>
        <v>0.5</v>
      </c>
    </row>
    <row r="36" spans="1:4" x14ac:dyDescent="0.25">
      <c r="A36" t="s">
        <v>23</v>
      </c>
      <c r="B36" s="5">
        <v>66.099999999999994</v>
      </c>
      <c r="C36" s="5">
        <v>66.099999999999994</v>
      </c>
      <c r="D36" s="5">
        <f t="shared" si="2"/>
        <v>0</v>
      </c>
    </row>
    <row r="37" spans="1:4" x14ac:dyDescent="0.25">
      <c r="D37" s="11"/>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36"/>
  <sheetViews>
    <sheetView workbookViewId="0">
      <selection activeCell="F31" sqref="F31"/>
    </sheetView>
  </sheetViews>
  <sheetFormatPr defaultRowHeight="15" x14ac:dyDescent="0.25"/>
  <sheetData>
    <row r="1" spans="1:3" x14ac:dyDescent="0.25">
      <c r="B1" t="s">
        <v>50</v>
      </c>
    </row>
    <row r="2" spans="1:3" x14ac:dyDescent="0.25">
      <c r="A2" t="s">
        <v>26</v>
      </c>
      <c r="C2" t="s">
        <v>52</v>
      </c>
    </row>
    <row r="3" spans="1:3" x14ac:dyDescent="0.25">
      <c r="A3" t="s">
        <v>5</v>
      </c>
      <c r="B3">
        <v>0.24</v>
      </c>
    </row>
    <row r="4" spans="1:3" x14ac:dyDescent="0.25">
      <c r="A4" t="s">
        <v>7</v>
      </c>
      <c r="B4">
        <v>0.28999999999999998</v>
      </c>
    </row>
    <row r="5" spans="1:3" x14ac:dyDescent="0.25">
      <c r="A5" t="s">
        <v>10</v>
      </c>
      <c r="B5">
        <v>0.21</v>
      </c>
    </row>
    <row r="6" spans="1:3" x14ac:dyDescent="0.25">
      <c r="A6" t="s">
        <v>11</v>
      </c>
      <c r="B6">
        <v>0.21</v>
      </c>
    </row>
    <row r="7" spans="1:3" x14ac:dyDescent="0.25">
      <c r="A7" t="s">
        <v>12</v>
      </c>
      <c r="B7" s="3">
        <v>0.185</v>
      </c>
    </row>
    <row r="8" spans="1:3" x14ac:dyDescent="0.25">
      <c r="A8" t="s">
        <v>13</v>
      </c>
      <c r="B8">
        <v>0.22</v>
      </c>
    </row>
    <row r="9" spans="1:3" x14ac:dyDescent="0.25">
      <c r="A9" t="s">
        <v>14</v>
      </c>
      <c r="B9" s="3">
        <v>0.2</v>
      </c>
    </row>
    <row r="10" spans="1:3" x14ac:dyDescent="0.25">
      <c r="A10" t="s">
        <v>15</v>
      </c>
      <c r="B10">
        <v>0.19</v>
      </c>
    </row>
    <row r="11" spans="1:3" x14ac:dyDescent="0.25">
      <c r="A11" t="s">
        <v>16</v>
      </c>
      <c r="B11" s="3">
        <v>0.19500000000000001</v>
      </c>
    </row>
    <row r="12" spans="1:3" x14ac:dyDescent="0.25">
      <c r="A12" t="s">
        <v>17</v>
      </c>
      <c r="B12">
        <v>0.21</v>
      </c>
    </row>
    <row r="13" spans="1:3" x14ac:dyDescent="0.25">
      <c r="A13" t="s">
        <v>18</v>
      </c>
      <c r="B13">
        <v>0.19</v>
      </c>
    </row>
    <row r="14" spans="1:3" x14ac:dyDescent="0.25">
      <c r="A14" t="s">
        <v>19</v>
      </c>
      <c r="B14">
        <v>0.19</v>
      </c>
    </row>
    <row r="15" spans="1:3" x14ac:dyDescent="0.25">
      <c r="A15" t="s">
        <v>20</v>
      </c>
      <c r="B15">
        <v>0.23</v>
      </c>
    </row>
    <row r="16" spans="1:3" x14ac:dyDescent="0.25">
      <c r="A16" t="s">
        <v>21</v>
      </c>
      <c r="B16">
        <v>0.23</v>
      </c>
    </row>
    <row r="17" spans="1:3" x14ac:dyDescent="0.25">
      <c r="A17" t="s">
        <v>22</v>
      </c>
      <c r="B17">
        <v>0.26</v>
      </c>
    </row>
    <row r="18" spans="1:3" x14ac:dyDescent="0.25">
      <c r="A18" t="s">
        <v>23</v>
      </c>
      <c r="B18" s="3">
        <v>0.2</v>
      </c>
    </row>
    <row r="20" spans="1:3" x14ac:dyDescent="0.25">
      <c r="A20" t="s">
        <v>25</v>
      </c>
      <c r="C20" t="s">
        <v>53</v>
      </c>
    </row>
    <row r="21" spans="1:3" x14ac:dyDescent="0.25">
      <c r="A21" t="s">
        <v>5</v>
      </c>
      <c r="B21" s="5">
        <f>2.7+0.75</f>
        <v>3.45</v>
      </c>
    </row>
    <row r="22" spans="1:3" x14ac:dyDescent="0.25">
      <c r="A22" t="s">
        <v>7</v>
      </c>
      <c r="B22">
        <v>3.6</v>
      </c>
      <c r="C22" s="5"/>
    </row>
    <row r="23" spans="1:3" x14ac:dyDescent="0.25">
      <c r="A23" t="s">
        <v>10</v>
      </c>
      <c r="B23">
        <v>3.8</v>
      </c>
    </row>
    <row r="24" spans="1:3" x14ac:dyDescent="0.25">
      <c r="A24" t="s">
        <v>11</v>
      </c>
      <c r="B24">
        <v>3.8</v>
      </c>
    </row>
    <row r="25" spans="1:3" x14ac:dyDescent="0.25">
      <c r="A25" t="s">
        <v>12</v>
      </c>
      <c r="B25" s="5">
        <v>3</v>
      </c>
      <c r="C25" s="5"/>
    </row>
    <row r="26" spans="1:3" x14ac:dyDescent="0.25">
      <c r="A26" t="s">
        <v>13</v>
      </c>
      <c r="B26">
        <v>3.3</v>
      </c>
    </row>
    <row r="27" spans="1:3" x14ac:dyDescent="0.25">
      <c r="A27" t="s">
        <v>14</v>
      </c>
      <c r="B27">
        <v>2.6</v>
      </c>
    </row>
    <row r="28" spans="1:3" x14ac:dyDescent="0.25">
      <c r="A28" t="s">
        <v>15</v>
      </c>
      <c r="B28">
        <v>2.1</v>
      </c>
    </row>
    <row r="29" spans="1:3" x14ac:dyDescent="0.25">
      <c r="A29" t="s">
        <v>16</v>
      </c>
      <c r="B29">
        <v>2.7</v>
      </c>
    </row>
    <row r="30" spans="1:3" x14ac:dyDescent="0.25">
      <c r="A30" t="s">
        <v>17</v>
      </c>
      <c r="B30">
        <v>3.8</v>
      </c>
      <c r="C30" s="5"/>
    </row>
    <row r="31" spans="1:3" x14ac:dyDescent="0.25">
      <c r="A31" t="s">
        <v>18</v>
      </c>
      <c r="B31">
        <v>2.4</v>
      </c>
      <c r="C31" s="5"/>
    </row>
    <row r="32" spans="1:3" x14ac:dyDescent="0.25">
      <c r="A32" t="s">
        <v>19</v>
      </c>
      <c r="B32">
        <v>2.2999999999999998</v>
      </c>
    </row>
    <row r="33" spans="1:3" x14ac:dyDescent="0.25">
      <c r="A33" t="s">
        <v>20</v>
      </c>
      <c r="B33">
        <v>2.6</v>
      </c>
    </row>
    <row r="34" spans="1:3" x14ac:dyDescent="0.25">
      <c r="A34" t="s">
        <v>21</v>
      </c>
      <c r="B34">
        <v>3.3</v>
      </c>
    </row>
    <row r="35" spans="1:3" x14ac:dyDescent="0.25">
      <c r="A35" t="s">
        <v>22</v>
      </c>
      <c r="B35">
        <v>3.5</v>
      </c>
    </row>
    <row r="36" spans="1:3" x14ac:dyDescent="0.25">
      <c r="A36" t="s">
        <v>23</v>
      </c>
      <c r="B36" s="5">
        <v>2.4</v>
      </c>
      <c r="C36"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Notes - how to use this dataset</vt:lpstr>
      <vt:lpstr>Deviations to protocol</vt:lpstr>
      <vt:lpstr>Blood handling and analysis</vt:lpstr>
      <vt:lpstr>Participant characteristics</vt:lpstr>
      <vt:lpstr>Body mass (kg)</vt:lpstr>
      <vt:lpstr>Urine specific gravity</vt:lpstr>
      <vt:lpstr>Urine osmolality (mOsm.kg)</vt:lpstr>
      <vt:lpstr>Weight loss from heat tent (kg)</vt:lpstr>
      <vt:lpstr>Water prescription day 4 (L)</vt:lpstr>
      <vt:lpstr>Serum osmolality (mOsm.kg)</vt:lpstr>
      <vt:lpstr>Plasma copeptin (pmol.L)</vt:lpstr>
      <vt:lpstr>Serum insulin (pmol.L)</vt:lpstr>
      <vt:lpstr>Serum glucose (mmol.L)</vt:lpstr>
      <vt:lpstr>Plasma ghrelin (pg.mL)</vt:lpstr>
      <vt:lpstr>Visual analogue scales</vt:lpstr>
      <vt:lpstr>Ad libitum pasta intake</vt:lpstr>
      <vt:lpstr>Reward task</vt:lpstr>
    </vt:vector>
  </TitlesOfParts>
  <Company>University of Bath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Carroll</dc:creator>
  <cp:lastModifiedBy>IT Services</cp:lastModifiedBy>
  <dcterms:created xsi:type="dcterms:W3CDTF">2017-05-07T14:58:59Z</dcterms:created>
  <dcterms:modified xsi:type="dcterms:W3CDTF">2019-10-27T13:24:42Z</dcterms:modified>
</cp:coreProperties>
</file>