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OneDrive\Desktop\CDH paper final version ACS Biomacromolecules\Bath uni database\"/>
    </mc:Choice>
  </mc:AlternateContent>
  <xr:revisionPtr revIDLastSave="0" documentId="8_{18567ED4-F31A-49C7-96BB-8E6E695AC335}" xr6:coauthVersionLast="45" xr6:coauthVersionMax="45" xr10:uidLastSave="{00000000-0000-0000-0000-000000000000}"/>
  <bookViews>
    <workbookView xWindow="-108" yWindow="-108" windowWidth="23256" windowHeight="12576" firstSheet="4" activeTab="9" xr2:uid="{43960577-0812-45FE-9271-43889CC44430}"/>
  </bookViews>
  <sheets>
    <sheet name="H2O2 production from films" sheetId="13" r:id="rId1"/>
    <sheet name="H2O2 Disk Curve (paper)" sheetId="12" r:id="rId2"/>
    <sheet name="CDH activity and reusability" sheetId="11" r:id="rId3"/>
    <sheet name="CBH activity_free_immob" sheetId="10" r:id="rId4"/>
    <sheet name="Isotherm binding" sheetId="9" r:id="rId5"/>
    <sheet name="Kinetics-results" sheetId="8" r:id="rId6"/>
    <sheet name="Bradford curve" sheetId="7" r:id="rId7"/>
    <sheet name="Uniaxial compression" sheetId="6" r:id="rId8"/>
    <sheet name="H2O2 curves" sheetId="5" r:id="rId9"/>
    <sheet name="H2O2 iodide cal-curve" sheetId="4" r:id="rId10"/>
    <sheet name="CBH_CDH 24H act" sheetId="3" r:id="rId11"/>
    <sheet name="CDH activity - DCPIP" sheetId="2" r:id="rId12"/>
    <sheet name="Sheet1" sheetId="1" r:id="rId13"/>
  </sheets>
  <externalReferences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3" l="1"/>
  <c r="J22" i="13"/>
  <c r="G22" i="13"/>
  <c r="K21" i="13"/>
  <c r="J21" i="13"/>
  <c r="G21" i="13"/>
  <c r="K20" i="13"/>
  <c r="J20" i="13"/>
  <c r="G20" i="13"/>
  <c r="K19" i="13"/>
  <c r="J19" i="13"/>
  <c r="G19" i="13"/>
  <c r="K18" i="13"/>
  <c r="J18" i="13"/>
  <c r="G18" i="13"/>
  <c r="G15" i="13"/>
  <c r="I15" i="13" s="1"/>
  <c r="C15" i="13"/>
  <c r="G14" i="13"/>
  <c r="I14" i="13" s="1"/>
  <c r="C14" i="13"/>
  <c r="G13" i="13"/>
  <c r="I13" i="13" s="1"/>
  <c r="E13" i="13"/>
  <c r="E20" i="13" s="1"/>
  <c r="C13" i="13"/>
  <c r="I12" i="13"/>
  <c r="G12" i="13"/>
  <c r="D12" i="13"/>
  <c r="D19" i="13" s="1"/>
  <c r="C12" i="13"/>
  <c r="G11" i="13"/>
  <c r="I11" i="13" s="1"/>
  <c r="C11" i="13"/>
  <c r="G8" i="13"/>
  <c r="D15" i="13" s="1"/>
  <c r="D22" i="13" s="1"/>
  <c r="F8" i="13"/>
  <c r="D14" i="13" s="1"/>
  <c r="D21" i="13" s="1"/>
  <c r="E8" i="13"/>
  <c r="D13" i="13" s="1"/>
  <c r="D20" i="13" s="1"/>
  <c r="D8" i="13"/>
  <c r="C8" i="13"/>
  <c r="B8" i="13"/>
  <c r="D11" i="13" s="1"/>
  <c r="D18" i="13" s="1"/>
  <c r="G7" i="13"/>
  <c r="F7" i="13"/>
  <c r="E15" i="13" s="1"/>
  <c r="E22" i="13" s="1"/>
  <c r="E7" i="13"/>
  <c r="E14" i="13" s="1"/>
  <c r="E21" i="13" s="1"/>
  <c r="D7" i="13"/>
  <c r="C7" i="13"/>
  <c r="E12" i="13" s="1"/>
  <c r="E19" i="13" s="1"/>
  <c r="B7" i="13"/>
  <c r="E11" i="13" s="1"/>
  <c r="E18" i="13" s="1"/>
  <c r="H9" i="12"/>
  <c r="G9" i="12"/>
  <c r="F9" i="12"/>
  <c r="H8" i="12"/>
  <c r="G8" i="12"/>
  <c r="F8" i="12"/>
  <c r="H7" i="12"/>
  <c r="G7" i="12"/>
  <c r="F7" i="12"/>
  <c r="H6" i="12"/>
  <c r="G6" i="12"/>
  <c r="F6" i="12"/>
  <c r="H5" i="12"/>
  <c r="G5" i="12"/>
  <c r="F5" i="12"/>
  <c r="H4" i="12"/>
  <c r="G4" i="12"/>
  <c r="F4" i="12"/>
  <c r="H3" i="12"/>
  <c r="G3" i="12"/>
  <c r="F3" i="12"/>
  <c r="E81" i="11"/>
  <c r="F81" i="11"/>
  <c r="G81" i="11"/>
  <c r="H81" i="11"/>
  <c r="I81" i="11"/>
  <c r="J81" i="11"/>
  <c r="K81" i="11"/>
  <c r="L81" i="11"/>
  <c r="M81" i="11"/>
  <c r="E82" i="11"/>
  <c r="F82" i="11"/>
  <c r="G82" i="11"/>
  <c r="H82" i="11"/>
  <c r="I82" i="11"/>
  <c r="J82" i="11"/>
  <c r="K82" i="11"/>
  <c r="L82" i="11"/>
  <c r="M82" i="11"/>
  <c r="E83" i="11"/>
  <c r="F83" i="11"/>
  <c r="G83" i="11"/>
  <c r="H83" i="11"/>
  <c r="I83" i="11"/>
  <c r="J83" i="11"/>
  <c r="K83" i="11"/>
  <c r="L83" i="11"/>
  <c r="M83" i="11"/>
  <c r="E84" i="11"/>
  <c r="F84" i="11"/>
  <c r="G84" i="11"/>
  <c r="H84" i="11"/>
  <c r="I84" i="11"/>
  <c r="J84" i="11"/>
  <c r="K84" i="11"/>
  <c r="L84" i="11"/>
  <c r="M84" i="11"/>
  <c r="E85" i="11"/>
  <c r="F85" i="11"/>
  <c r="G85" i="11"/>
  <c r="G90" i="11" s="1"/>
  <c r="G91" i="11" s="1"/>
  <c r="G92" i="11" s="1"/>
  <c r="H85" i="11"/>
  <c r="H90" i="11" s="1"/>
  <c r="H91" i="11" s="1"/>
  <c r="H92" i="11" s="1"/>
  <c r="I85" i="11"/>
  <c r="I90" i="11" s="1"/>
  <c r="I91" i="11" s="1"/>
  <c r="I92" i="11" s="1"/>
  <c r="J85" i="11"/>
  <c r="K85" i="11"/>
  <c r="L85" i="11"/>
  <c r="M85" i="11"/>
  <c r="M90" i="11" s="1"/>
  <c r="M91" i="11" s="1"/>
  <c r="M92" i="11" s="1"/>
  <c r="E90" i="11"/>
  <c r="E91" i="11" s="1"/>
  <c r="E92" i="11" s="1"/>
  <c r="F90" i="11"/>
  <c r="F91" i="11" s="1"/>
  <c r="F92" i="11" s="1"/>
  <c r="J90" i="11"/>
  <c r="J91" i="11" s="1"/>
  <c r="J92" i="11" s="1"/>
  <c r="K90" i="11"/>
  <c r="K91" i="11" s="1"/>
  <c r="K92" i="11" s="1"/>
  <c r="L90" i="11"/>
  <c r="L91" i="11" s="1"/>
  <c r="L92" i="11" s="1"/>
  <c r="S33" i="11"/>
  <c r="P32" i="11"/>
  <c r="P28" i="11"/>
  <c r="P26" i="11"/>
  <c r="E9" i="11"/>
  <c r="F9" i="11"/>
  <c r="G9" i="11"/>
  <c r="H9" i="11"/>
  <c r="I9" i="11"/>
  <c r="J9" i="11"/>
  <c r="K9" i="11"/>
  <c r="L9" i="11"/>
  <c r="M9" i="11"/>
  <c r="E10" i="11"/>
  <c r="F10" i="11"/>
  <c r="G10" i="11"/>
  <c r="H10" i="11"/>
  <c r="I10" i="11"/>
  <c r="J10" i="11"/>
  <c r="K10" i="11"/>
  <c r="L10" i="11"/>
  <c r="M10" i="11"/>
  <c r="E11" i="11"/>
  <c r="F11" i="11"/>
  <c r="G11" i="11"/>
  <c r="H11" i="11"/>
  <c r="I11" i="11"/>
  <c r="J11" i="11"/>
  <c r="K11" i="11"/>
  <c r="L11" i="11"/>
  <c r="M11" i="11"/>
  <c r="E12" i="11"/>
  <c r="F12" i="11"/>
  <c r="G12" i="11"/>
  <c r="H12" i="11"/>
  <c r="I12" i="11"/>
  <c r="J12" i="11"/>
  <c r="K12" i="11"/>
  <c r="L12" i="11"/>
  <c r="M12" i="11"/>
  <c r="E13" i="11"/>
  <c r="F13" i="11"/>
  <c r="G13" i="11"/>
  <c r="H13" i="11"/>
  <c r="I13" i="11"/>
  <c r="J13" i="11"/>
  <c r="K13" i="11"/>
  <c r="L13" i="11"/>
  <c r="M13" i="11"/>
  <c r="E14" i="11"/>
  <c r="E19" i="11" s="1"/>
  <c r="E20" i="11" s="1"/>
  <c r="E21" i="11" s="1"/>
  <c r="F14" i="11"/>
  <c r="F19" i="11" s="1"/>
  <c r="F20" i="11" s="1"/>
  <c r="F21" i="11" s="1"/>
  <c r="G14" i="11"/>
  <c r="H14" i="11"/>
  <c r="I14" i="11"/>
  <c r="J14" i="11"/>
  <c r="J19" i="11" s="1"/>
  <c r="J20" i="11" s="1"/>
  <c r="J21" i="11" s="1"/>
  <c r="K14" i="11"/>
  <c r="K19" i="11" s="1"/>
  <c r="K20" i="11" s="1"/>
  <c r="K21" i="11" s="1"/>
  <c r="L14" i="11"/>
  <c r="L19" i="11" s="1"/>
  <c r="L20" i="11" s="1"/>
  <c r="L21" i="11" s="1"/>
  <c r="M14" i="11"/>
  <c r="G19" i="11"/>
  <c r="G20" i="11" s="1"/>
  <c r="G21" i="11" s="1"/>
  <c r="H19" i="11"/>
  <c r="H20" i="11" s="1"/>
  <c r="H21" i="11" s="1"/>
  <c r="I19" i="11"/>
  <c r="I20" i="11" s="1"/>
  <c r="I21" i="11" s="1"/>
  <c r="M19" i="11"/>
  <c r="M20" i="11" s="1"/>
  <c r="M21" i="11" s="1"/>
  <c r="F35" i="11"/>
  <c r="F39" i="11" s="1"/>
  <c r="F43" i="11" s="1"/>
  <c r="H43" i="11" s="1"/>
  <c r="G35" i="11"/>
  <c r="G39" i="11" s="1"/>
  <c r="G43" i="11" s="1"/>
  <c r="I35" i="11"/>
  <c r="J35" i="11"/>
  <c r="K35" i="11"/>
  <c r="F36" i="11"/>
  <c r="F40" i="11" s="1"/>
  <c r="F44" i="11" s="1"/>
  <c r="G36" i="11"/>
  <c r="G40" i="11" s="1"/>
  <c r="G44" i="11" s="1"/>
  <c r="I36" i="11"/>
  <c r="I40" i="11" s="1"/>
  <c r="I44" i="11" s="1"/>
  <c r="J36" i="11"/>
  <c r="K36" i="11"/>
  <c r="F37" i="11"/>
  <c r="G37" i="11"/>
  <c r="G41" i="11" s="1"/>
  <c r="G45" i="11" s="1"/>
  <c r="I37" i="11"/>
  <c r="I41" i="11" s="1"/>
  <c r="I45" i="11" s="1"/>
  <c r="J37" i="11"/>
  <c r="J41" i="11" s="1"/>
  <c r="J45" i="11" s="1"/>
  <c r="L45" i="11" s="1"/>
  <c r="K37" i="11"/>
  <c r="I39" i="11"/>
  <c r="I43" i="11" s="1"/>
  <c r="J39" i="11"/>
  <c r="J43" i="11" s="1"/>
  <c r="K39" i="11"/>
  <c r="K43" i="11" s="1"/>
  <c r="J40" i="11"/>
  <c r="J44" i="11" s="1"/>
  <c r="L44" i="11" s="1"/>
  <c r="K40" i="11"/>
  <c r="F41" i="11"/>
  <c r="F45" i="11" s="1"/>
  <c r="K41" i="11"/>
  <c r="K44" i="11"/>
  <c r="K45" i="11"/>
  <c r="E57" i="11"/>
  <c r="F57" i="11"/>
  <c r="G57" i="11"/>
  <c r="H57" i="11"/>
  <c r="I57" i="11"/>
  <c r="J57" i="11"/>
  <c r="K57" i="11"/>
  <c r="L57" i="11"/>
  <c r="M57" i="11"/>
  <c r="E58" i="11"/>
  <c r="F58" i="11"/>
  <c r="G58" i="11"/>
  <c r="H58" i="11"/>
  <c r="I58" i="11"/>
  <c r="J58" i="11"/>
  <c r="K58" i="11"/>
  <c r="L58" i="11"/>
  <c r="M58" i="11"/>
  <c r="E59" i="11"/>
  <c r="F59" i="11"/>
  <c r="G59" i="11"/>
  <c r="H59" i="11"/>
  <c r="I59" i="11"/>
  <c r="J59" i="11"/>
  <c r="K59" i="11"/>
  <c r="L59" i="11"/>
  <c r="M59" i="11"/>
  <c r="E60" i="11"/>
  <c r="F60" i="11"/>
  <c r="G60" i="11"/>
  <c r="H60" i="11"/>
  <c r="I60" i="11"/>
  <c r="J60" i="11"/>
  <c r="K60" i="11"/>
  <c r="L60" i="11"/>
  <c r="M60" i="11"/>
  <c r="E61" i="11"/>
  <c r="F61" i="11"/>
  <c r="G61" i="11"/>
  <c r="G66" i="11" s="1"/>
  <c r="G67" i="11" s="1"/>
  <c r="G68" i="11" s="1"/>
  <c r="H61" i="11"/>
  <c r="H66" i="11" s="1"/>
  <c r="H67" i="11" s="1"/>
  <c r="H68" i="11" s="1"/>
  <c r="I61" i="11"/>
  <c r="I66" i="11" s="1"/>
  <c r="I67" i="11" s="1"/>
  <c r="I68" i="11" s="1"/>
  <c r="J61" i="11"/>
  <c r="K61" i="11"/>
  <c r="L61" i="11"/>
  <c r="M61" i="11"/>
  <c r="M66" i="11" s="1"/>
  <c r="M67" i="11" s="1"/>
  <c r="M68" i="11" s="1"/>
  <c r="E66" i="11"/>
  <c r="E67" i="11" s="1"/>
  <c r="E68" i="11" s="1"/>
  <c r="F66" i="11"/>
  <c r="F67" i="11" s="1"/>
  <c r="F68" i="11" s="1"/>
  <c r="J66" i="11"/>
  <c r="J67" i="11" s="1"/>
  <c r="J68" i="11" s="1"/>
  <c r="K66" i="11"/>
  <c r="K67" i="11" s="1"/>
  <c r="K68" i="11" s="1"/>
  <c r="L66" i="11"/>
  <c r="L67" i="11" s="1"/>
  <c r="L68" i="11" s="1"/>
  <c r="U38" i="10"/>
  <c r="U39" i="10" s="1"/>
  <c r="U37" i="10"/>
  <c r="S37" i="10"/>
  <c r="S38" i="10" s="1"/>
  <c r="S39" i="10" s="1"/>
  <c r="R37" i="10"/>
  <c r="R38" i="10" s="1"/>
  <c r="R39" i="10" s="1"/>
  <c r="U36" i="10"/>
  <c r="S36" i="10"/>
  <c r="R36" i="10"/>
  <c r="P36" i="10"/>
  <c r="P37" i="10" s="1"/>
  <c r="P38" i="10" s="1"/>
  <c r="P39" i="10" s="1"/>
  <c r="O36" i="10"/>
  <c r="O37" i="10" s="1"/>
  <c r="O38" i="10" s="1"/>
  <c r="O39" i="10" s="1"/>
  <c r="V35" i="10"/>
  <c r="V36" i="10" s="1"/>
  <c r="V37" i="10" s="1"/>
  <c r="V38" i="10" s="1"/>
  <c r="V39" i="10" s="1"/>
  <c r="U35" i="10"/>
  <c r="T35" i="10"/>
  <c r="T36" i="10" s="1"/>
  <c r="T37" i="10" s="1"/>
  <c r="T38" i="10" s="1"/>
  <c r="T39" i="10" s="1"/>
  <c r="S35" i="10"/>
  <c r="R35" i="10"/>
  <c r="Q35" i="10"/>
  <c r="Q36" i="10" s="1"/>
  <c r="Q37" i="10" s="1"/>
  <c r="Q38" i="10" s="1"/>
  <c r="Q39" i="10" s="1"/>
  <c r="P35" i="10"/>
  <c r="O35" i="10"/>
  <c r="N35" i="10"/>
  <c r="N36" i="10" s="1"/>
  <c r="N37" i="10" s="1"/>
  <c r="N38" i="10" s="1"/>
  <c r="N39" i="10" s="1"/>
  <c r="V27" i="10"/>
  <c r="V28" i="10" s="1"/>
  <c r="V29" i="10" s="1"/>
  <c r="U27" i="10"/>
  <c r="U28" i="10" s="1"/>
  <c r="U29" i="10" s="1"/>
  <c r="V26" i="10"/>
  <c r="U26" i="10"/>
  <c r="S26" i="10"/>
  <c r="S27" i="10" s="1"/>
  <c r="S28" i="10" s="1"/>
  <c r="S29" i="10" s="1"/>
  <c r="R26" i="10"/>
  <c r="R27" i="10" s="1"/>
  <c r="R28" i="10" s="1"/>
  <c r="R29" i="10" s="1"/>
  <c r="N26" i="10"/>
  <c r="N27" i="10" s="1"/>
  <c r="N28" i="10" s="1"/>
  <c r="N29" i="10" s="1"/>
  <c r="V25" i="10"/>
  <c r="U25" i="10"/>
  <c r="T25" i="10"/>
  <c r="T26" i="10" s="1"/>
  <c r="T27" i="10" s="1"/>
  <c r="T28" i="10" s="1"/>
  <c r="T29" i="10" s="1"/>
  <c r="S25" i="10"/>
  <c r="R25" i="10"/>
  <c r="Q25" i="10"/>
  <c r="Q26" i="10" s="1"/>
  <c r="Q27" i="10" s="1"/>
  <c r="Q28" i="10" s="1"/>
  <c r="Q29" i="10" s="1"/>
  <c r="P25" i="10"/>
  <c r="P26" i="10" s="1"/>
  <c r="P27" i="10" s="1"/>
  <c r="P28" i="10" s="1"/>
  <c r="P29" i="10" s="1"/>
  <c r="O25" i="10"/>
  <c r="O26" i="10" s="1"/>
  <c r="O27" i="10" s="1"/>
  <c r="O28" i="10" s="1"/>
  <c r="O29" i="10" s="1"/>
  <c r="N25" i="10"/>
  <c r="O18" i="10"/>
  <c r="O19" i="10" s="1"/>
  <c r="T17" i="10"/>
  <c r="T18" i="10" s="1"/>
  <c r="T19" i="10" s="1"/>
  <c r="O17" i="10"/>
  <c r="V16" i="10"/>
  <c r="V17" i="10" s="1"/>
  <c r="V18" i="10" s="1"/>
  <c r="V19" i="10" s="1"/>
  <c r="U16" i="10"/>
  <c r="U17" i="10" s="1"/>
  <c r="U18" i="10" s="1"/>
  <c r="U19" i="10" s="1"/>
  <c r="T16" i="10"/>
  <c r="Q16" i="10"/>
  <c r="Q17" i="10" s="1"/>
  <c r="Q18" i="10" s="1"/>
  <c r="Q19" i="10" s="1"/>
  <c r="O16" i="10"/>
  <c r="V15" i="10"/>
  <c r="U15" i="10"/>
  <c r="T15" i="10"/>
  <c r="S15" i="10"/>
  <c r="S16" i="10" s="1"/>
  <c r="S17" i="10" s="1"/>
  <c r="S18" i="10" s="1"/>
  <c r="S19" i="10" s="1"/>
  <c r="R15" i="10"/>
  <c r="R16" i="10" s="1"/>
  <c r="R17" i="10" s="1"/>
  <c r="R18" i="10" s="1"/>
  <c r="R19" i="10" s="1"/>
  <c r="Q15" i="10"/>
  <c r="P15" i="10"/>
  <c r="P16" i="10" s="1"/>
  <c r="P17" i="10" s="1"/>
  <c r="P18" i="10" s="1"/>
  <c r="P19" i="10" s="1"/>
  <c r="O15" i="10"/>
  <c r="N15" i="10"/>
  <c r="N16" i="10" s="1"/>
  <c r="N17" i="10" s="1"/>
  <c r="N18" i="10" s="1"/>
  <c r="N19" i="10" s="1"/>
  <c r="K8" i="10"/>
  <c r="I8" i="10"/>
  <c r="G8" i="10"/>
  <c r="J8" i="10" s="1"/>
  <c r="E8" i="10"/>
  <c r="AI7" i="10"/>
  <c r="AH7" i="10"/>
  <c r="S7" i="10"/>
  <c r="S8" i="10" s="1"/>
  <c r="S9" i="10" s="1"/>
  <c r="Q7" i="10"/>
  <c r="Q8" i="10" s="1"/>
  <c r="Q9" i="10" s="1"/>
  <c r="N7" i="10"/>
  <c r="N8" i="10" s="1"/>
  <c r="N9" i="10" s="1"/>
  <c r="I7" i="10"/>
  <c r="J7" i="10" s="1"/>
  <c r="G7" i="10"/>
  <c r="K7" i="10" s="1"/>
  <c r="E7" i="10"/>
  <c r="V6" i="10"/>
  <c r="V7" i="10" s="1"/>
  <c r="V8" i="10" s="1"/>
  <c r="V9" i="10" s="1"/>
  <c r="U6" i="10"/>
  <c r="U7" i="10" s="1"/>
  <c r="U8" i="10" s="1"/>
  <c r="U9" i="10" s="1"/>
  <c r="S6" i="10"/>
  <c r="Q6" i="10"/>
  <c r="P6" i="10"/>
  <c r="P7" i="10" s="1"/>
  <c r="P8" i="10" s="1"/>
  <c r="P9" i="10" s="1"/>
  <c r="N6" i="10"/>
  <c r="K6" i="10"/>
  <c r="I6" i="10"/>
  <c r="G6" i="10"/>
  <c r="J6" i="10" s="1"/>
  <c r="E6" i="10"/>
  <c r="V5" i="10"/>
  <c r="U5" i="10"/>
  <c r="T5" i="10"/>
  <c r="T6" i="10" s="1"/>
  <c r="T7" i="10" s="1"/>
  <c r="T8" i="10" s="1"/>
  <c r="T9" i="10" s="1"/>
  <c r="S5" i="10"/>
  <c r="R5" i="10"/>
  <c r="R6" i="10" s="1"/>
  <c r="R7" i="10" s="1"/>
  <c r="R8" i="10" s="1"/>
  <c r="R9" i="10" s="1"/>
  <c r="Q5" i="10"/>
  <c r="P5" i="10"/>
  <c r="O5" i="10"/>
  <c r="O6" i="10" s="1"/>
  <c r="O7" i="10" s="1"/>
  <c r="O8" i="10" s="1"/>
  <c r="O9" i="10" s="1"/>
  <c r="N5" i="10"/>
  <c r="I5" i="10"/>
  <c r="J5" i="10" s="1"/>
  <c r="G5" i="10"/>
  <c r="K5" i="10" s="1"/>
  <c r="E5" i="10"/>
  <c r="I4" i="10"/>
  <c r="J4" i="10" s="1"/>
  <c r="G4" i="10"/>
  <c r="K4" i="10" s="1"/>
  <c r="E4" i="10"/>
  <c r="P26" i="9"/>
  <c r="N26" i="9"/>
  <c r="L26" i="9"/>
  <c r="J26" i="9"/>
  <c r="H26" i="9"/>
  <c r="F26" i="9"/>
  <c r="D26" i="9"/>
  <c r="B26" i="9"/>
  <c r="P25" i="9"/>
  <c r="N25" i="9"/>
  <c r="L25" i="9"/>
  <c r="J25" i="9"/>
  <c r="H25" i="9"/>
  <c r="F25" i="9"/>
  <c r="D25" i="9"/>
  <c r="B25" i="9"/>
  <c r="P24" i="9"/>
  <c r="N24" i="9"/>
  <c r="L24" i="9"/>
  <c r="J24" i="9"/>
  <c r="H24" i="9"/>
  <c r="F24" i="9"/>
  <c r="D24" i="9"/>
  <c r="B24" i="9"/>
  <c r="P23" i="9"/>
  <c r="N23" i="9"/>
  <c r="L23" i="9"/>
  <c r="J23" i="9"/>
  <c r="H23" i="9"/>
  <c r="F23" i="9"/>
  <c r="D23" i="9"/>
  <c r="B23" i="9"/>
  <c r="P22" i="9"/>
  <c r="N22" i="9"/>
  <c r="L22" i="9"/>
  <c r="J22" i="9"/>
  <c r="H22" i="9"/>
  <c r="F22" i="9"/>
  <c r="D22" i="9"/>
  <c r="B22" i="9"/>
  <c r="P16" i="9"/>
  <c r="N16" i="9"/>
  <c r="M16" i="9"/>
  <c r="O16" i="9" s="1"/>
  <c r="O26" i="9" s="1"/>
  <c r="I16" i="9"/>
  <c r="L16" i="9" s="1"/>
  <c r="E16" i="9"/>
  <c r="G16" i="9" s="1"/>
  <c r="G26" i="9" s="1"/>
  <c r="A16" i="9"/>
  <c r="C16" i="9" s="1"/>
  <c r="C26" i="9" s="1"/>
  <c r="P15" i="9"/>
  <c r="O15" i="9"/>
  <c r="O25" i="9" s="1"/>
  <c r="N15" i="9"/>
  <c r="Q25" i="9" s="1"/>
  <c r="M15" i="9"/>
  <c r="I15" i="9"/>
  <c r="L15" i="9" s="1"/>
  <c r="E15" i="9"/>
  <c r="G15" i="9" s="1"/>
  <c r="G25" i="9" s="1"/>
  <c r="A15" i="9"/>
  <c r="D15" i="9" s="1"/>
  <c r="M14" i="9"/>
  <c r="N14" i="9" s="1"/>
  <c r="L14" i="9"/>
  <c r="J14" i="9"/>
  <c r="I14" i="9"/>
  <c r="K14" i="9" s="1"/>
  <c r="K24" i="9" s="1"/>
  <c r="E14" i="9"/>
  <c r="H14" i="9" s="1"/>
  <c r="A14" i="9"/>
  <c r="D14" i="9" s="1"/>
  <c r="M13" i="9"/>
  <c r="O13" i="9" s="1"/>
  <c r="O23" i="9" s="1"/>
  <c r="L13" i="9"/>
  <c r="K13" i="9"/>
  <c r="K23" i="9" s="1"/>
  <c r="J13" i="9"/>
  <c r="M23" i="9" s="1"/>
  <c r="I13" i="9"/>
  <c r="E13" i="9"/>
  <c r="F13" i="9" s="1"/>
  <c r="A13" i="9"/>
  <c r="C13" i="9" s="1"/>
  <c r="C23" i="9" s="1"/>
  <c r="M12" i="9"/>
  <c r="P12" i="9" s="1"/>
  <c r="I12" i="9"/>
  <c r="K12" i="9" s="1"/>
  <c r="K22" i="9" s="1"/>
  <c r="H12" i="9"/>
  <c r="F12" i="9"/>
  <c r="E12" i="9"/>
  <c r="G12" i="9" s="1"/>
  <c r="G22" i="9" s="1"/>
  <c r="A12" i="9"/>
  <c r="D12" i="9" s="1"/>
  <c r="E14" i="7"/>
  <c r="C14" i="7"/>
  <c r="E13" i="7"/>
  <c r="D13" i="7"/>
  <c r="G12" i="7"/>
  <c r="F12" i="7"/>
  <c r="E12" i="7"/>
  <c r="D12" i="7"/>
  <c r="G10" i="7"/>
  <c r="G13" i="7" s="1"/>
  <c r="F10" i="7"/>
  <c r="F13" i="7" s="1"/>
  <c r="E10" i="7"/>
  <c r="D10" i="7"/>
  <c r="D14" i="7" s="1"/>
  <c r="G7" i="7"/>
  <c r="F7" i="7"/>
  <c r="E7" i="7"/>
  <c r="D7" i="7"/>
  <c r="O4" i="7"/>
  <c r="O6" i="7" s="1"/>
  <c r="N4" i="7"/>
  <c r="N6" i="7" s="1"/>
  <c r="O3" i="7"/>
  <c r="N3" i="7"/>
  <c r="M3" i="7"/>
  <c r="M4" i="7" s="1"/>
  <c r="M6" i="7" s="1"/>
  <c r="L3" i="7"/>
  <c r="L4" i="7" s="1"/>
  <c r="L6" i="7" s="1"/>
  <c r="B52" i="5"/>
  <c r="B51" i="5"/>
  <c r="B50" i="5"/>
  <c r="B49" i="5"/>
  <c r="B48" i="5"/>
  <c r="B47" i="5"/>
  <c r="G45" i="5"/>
  <c r="F45" i="5"/>
  <c r="G44" i="5"/>
  <c r="F44" i="5"/>
  <c r="G43" i="5"/>
  <c r="F43" i="5"/>
  <c r="G42" i="5"/>
  <c r="F42" i="5"/>
  <c r="G41" i="5"/>
  <c r="F41" i="5"/>
  <c r="G40" i="5"/>
  <c r="F40" i="5"/>
  <c r="G36" i="5"/>
  <c r="F36" i="5"/>
  <c r="G35" i="5"/>
  <c r="F35" i="5"/>
  <c r="G34" i="5"/>
  <c r="F34" i="5"/>
  <c r="G33" i="5"/>
  <c r="F33" i="5"/>
  <c r="G32" i="5"/>
  <c r="F32" i="5"/>
  <c r="G31" i="5"/>
  <c r="F31" i="5"/>
  <c r="Q13" i="4"/>
  <c r="P13" i="4"/>
  <c r="K18" i="4" s="1"/>
  <c r="F10" i="3"/>
  <c r="I10" i="3" s="1"/>
  <c r="E10" i="3"/>
  <c r="H10" i="3" s="1"/>
  <c r="H9" i="3"/>
  <c r="F9" i="3"/>
  <c r="I9" i="3" s="1"/>
  <c r="E9" i="3"/>
  <c r="F8" i="3"/>
  <c r="E8" i="3"/>
  <c r="H8" i="3" s="1"/>
  <c r="F7" i="3"/>
  <c r="I7" i="3" s="1"/>
  <c r="E7" i="3"/>
  <c r="F6" i="3"/>
  <c r="I6" i="3" s="1"/>
  <c r="E6" i="3"/>
  <c r="F5" i="3"/>
  <c r="E5" i="3"/>
  <c r="J1" i="3"/>
  <c r="I4" i="13" l="1"/>
  <c r="I94" i="11"/>
  <c r="I93" i="11"/>
  <c r="L94" i="11"/>
  <c r="L93" i="11"/>
  <c r="F94" i="11"/>
  <c r="F93" i="11"/>
  <c r="H44" i="11"/>
  <c r="L23" i="11"/>
  <c r="L22" i="11"/>
  <c r="L43" i="11"/>
  <c r="I70" i="11"/>
  <c r="I69" i="11"/>
  <c r="L69" i="11"/>
  <c r="L70" i="11"/>
  <c r="F22" i="11"/>
  <c r="F23" i="11"/>
  <c r="I22" i="11"/>
  <c r="I23" i="11"/>
  <c r="H45" i="11"/>
  <c r="F69" i="11"/>
  <c r="F70" i="11"/>
  <c r="T34" i="11"/>
  <c r="S34" i="11"/>
  <c r="Q32" i="11"/>
  <c r="T33" i="11"/>
  <c r="W33" i="11"/>
  <c r="V33" i="11"/>
  <c r="Q34" i="11"/>
  <c r="P34" i="11"/>
  <c r="T32" i="11"/>
  <c r="S32" i="11"/>
  <c r="W34" i="11"/>
  <c r="V34" i="11"/>
  <c r="Q33" i="11"/>
  <c r="P33" i="11"/>
  <c r="W32" i="11"/>
  <c r="V32" i="11"/>
  <c r="R40" i="10"/>
  <c r="Z9" i="10" s="1"/>
  <c r="R41" i="10"/>
  <c r="AC9" i="10" s="1"/>
  <c r="O31" i="10"/>
  <c r="O30" i="10"/>
  <c r="O11" i="10"/>
  <c r="AB7" i="10" s="1"/>
  <c r="O10" i="10"/>
  <c r="Y7" i="10" s="1"/>
  <c r="Y12" i="10" s="1"/>
  <c r="U21" i="10"/>
  <c r="AD8" i="10" s="1"/>
  <c r="U20" i="10"/>
  <c r="AA8" i="10" s="1"/>
  <c r="AA13" i="10" s="1"/>
  <c r="U41" i="10"/>
  <c r="AD9" i="10" s="1"/>
  <c r="U40" i="10"/>
  <c r="AA9" i="10" s="1"/>
  <c r="U31" i="10"/>
  <c r="U30" i="10"/>
  <c r="R21" i="10"/>
  <c r="AC8" i="10" s="1"/>
  <c r="R20" i="10"/>
  <c r="Z8" i="10" s="1"/>
  <c r="Z13" i="10" s="1"/>
  <c r="R31" i="10"/>
  <c r="R30" i="10"/>
  <c r="U10" i="10"/>
  <c r="AA7" i="10" s="1"/>
  <c r="AA12" i="10" s="1"/>
  <c r="U11" i="10"/>
  <c r="AD7" i="10" s="1"/>
  <c r="O21" i="10"/>
  <c r="AB8" i="10" s="1"/>
  <c r="O20" i="10"/>
  <c r="Y8" i="10" s="1"/>
  <c r="Y13" i="10" s="1"/>
  <c r="R11" i="10"/>
  <c r="AC7" i="10" s="1"/>
  <c r="R10" i="10"/>
  <c r="Z7" i="10" s="1"/>
  <c r="Z12" i="10" s="1"/>
  <c r="O41" i="10"/>
  <c r="AB9" i="10" s="1"/>
  <c r="O40" i="10"/>
  <c r="Y9" i="10" s="1"/>
  <c r="N12" i="9"/>
  <c r="N13" i="9"/>
  <c r="Q23" i="9" s="1"/>
  <c r="B15" i="9"/>
  <c r="E25" i="9" s="1"/>
  <c r="B16" i="9"/>
  <c r="E26" i="9" s="1"/>
  <c r="O12" i="9"/>
  <c r="O22" i="9" s="1"/>
  <c r="P13" i="9"/>
  <c r="C15" i="9"/>
  <c r="C25" i="9" s="1"/>
  <c r="D16" i="9"/>
  <c r="B12" i="9"/>
  <c r="B13" i="9"/>
  <c r="F14" i="9"/>
  <c r="F15" i="9"/>
  <c r="J16" i="9"/>
  <c r="M26" i="9" s="1"/>
  <c r="C12" i="9"/>
  <c r="C22" i="9" s="1"/>
  <c r="D13" i="9"/>
  <c r="E23" i="9" s="1"/>
  <c r="G14" i="9"/>
  <c r="G24" i="9" s="1"/>
  <c r="H15" i="9"/>
  <c r="I25" i="9" s="1"/>
  <c r="K16" i="9"/>
  <c r="K26" i="9" s="1"/>
  <c r="Q26" i="9"/>
  <c r="I22" i="9"/>
  <c r="M24" i="9"/>
  <c r="B14" i="9"/>
  <c r="J15" i="9"/>
  <c r="G13" i="9"/>
  <c r="G23" i="9" s="1"/>
  <c r="C14" i="9"/>
  <c r="C24" i="9" s="1"/>
  <c r="O14" i="9"/>
  <c r="O24" i="9" s="1"/>
  <c r="K15" i="9"/>
  <c r="K25" i="9" s="1"/>
  <c r="L12" i="9"/>
  <c r="H13" i="9"/>
  <c r="P14" i="9"/>
  <c r="H16" i="9"/>
  <c r="J12" i="9"/>
  <c r="F16" i="9"/>
  <c r="I26" i="9" s="1"/>
  <c r="G14" i="7"/>
  <c r="F14" i="7"/>
  <c r="K14" i="4"/>
  <c r="M16" i="4"/>
  <c r="L14" i="4"/>
  <c r="M18" i="4"/>
  <c r="K17" i="4"/>
  <c r="L16" i="4"/>
  <c r="M14" i="4"/>
  <c r="L17" i="4"/>
  <c r="K15" i="4"/>
  <c r="M17" i="4"/>
  <c r="L15" i="4"/>
  <c r="M13" i="4"/>
  <c r="L18" i="4"/>
  <c r="Q18" i="4" s="1"/>
  <c r="K16" i="4"/>
  <c r="K13" i="4"/>
  <c r="M15" i="4"/>
  <c r="L13" i="4"/>
  <c r="I8" i="3"/>
  <c r="H7" i="3"/>
  <c r="I5" i="3"/>
  <c r="H5" i="3"/>
  <c r="H6" i="3"/>
  <c r="T27" i="11" l="1"/>
  <c r="S27" i="11"/>
  <c r="W28" i="11"/>
  <c r="V28" i="11"/>
  <c r="T26" i="11"/>
  <c r="S26" i="11"/>
  <c r="Q26" i="11"/>
  <c r="Q27" i="11"/>
  <c r="P27" i="11"/>
  <c r="T28" i="11"/>
  <c r="S28" i="11"/>
  <c r="W26" i="11"/>
  <c r="V26" i="11"/>
  <c r="W27" i="11"/>
  <c r="V27" i="11"/>
  <c r="Z14" i="10"/>
  <c r="AD12" i="10"/>
  <c r="AD14" i="10" s="1"/>
  <c r="AC12" i="10"/>
  <c r="Y14" i="10"/>
  <c r="AA14" i="10"/>
  <c r="AE12" i="10"/>
  <c r="AE14" i="10" s="1"/>
  <c r="Q22" i="9"/>
  <c r="I24" i="9"/>
  <c r="I23" i="9"/>
  <c r="E22" i="9"/>
  <c r="Q24" i="9"/>
  <c r="M25" i="9"/>
  <c r="E24" i="9"/>
  <c r="M22" i="9"/>
  <c r="Q14" i="4"/>
  <c r="P14" i="4"/>
  <c r="Q17" i="4"/>
  <c r="P17" i="4"/>
  <c r="P15" i="4"/>
  <c r="Q15" i="4"/>
  <c r="Q16" i="4"/>
  <c r="P16" i="4"/>
  <c r="P18" i="4"/>
  <c r="AC14" i="10" l="1"/>
  <c r="AG12" i="10"/>
  <c r="AF12" i="10"/>
  <c r="AG14" i="10" l="1"/>
  <c r="AF14" i="10"/>
</calcChain>
</file>

<file path=xl/sharedStrings.xml><?xml version="1.0" encoding="utf-8"?>
<sst xmlns="http://schemas.openxmlformats.org/spreadsheetml/2006/main" count="436" uniqueCount="211">
  <si>
    <t>pH</t>
  </si>
  <si>
    <t>RA</t>
  </si>
  <si>
    <t>err</t>
  </si>
  <si>
    <t>Enzymatic assay</t>
  </si>
  <si>
    <t>Standard curve</t>
  </si>
  <si>
    <t>Stock</t>
  </si>
  <si>
    <t>Final</t>
  </si>
  <si>
    <t>Vol. uL</t>
  </si>
  <si>
    <t>DCPIP - 3 mM</t>
  </si>
  <si>
    <t>Bis-Tris pH 6 [1M]</t>
  </si>
  <si>
    <t>Water</t>
  </si>
  <si>
    <t>DCPIP</t>
  </si>
  <si>
    <t>3 mM</t>
  </si>
  <si>
    <t>150 uM</t>
  </si>
  <si>
    <t>Lactose</t>
  </si>
  <si>
    <t>300 mM</t>
  </si>
  <si>
    <t>30 mM</t>
  </si>
  <si>
    <t>Bis-Tris 6</t>
  </si>
  <si>
    <t>1M</t>
  </si>
  <si>
    <t>100 mM</t>
  </si>
  <si>
    <t>Sample</t>
  </si>
  <si>
    <t>Vol. Total</t>
  </si>
  <si>
    <t>* 50 degC.</t>
  </si>
  <si>
    <t>* Abs. 600 nm</t>
  </si>
  <si>
    <t>TEMP</t>
  </si>
  <si>
    <t>Blank sub</t>
  </si>
  <si>
    <t>uM</t>
  </si>
  <si>
    <t>avg</t>
  </si>
  <si>
    <t>Factor (TOT volume/disks volume)</t>
  </si>
  <si>
    <t>stdev</t>
  </si>
  <si>
    <t>TOT volume disks + 50 uL</t>
  </si>
  <si>
    <t>Only disks volume (uL)</t>
  </si>
  <si>
    <t>mM DISKS+50 uL</t>
  </si>
  <si>
    <t>hours</t>
  </si>
  <si>
    <t>mM only DISK volume</t>
  </si>
  <si>
    <t>User: USER</t>
  </si>
  <si>
    <t>Test Name: IODINE H2O2 QUANTIFI</t>
  </si>
  <si>
    <t>Absorbance spectrum</t>
  </si>
  <si>
    <t>Content</t>
  </si>
  <si>
    <t>Well
Col</t>
  </si>
  <si>
    <t>Well
Row</t>
  </si>
  <si>
    <t>Blank B</t>
  </si>
  <si>
    <t>C</t>
  </si>
  <si>
    <t>Sample X9</t>
  </si>
  <si>
    <t>D</t>
  </si>
  <si>
    <t>Conc</t>
  </si>
  <si>
    <t>ABS</t>
  </si>
  <si>
    <t>Sample X10</t>
  </si>
  <si>
    <t>Sample X11</t>
  </si>
  <si>
    <t>Sample X13</t>
  </si>
  <si>
    <t>E</t>
  </si>
  <si>
    <t>Sample X14</t>
  </si>
  <si>
    <t>Sample X15</t>
  </si>
  <si>
    <t>Sample X17</t>
  </si>
  <si>
    <t>F</t>
  </si>
  <si>
    <t>Sample X18</t>
  </si>
  <si>
    <t>Sample X19</t>
  </si>
  <si>
    <t>Sample X21</t>
  </si>
  <si>
    <t>G</t>
  </si>
  <si>
    <t>Sample X22</t>
  </si>
  <si>
    <t>Sample X23</t>
  </si>
  <si>
    <t>Sample X25</t>
  </si>
  <si>
    <t>H</t>
  </si>
  <si>
    <t>Sample X26</t>
  </si>
  <si>
    <t>Sample X27</t>
  </si>
  <si>
    <t>24 well plate</t>
  </si>
  <si>
    <t>uM / Time</t>
  </si>
  <si>
    <t>96 well plate</t>
  </si>
  <si>
    <t>** Fluorescence after Blk subtraction</t>
  </si>
  <si>
    <t>Avg</t>
  </si>
  <si>
    <t>Std</t>
  </si>
  <si>
    <t>nmol</t>
  </si>
  <si>
    <t xml:space="preserve">Cellulose content </t>
  </si>
  <si>
    <t>Pa</t>
  </si>
  <si>
    <t>%</t>
  </si>
  <si>
    <t xml:space="preserve">Stress </t>
  </si>
  <si>
    <t>Stdvp</t>
  </si>
  <si>
    <t xml:space="preserve">Strain </t>
  </si>
  <si>
    <t>Bradford Assay</t>
  </si>
  <si>
    <t>5 µL protein sample (0.1-1.4 mg/mL)</t>
  </si>
  <si>
    <t>BSA</t>
  </si>
  <si>
    <t>GOX</t>
  </si>
  <si>
    <t>CDH</t>
  </si>
  <si>
    <t>CBH</t>
  </si>
  <si>
    <t>Add. 195 µl Bradford Reagent</t>
  </si>
  <si>
    <t>ug</t>
  </si>
  <si>
    <t>Incubate at 5min at RT</t>
  </si>
  <si>
    <t>Bradford</t>
  </si>
  <si>
    <t>mg/mL</t>
  </si>
  <si>
    <t>Abs. 595 nm - 96 well plate reader</t>
  </si>
  <si>
    <t>A280</t>
  </si>
  <si>
    <t>Fator</t>
  </si>
  <si>
    <t>x</t>
  </si>
  <si>
    <t>g/L</t>
  </si>
  <si>
    <t>Abs1</t>
  </si>
  <si>
    <t>Abs1 - Blk</t>
  </si>
  <si>
    <t>Abs2</t>
  </si>
  <si>
    <t>Abs2 - Blk</t>
  </si>
  <si>
    <t>time</t>
  </si>
  <si>
    <t>BSA st</t>
  </si>
  <si>
    <t>GOX st</t>
  </si>
  <si>
    <t>CDH st</t>
  </si>
  <si>
    <t>CBH st</t>
  </si>
  <si>
    <t>mg DW in 2 disks (6 mm diameter - thickness 0.4mm)</t>
  </si>
  <si>
    <t xml:space="preserve">concentrations </t>
  </si>
  <si>
    <t>Conc(i)</t>
  </si>
  <si>
    <t>Gox</t>
  </si>
  <si>
    <t>ug proteins/mgDW</t>
  </si>
  <si>
    <t>ug in 50 uL</t>
  </si>
  <si>
    <t>AVG conc</t>
  </si>
  <si>
    <t>ug/mg DW</t>
  </si>
  <si>
    <t>stdev AVG</t>
  </si>
  <si>
    <t>stdev ug</t>
  </si>
  <si>
    <t>BSA c</t>
  </si>
  <si>
    <t>BSA dw</t>
  </si>
  <si>
    <t>BSA c st</t>
  </si>
  <si>
    <t>BSA DW st</t>
  </si>
  <si>
    <t>GOX c</t>
  </si>
  <si>
    <t>GOX dw</t>
  </si>
  <si>
    <t>GOX c st</t>
  </si>
  <si>
    <t>GOX DW st</t>
  </si>
  <si>
    <t>CBH c</t>
  </si>
  <si>
    <t>CBH dw</t>
  </si>
  <si>
    <t>CBH c st</t>
  </si>
  <si>
    <t>CBH DW st</t>
  </si>
  <si>
    <t>CDH c</t>
  </si>
  <si>
    <t>CDH dw</t>
  </si>
  <si>
    <t>CDH c st</t>
  </si>
  <si>
    <t>CDH DW st</t>
  </si>
  <si>
    <t>AVG</t>
  </si>
  <si>
    <t>DNS</t>
  </si>
  <si>
    <t>MtCDHA activity imobilized on cellulose disks</t>
  </si>
  <si>
    <t>CBH abs on disk conc. 0.8 mg/mL</t>
  </si>
  <si>
    <t>50 uL sample + 50 uL DNS</t>
  </si>
  <si>
    <t>ug/uL</t>
  </si>
  <si>
    <t>-BLK</t>
  </si>
  <si>
    <t>** 1 disk/500 uL</t>
  </si>
  <si>
    <t>10 min, 90 degC</t>
  </si>
  <si>
    <t>Blk</t>
  </si>
  <si>
    <t>Abs</t>
  </si>
  <si>
    <t>Time (h)</t>
  </si>
  <si>
    <t>Cell6%</t>
  </si>
  <si>
    <t>Cell8%</t>
  </si>
  <si>
    <t>Cell10%</t>
  </si>
  <si>
    <t>stdev 6</t>
  </si>
  <si>
    <t>stdev 8</t>
  </si>
  <si>
    <t>stdev 10</t>
  </si>
  <si>
    <t>nmol/uL</t>
  </si>
  <si>
    <t>nmol/min [after 6h]</t>
  </si>
  <si>
    <t>"20in50"</t>
  </si>
  <si>
    <t>ug/ul</t>
  </si>
  <si>
    <t>mM</t>
  </si>
  <si>
    <t>6h</t>
  </si>
  <si>
    <t>mM/h*500uL</t>
  </si>
  <si>
    <t>nmol/min</t>
  </si>
  <si>
    <t>23h</t>
  </si>
  <si>
    <t>27h</t>
  </si>
  <si>
    <t>30h</t>
  </si>
  <si>
    <t>FIRST DAY</t>
  </si>
  <si>
    <t>Enzyme</t>
  </si>
  <si>
    <t>MtCDH</t>
  </si>
  <si>
    <t>Fluorescence</t>
  </si>
  <si>
    <t>Temperature</t>
  </si>
  <si>
    <t>37 degC</t>
  </si>
  <si>
    <t>Volume</t>
  </si>
  <si>
    <t>500 uL</t>
  </si>
  <si>
    <t>20 uL</t>
  </si>
  <si>
    <t>** Wash and ON incubation in buffer.</t>
  </si>
  <si>
    <t>Time (min)</t>
  </si>
  <si>
    <t>A</t>
  </si>
  <si>
    <t>B</t>
  </si>
  <si>
    <t>I</t>
  </si>
  <si>
    <t>-BKL;x dil</t>
  </si>
  <si>
    <t>Celluose wt%</t>
  </si>
  <si>
    <t>uM/min</t>
  </si>
  <si>
    <t>** 380 uL final volume</t>
  </si>
  <si>
    <t>nmol/min.mg</t>
  </si>
  <si>
    <t>First day</t>
  </si>
  <si>
    <t>Third day</t>
  </si>
  <si>
    <t>Second day</t>
  </si>
  <si>
    <t>Normalized; [protein]</t>
  </si>
  <si>
    <t>disk</t>
  </si>
  <si>
    <t>std</t>
  </si>
  <si>
    <t>pmol/min.mg</t>
  </si>
  <si>
    <t>BRADFORD</t>
  </si>
  <si>
    <t>Free</t>
  </si>
  <si>
    <t>Croquie</t>
  </si>
  <si>
    <t>Disk</t>
  </si>
  <si>
    <t>Abs-BLK</t>
  </si>
  <si>
    <t>ug/uL supernat</t>
  </si>
  <si>
    <t>ug/uL super crr</t>
  </si>
  <si>
    <t>day</t>
  </si>
  <si>
    <t>6 st</t>
  </si>
  <si>
    <t>8 st</t>
  </si>
  <si>
    <t>10 st</t>
  </si>
  <si>
    <t>1day</t>
  </si>
  <si>
    <t>2day</t>
  </si>
  <si>
    <t>3day</t>
  </si>
  <si>
    <t>ug adsorbed/disk</t>
  </si>
  <si>
    <t>SECOND DAY</t>
  </si>
  <si>
    <t>THIRD DAY</t>
  </si>
  <si>
    <t>umol/uL</t>
  </si>
  <si>
    <t>1 disk volume uL</t>
  </si>
  <si>
    <t xml:space="preserve">nmol/3 disks </t>
  </si>
  <si>
    <t>Rep/CDH/CBH.a</t>
  </si>
  <si>
    <t>Rep/CDH/CBH.b</t>
  </si>
  <si>
    <t>Rep/CDH/CBH.c</t>
  </si>
  <si>
    <t xml:space="preserve">H2O2 production in stacked disks </t>
  </si>
  <si>
    <t xml:space="preserve">Calibration curve </t>
  </si>
  <si>
    <t>nmol (in 3 disks stacked)</t>
  </si>
  <si>
    <t>Avg/100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</si>
</sst>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0" fillId="4" borderId="0" xfId="0" applyFill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12" xfId="0" applyFont="1" applyBorder="1"/>
    <xf numFmtId="0" fontId="2" fillId="0" borderId="6" xfId="0" applyFont="1" applyBorder="1"/>
    <xf numFmtId="1" fontId="0" fillId="0" borderId="6" xfId="0" applyNumberFormat="1" applyBorder="1"/>
    <xf numFmtId="1" fontId="0" fillId="0" borderId="13" xfId="0" applyNumberFormat="1" applyBorder="1"/>
    <xf numFmtId="1" fontId="0" fillId="0" borderId="0" xfId="0" applyNumberFormat="1"/>
    <xf numFmtId="0" fontId="0" fillId="0" borderId="13" xfId="0" applyBorder="1"/>
    <xf numFmtId="0" fontId="0" fillId="0" borderId="14" xfId="0" applyBorder="1"/>
    <xf numFmtId="1" fontId="0" fillId="0" borderId="8" xfId="0" applyNumberFormat="1" applyBorder="1" applyAlignment="1">
      <alignment horizontal="right"/>
    </xf>
    <xf numFmtId="1" fontId="0" fillId="0" borderId="15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10" xfId="0" applyNumberFormat="1" applyBorder="1" applyAlignment="1">
      <alignment horizontal="right"/>
    </xf>
    <xf numFmtId="1" fontId="0" fillId="0" borderId="16" xfId="0" applyNumberFormat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" fontId="0" fillId="0" borderId="4" xfId="0" applyNumberFormat="1" applyBorder="1" applyAlignment="1">
      <alignment horizontal="right"/>
    </xf>
    <xf numFmtId="1" fontId="0" fillId="0" borderId="20" xfId="0" applyNumberFormat="1" applyBorder="1" applyAlignment="1">
      <alignment horizontal="right"/>
    </xf>
    <xf numFmtId="1" fontId="2" fillId="0" borderId="0" xfId="0" applyNumberFormat="1" applyFont="1"/>
    <xf numFmtId="9" fontId="5" fillId="4" borderId="21" xfId="1" applyNumberFormat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9" fontId="5" fillId="4" borderId="2" xfId="1" applyNumberFormat="1" applyFont="1" applyFill="1" applyBorder="1" applyAlignment="1">
      <alignment horizontal="center"/>
    </xf>
    <xf numFmtId="0" fontId="5" fillId="4" borderId="22" xfId="1" applyFont="1" applyFill="1" applyBorder="1" applyAlignment="1">
      <alignment horizontal="center"/>
    </xf>
    <xf numFmtId="0" fontId="5" fillId="4" borderId="2" xfId="1" applyFont="1" applyFill="1" applyBorder="1"/>
    <xf numFmtId="0" fontId="5" fillId="0" borderId="0" xfId="1" applyFont="1"/>
    <xf numFmtId="0" fontId="4" fillId="0" borderId="0" xfId="1"/>
    <xf numFmtId="0" fontId="4" fillId="0" borderId="9" xfId="1" applyBorder="1"/>
    <xf numFmtId="0" fontId="0" fillId="0" borderId="23" xfId="0" applyBorder="1"/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6" xfId="0" applyFont="1" applyBorder="1"/>
    <xf numFmtId="164" fontId="0" fillId="0" borderId="0" xfId="0" applyNumberFormat="1"/>
    <xf numFmtId="164" fontId="0" fillId="0" borderId="17" xfId="0" applyNumberFormat="1" applyBorder="1"/>
    <xf numFmtId="0" fontId="2" fillId="0" borderId="23" xfId="0" applyFont="1" applyBorder="1"/>
    <xf numFmtId="164" fontId="0" fillId="0" borderId="24" xfId="0" applyNumberFormat="1" applyBorder="1"/>
    <xf numFmtId="164" fontId="0" fillId="0" borderId="25" xfId="0" applyNumberFormat="1" applyBorder="1"/>
    <xf numFmtId="0" fontId="0" fillId="0" borderId="24" xfId="0" applyBorder="1"/>
    <xf numFmtId="0" fontId="0" fillId="0" borderId="25" xfId="0" applyBorder="1"/>
    <xf numFmtId="0" fontId="2" fillId="0" borderId="23" xfId="0" applyFont="1" applyBorder="1" applyAlignment="1">
      <alignment horizontal="center"/>
    </xf>
    <xf numFmtId="0" fontId="2" fillId="0" borderId="27" xfId="0" applyFont="1" applyBorder="1"/>
    <xf numFmtId="0" fontId="0" fillId="0" borderId="24" xfId="0" applyBorder="1" applyAlignment="1">
      <alignment horizontal="right"/>
    </xf>
    <xf numFmtId="0" fontId="2" fillId="0" borderId="24" xfId="0" applyFont="1" applyBorder="1"/>
    <xf numFmtId="0" fontId="2" fillId="0" borderId="9" xfId="0" applyFont="1" applyBorder="1"/>
    <xf numFmtId="2" fontId="0" fillId="0" borderId="0" xfId="0" applyNumberFormat="1" applyAlignment="1">
      <alignment horizontal="right"/>
    </xf>
    <xf numFmtId="0" fontId="2" fillId="0" borderId="3" xfId="0" applyFont="1" applyBorder="1"/>
    <xf numFmtId="2" fontId="0" fillId="0" borderId="28" xfId="0" applyNumberFormat="1" applyBorder="1"/>
    <xf numFmtId="2" fontId="0" fillId="0" borderId="24" xfId="0" applyNumberFormat="1" applyBorder="1"/>
    <xf numFmtId="0" fontId="0" fillId="0" borderId="14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31" xfId="0" applyBorder="1" applyAlignment="1">
      <alignment horizontal="right"/>
    </xf>
    <xf numFmtId="2" fontId="0" fillId="0" borderId="0" xfId="0" applyNumberFormat="1"/>
    <xf numFmtId="0" fontId="0" fillId="5" borderId="0" xfId="0" applyFill="1"/>
    <xf numFmtId="0" fontId="0" fillId="6" borderId="32" xfId="0" applyFill="1" applyBorder="1"/>
    <xf numFmtId="0" fontId="6" fillId="7" borderId="32" xfId="0" applyFont="1" applyFill="1" applyBorder="1"/>
    <xf numFmtId="0" fontId="0" fillId="8" borderId="32" xfId="0" applyFill="1" applyBorder="1"/>
    <xf numFmtId="0" fontId="0" fillId="9" borderId="32" xfId="0" applyFill="1" applyBorder="1"/>
    <xf numFmtId="0" fontId="0" fillId="3" borderId="32" xfId="0" applyFill="1" applyBorder="1"/>
    <xf numFmtId="0" fontId="0" fillId="5" borderId="32" xfId="0" applyFill="1" applyBorder="1"/>
    <xf numFmtId="0" fontId="2" fillId="10" borderId="12" xfId="0" applyFont="1" applyFill="1" applyBorder="1"/>
    <xf numFmtId="0" fontId="0" fillId="10" borderId="29" xfId="0" applyFill="1" applyBorder="1"/>
    <xf numFmtId="0" fontId="0" fillId="10" borderId="24" xfId="0" applyFill="1" applyBorder="1"/>
    <xf numFmtId="0" fontId="0" fillId="10" borderId="25" xfId="0" applyFill="1" applyBorder="1"/>
    <xf numFmtId="0" fontId="2" fillId="0" borderId="24" xfId="0" quotePrefix="1" applyFont="1" applyBorder="1"/>
    <xf numFmtId="0" fontId="2" fillId="0" borderId="25" xfId="0" applyFont="1" applyBorder="1"/>
    <xf numFmtId="9" fontId="2" fillId="0" borderId="0" xfId="0" applyNumberFormat="1" applyFont="1"/>
    <xf numFmtId="2" fontId="0" fillId="0" borderId="17" xfId="0" applyNumberFormat="1" applyBorder="1"/>
    <xf numFmtId="2" fontId="0" fillId="0" borderId="11" xfId="0" applyNumberFormat="1" applyBorder="1" applyAlignment="1">
      <alignment horizontal="right"/>
    </xf>
    <xf numFmtId="0" fontId="0" fillId="0" borderId="0" xfId="0" quotePrefix="1"/>
    <xf numFmtId="0" fontId="0" fillId="0" borderId="30" xfId="0" applyBorder="1"/>
    <xf numFmtId="9" fontId="2" fillId="0" borderId="14" xfId="0" applyNumberFormat="1" applyFont="1" applyBorder="1"/>
    <xf numFmtId="0" fontId="2" fillId="0" borderId="17" xfId="0" applyFont="1" applyBorder="1"/>
    <xf numFmtId="0" fontId="0" fillId="0" borderId="28" xfId="0" applyBorder="1"/>
    <xf numFmtId="2" fontId="0" fillId="0" borderId="28" xfId="0" applyNumberFormat="1" applyBorder="1" applyAlignment="1">
      <alignment horizontal="right"/>
    </xf>
    <xf numFmtId="2" fontId="0" fillId="0" borderId="19" xfId="0" applyNumberFormat="1" applyBorder="1"/>
    <xf numFmtId="0" fontId="1" fillId="0" borderId="0" xfId="0" applyFont="1"/>
    <xf numFmtId="1" fontId="1" fillId="0" borderId="0" xfId="0" applyNumberFormat="1" applyFont="1"/>
    <xf numFmtId="164" fontId="0" fillId="4" borderId="0" xfId="0" applyNumberFormat="1" applyFill="1"/>
    <xf numFmtId="164" fontId="0" fillId="0" borderId="18" xfId="0" applyNumberFormat="1" applyBorder="1"/>
    <xf numFmtId="164" fontId="0" fillId="0" borderId="19" xfId="0" applyNumberFormat="1" applyBorder="1"/>
    <xf numFmtId="0" fontId="1" fillId="0" borderId="14" xfId="0" applyFont="1" applyBorder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2" fontId="1" fillId="0" borderId="17" xfId="0" applyNumberFormat="1" applyFont="1" applyBorder="1"/>
    <xf numFmtId="164" fontId="1" fillId="0" borderId="0" xfId="0" applyNumberFormat="1" applyFont="1"/>
    <xf numFmtId="0" fontId="3" fillId="4" borderId="0" xfId="0" applyFont="1" applyFill="1"/>
    <xf numFmtId="165" fontId="0" fillId="0" borderId="0" xfId="0" applyNumberFormat="1"/>
    <xf numFmtId="2" fontId="0" fillId="0" borderId="33" xfId="0" applyNumberFormat="1" applyBorder="1" applyAlignment="1">
      <alignment horizontal="right"/>
    </xf>
    <xf numFmtId="2" fontId="0" fillId="0" borderId="34" xfId="0" applyNumberFormat="1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12" xfId="0" applyBorder="1"/>
    <xf numFmtId="9" fontId="2" fillId="0" borderId="29" xfId="0" applyNumberFormat="1" applyFont="1" applyBorder="1"/>
    <xf numFmtId="0" fontId="0" fillId="0" borderId="29" xfId="0" applyBorder="1"/>
    <xf numFmtId="0" fontId="0" fillId="0" borderId="35" xfId="0" applyBorder="1" applyAlignment="1">
      <alignment horizontal="right"/>
    </xf>
    <xf numFmtId="0" fontId="0" fillId="0" borderId="36" xfId="0" applyBorder="1" applyAlignment="1">
      <alignment horizontal="right"/>
    </xf>
    <xf numFmtId="164" fontId="0" fillId="0" borderId="12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0" fontId="2" fillId="0" borderId="0" xfId="0" quotePrefix="1" applyFont="1"/>
    <xf numFmtId="164" fontId="0" fillId="0" borderId="14" xfId="0" applyNumberFormat="1" applyBorder="1"/>
    <xf numFmtId="164" fontId="0" fillId="0" borderId="28" xfId="0" applyNumberFormat="1" applyBorder="1"/>
    <xf numFmtId="0" fontId="0" fillId="0" borderId="37" xfId="0" applyBorder="1"/>
    <xf numFmtId="9" fontId="2" fillId="0" borderId="24" xfId="0" applyNumberFormat="1" applyFont="1" applyBorder="1"/>
    <xf numFmtId="2" fontId="0" fillId="0" borderId="18" xfId="0" applyNumberFormat="1" applyBorder="1"/>
    <xf numFmtId="2" fontId="0" fillId="0" borderId="12" xfId="0" applyNumberFormat="1" applyBorder="1"/>
    <xf numFmtId="2" fontId="0" fillId="0" borderId="28" xfId="0" quotePrefix="1" applyNumberFormat="1" applyBorder="1"/>
    <xf numFmtId="0" fontId="2" fillId="0" borderId="14" xfId="0" applyFont="1" applyBorder="1"/>
    <xf numFmtId="9" fontId="0" fillId="0" borderId="14" xfId="0" applyNumberFormat="1" applyBorder="1"/>
    <xf numFmtId="0" fontId="2" fillId="11" borderId="14" xfId="0" applyFont="1" applyFill="1" applyBorder="1"/>
    <xf numFmtId="9" fontId="0" fillId="0" borderId="18" xfId="0" applyNumberFormat="1" applyBorder="1"/>
    <xf numFmtId="0" fontId="2" fillId="0" borderId="29" xfId="0" applyFont="1" applyBorder="1"/>
    <xf numFmtId="0" fontId="2" fillId="0" borderId="30" xfId="0" applyFont="1" applyBorder="1"/>
    <xf numFmtId="2" fontId="0" fillId="0" borderId="38" xfId="0" applyNumberFormat="1" applyBorder="1" applyAlignment="1">
      <alignment horizontal="right"/>
    </xf>
    <xf numFmtId="164" fontId="3" fillId="0" borderId="0" xfId="0" applyNumberFormat="1" applyFont="1"/>
    <xf numFmtId="164" fontId="3" fillId="0" borderId="17" xfId="0" applyNumberFormat="1" applyFont="1" applyBorder="1"/>
    <xf numFmtId="164" fontId="3" fillId="0" borderId="28" xfId="0" applyNumberFormat="1" applyFont="1" applyBorder="1"/>
    <xf numFmtId="164" fontId="3" fillId="0" borderId="19" xfId="0" applyNumberFormat="1" applyFont="1" applyBorder="1"/>
    <xf numFmtId="2" fontId="0" fillId="0" borderId="19" xfId="0" quotePrefix="1" applyNumberFormat="1" applyBorder="1"/>
    <xf numFmtId="2" fontId="0" fillId="0" borderId="29" xfId="0" quotePrefix="1" applyNumberFormat="1" applyBorder="1"/>
    <xf numFmtId="2" fontId="0" fillId="0" borderId="30" xfId="0" applyNumberFormat="1" applyBorder="1"/>
    <xf numFmtId="2" fontId="0" fillId="0" borderId="29" xfId="0" applyNumberFormat="1" applyBorder="1"/>
    <xf numFmtId="2" fontId="0" fillId="0" borderId="30" xfId="0" quotePrefix="1" applyNumberFormat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BA1CAB03-18F7-44C7-B503-A4E2E029D3F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934432890169853"/>
                  <c:y val="-3.1013021939943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'H2O2 production from films'!$E$18:$E$22</c:f>
                <c:numCache>
                  <c:formatCode>General</c:formatCode>
                  <c:ptCount val="5"/>
                  <c:pt idx="0">
                    <c:v>5.2398982178410041</c:v>
                  </c:pt>
                  <c:pt idx="1">
                    <c:v>28.953687732883587</c:v>
                  </c:pt>
                  <c:pt idx="2">
                    <c:v>3.2330171666726426</c:v>
                  </c:pt>
                  <c:pt idx="3">
                    <c:v>37.844751287331775</c:v>
                  </c:pt>
                  <c:pt idx="4">
                    <c:v>12.937257566166538</c:v>
                  </c:pt>
                </c:numCache>
              </c:numRef>
            </c:plus>
            <c:minus>
              <c:numRef>
                <c:f>'H2O2 production from films'!$E$18:$E$22</c:f>
                <c:numCache>
                  <c:formatCode>General</c:formatCode>
                  <c:ptCount val="5"/>
                  <c:pt idx="0">
                    <c:v>5.2398982178410041</c:v>
                  </c:pt>
                  <c:pt idx="1">
                    <c:v>28.953687732883587</c:v>
                  </c:pt>
                  <c:pt idx="2">
                    <c:v>3.2330171666726426</c:v>
                  </c:pt>
                  <c:pt idx="3">
                    <c:v>37.844751287331775</c:v>
                  </c:pt>
                  <c:pt idx="4">
                    <c:v>12.937257566166538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'H2O2 production from films'!$C$18:$C$22</c:f>
              <c:numCache>
                <c:formatCode>General</c:formatCode>
                <c:ptCount val="5"/>
                <c:pt idx="0">
                  <c:v>0.13</c:v>
                </c:pt>
                <c:pt idx="1">
                  <c:v>0.26</c:v>
                </c:pt>
                <c:pt idx="2">
                  <c:v>0.52</c:v>
                </c:pt>
                <c:pt idx="3">
                  <c:v>0.65</c:v>
                </c:pt>
                <c:pt idx="4">
                  <c:v>0.78</c:v>
                </c:pt>
              </c:numCache>
            </c:numRef>
          </c:xVal>
          <c:yVal>
            <c:numRef>
              <c:f>'H2O2 production from films'!$D$18:$D$22</c:f>
              <c:numCache>
                <c:formatCode>General</c:formatCode>
                <c:ptCount val="5"/>
                <c:pt idx="0">
                  <c:v>113.68666666666667</c:v>
                </c:pt>
                <c:pt idx="1">
                  <c:v>255.94333333333333</c:v>
                </c:pt>
                <c:pt idx="2">
                  <c:v>373.87</c:v>
                </c:pt>
                <c:pt idx="3">
                  <c:v>522.68499999999995</c:v>
                </c:pt>
                <c:pt idx="4">
                  <c:v>571.03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1D-43D4-B70D-534385E38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544415"/>
        <c:axId val="1081547743"/>
      </c:scatterChart>
      <c:valAx>
        <c:axId val="1081544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nmol</a:t>
                </a:r>
              </a:p>
            </c:rich>
          </c:tx>
          <c:layout>
            <c:manualLayout>
              <c:xMode val="edge"/>
              <c:yMode val="edge"/>
              <c:x val="0.50864457567804033"/>
              <c:y val="0.8971988918051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547743"/>
        <c:crosses val="autoZero"/>
        <c:crossBetween val="midCat"/>
      </c:valAx>
      <c:valAx>
        <c:axId val="108154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 a.u.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544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65509232970795"/>
          <c:y val="8.0427214162789112E-2"/>
          <c:w val="0.83508110500088939"/>
          <c:h val="0.721504147226131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'CDH activity and reusability'!$O$25:$O$28</c:f>
              <c:strCache>
                <c:ptCount val="4"/>
                <c:pt idx="0">
                  <c:v>Free</c:v>
                </c:pt>
                <c:pt idx="1">
                  <c:v>6%</c:v>
                </c:pt>
                <c:pt idx="2">
                  <c:v>8%</c:v>
                </c:pt>
                <c:pt idx="3">
                  <c:v>10%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'CDH activity and reusability'!$Q$25:$Q$28</c:f>
                <c:numCache>
                  <c:formatCode>General</c:formatCode>
                  <c:ptCount val="4"/>
                  <c:pt idx="0">
                    <c:v>0.25082193930101465</c:v>
                  </c:pt>
                  <c:pt idx="1">
                    <c:v>0.36678826566177769</c:v>
                  </c:pt>
                  <c:pt idx="2">
                    <c:v>0.29129278044344081</c:v>
                  </c:pt>
                  <c:pt idx="3">
                    <c:v>0.8</c:v>
                  </c:pt>
                </c:numCache>
              </c:numRef>
            </c:plus>
            <c:minus>
              <c:numRef>
                <c:f>'CDH activity and reusability'!$Q$25:$Q$28</c:f>
                <c:numCache>
                  <c:formatCode>General</c:formatCode>
                  <c:ptCount val="4"/>
                  <c:pt idx="0">
                    <c:v>0.25082193930101465</c:v>
                  </c:pt>
                  <c:pt idx="1">
                    <c:v>0.36678826566177769</c:v>
                  </c:pt>
                  <c:pt idx="2">
                    <c:v>0.29129278044344081</c:v>
                  </c:pt>
                  <c:pt idx="3">
                    <c:v>0.8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'CDH activity and reusability'!$O$25:$O$28</c:f>
              <c:strCache>
                <c:ptCount val="4"/>
                <c:pt idx="0">
                  <c:v>Free</c:v>
                </c:pt>
                <c:pt idx="1">
                  <c:v>6%</c:v>
                </c:pt>
                <c:pt idx="2">
                  <c:v>8%</c:v>
                </c:pt>
                <c:pt idx="3">
                  <c:v>10%</c:v>
                </c:pt>
              </c:strCache>
            </c:strRef>
          </c:cat>
          <c:val>
            <c:numRef>
              <c:f>'CDH activity and reusability'!$P$25:$P$28</c:f>
              <c:numCache>
                <c:formatCode>0.0</c:formatCode>
                <c:ptCount val="4"/>
                <c:pt idx="0">
                  <c:v>8.9141174123748801</c:v>
                </c:pt>
                <c:pt idx="1">
                  <c:v>2.4390701822320788</c:v>
                </c:pt>
                <c:pt idx="2">
                  <c:v>3.1197409307619619</c:v>
                </c:pt>
                <c:pt idx="3">
                  <c:v>2.9016671797257043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1-4C85-95BC-7F558B5C4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64550064"/>
        <c:axId val="364550392"/>
      </c:barChart>
      <c:catAx>
        <c:axId val="36455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Cellulose (wt%)</a:t>
                </a:r>
              </a:p>
            </c:rich>
          </c:tx>
          <c:layout>
            <c:manualLayout>
              <c:xMode val="edge"/>
              <c:yMode val="edge"/>
              <c:x val="0.57865857392825892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550392"/>
        <c:crosses val="autoZero"/>
        <c:auto val="1"/>
        <c:lblAlgn val="ctr"/>
        <c:lblOffset val="100"/>
        <c:noMultiLvlLbl val="0"/>
      </c:catAx>
      <c:valAx>
        <c:axId val="364550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nmol/min.mg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55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43322584842416"/>
          <c:y val="5.0852350183042981E-2"/>
          <c:w val="0.64465342976585516"/>
          <c:h val="0.74907404677324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'CDH activity and reusability'!$P$22</c:f>
              <c:strCache>
                <c:ptCount val="1"/>
                <c:pt idx="0">
                  <c:v>First 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'CDH activity and reusability'!$Q$25:$Q$28</c:f>
                <c:numCache>
                  <c:formatCode>General</c:formatCode>
                  <c:ptCount val="4"/>
                  <c:pt idx="0">
                    <c:v>0.25082193930101465</c:v>
                  </c:pt>
                  <c:pt idx="1">
                    <c:v>0.36678826566177769</c:v>
                  </c:pt>
                  <c:pt idx="2">
                    <c:v>0.29129278044344081</c:v>
                  </c:pt>
                  <c:pt idx="3">
                    <c:v>0.8</c:v>
                  </c:pt>
                </c:numCache>
              </c:numRef>
            </c:plus>
            <c:minus>
              <c:numRef>
                <c:f>'CDH activity and reusability'!$Q$25:$Q$28</c:f>
                <c:numCache>
                  <c:formatCode>General</c:formatCode>
                  <c:ptCount val="4"/>
                  <c:pt idx="0">
                    <c:v>0.25082193930101465</c:v>
                  </c:pt>
                  <c:pt idx="1">
                    <c:v>0.36678826566177769</c:v>
                  </c:pt>
                  <c:pt idx="2">
                    <c:v>0.29129278044344081</c:v>
                  </c:pt>
                  <c:pt idx="3">
                    <c:v>0.8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'CDH activity and reusability'!$O$39:$O$41</c:f>
              <c:numCache>
                <c:formatCode>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0.1</c:v>
                </c:pt>
              </c:numCache>
            </c:numRef>
          </c:cat>
          <c:val>
            <c:numRef>
              <c:f>'CDH activity and reusability'!$P$39:$P$41</c:f>
              <c:numCache>
                <c:formatCode>0.00</c:formatCode>
                <c:ptCount val="3"/>
                <c:pt idx="0">
                  <c:v>2.8505137978155193</c:v>
                </c:pt>
                <c:pt idx="1">
                  <c:v>2.8470163621096778</c:v>
                </c:pt>
                <c:pt idx="2">
                  <c:v>3.616529438978056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7-4E9A-94AB-D452F730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995720"/>
        <c:axId val="275999000"/>
      </c:barChart>
      <c:catAx>
        <c:axId val="275995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Cellulose (wt%)</a:t>
                </a:r>
              </a:p>
            </c:rich>
          </c:tx>
          <c:layout>
            <c:manualLayout>
              <c:xMode val="edge"/>
              <c:yMode val="edge"/>
              <c:x val="0.5455446280706443"/>
              <c:y val="0.89257595728548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999000"/>
        <c:crosses val="autoZero"/>
        <c:auto val="1"/>
        <c:lblAlgn val="ctr"/>
        <c:lblOffset val="100"/>
        <c:noMultiLvlLbl val="0"/>
      </c:catAx>
      <c:valAx>
        <c:axId val="275999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nmol H2O2/min.mg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99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43333582923772"/>
          <c:y val="6.5382506138083413E-2"/>
          <c:w val="0.64465342976585516"/>
          <c:h val="0.74907404677324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'CDH activity and reusability'!$P$43</c:f>
              <c:strCache>
                <c:ptCount val="1"/>
                <c:pt idx="0">
                  <c:v>Third 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'CDH activity and reusability'!$Q$25:$Q$28</c:f>
                <c:numCache>
                  <c:formatCode>General</c:formatCode>
                  <c:ptCount val="4"/>
                  <c:pt idx="0">
                    <c:v>0.25082193930101465</c:v>
                  </c:pt>
                  <c:pt idx="1">
                    <c:v>0.36678826566177769</c:v>
                  </c:pt>
                  <c:pt idx="2">
                    <c:v>0.29129278044344081</c:v>
                  </c:pt>
                  <c:pt idx="3">
                    <c:v>0.8</c:v>
                  </c:pt>
                </c:numCache>
              </c:numRef>
            </c:plus>
            <c:minus>
              <c:numRef>
                <c:f>'CDH activity and reusability'!$Q$25:$Q$28</c:f>
                <c:numCache>
                  <c:formatCode>General</c:formatCode>
                  <c:ptCount val="4"/>
                  <c:pt idx="0">
                    <c:v>0.25082193930101465</c:v>
                  </c:pt>
                  <c:pt idx="1">
                    <c:v>0.36678826566177769</c:v>
                  </c:pt>
                  <c:pt idx="2">
                    <c:v>0.29129278044344081</c:v>
                  </c:pt>
                  <c:pt idx="3">
                    <c:v>0.8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'CDH activity and reusability'!$O$46:$O$48</c:f>
              <c:numCache>
                <c:formatCode>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0.1</c:v>
                </c:pt>
              </c:numCache>
            </c:numRef>
          </c:cat>
          <c:val>
            <c:numRef>
              <c:f>'CDH activity and reusability'!$P$46:$P$48</c:f>
              <c:numCache>
                <c:formatCode>General</c:formatCode>
                <c:ptCount val="3"/>
                <c:pt idx="0">
                  <c:v>2.5631721161344143</c:v>
                </c:pt>
                <c:pt idx="1">
                  <c:v>2.8840363891092462</c:v>
                </c:pt>
                <c:pt idx="2">
                  <c:v>3.2736374787255262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B-4C01-8C16-B490C8A81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995720"/>
        <c:axId val="275999000"/>
      </c:barChart>
      <c:catAx>
        <c:axId val="275995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Cellulose (wt%)</a:t>
                </a:r>
              </a:p>
            </c:rich>
          </c:tx>
          <c:layout>
            <c:manualLayout>
              <c:xMode val="edge"/>
              <c:yMode val="edge"/>
              <c:x val="0.5455446280706443"/>
              <c:y val="0.89257595728548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999000"/>
        <c:crosses val="autoZero"/>
        <c:auto val="1"/>
        <c:lblAlgn val="ctr"/>
        <c:lblOffset val="100"/>
        <c:noMultiLvlLbl val="0"/>
      </c:catAx>
      <c:valAx>
        <c:axId val="275999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nmol H2O2/min.mg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995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482432280524108E-2"/>
          <c:y val="0.29789030088793222"/>
          <c:w val="0.19950945811142259"/>
          <c:h val="0.29529089764772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DNS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'CBH activity_free_immob'!$J$2</c:f>
              <c:strCache>
                <c:ptCount val="1"/>
                <c:pt idx="0">
                  <c:v>Avg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451574803149607"/>
                  <c:y val="4.58796296296296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'CBH activity_free_immob'!$K$4:$K$7</c:f>
                <c:numCache>
                  <c:formatCode>General</c:formatCode>
                  <c:ptCount val="4"/>
                  <c:pt idx="0">
                    <c:v>4.9497474683058273E-3</c:v>
                  </c:pt>
                  <c:pt idx="1">
                    <c:v>6.3639610306789138E-3</c:v>
                  </c:pt>
                  <c:pt idx="2">
                    <c:v>7.0710678118654814E-3</c:v>
                  </c:pt>
                  <c:pt idx="3">
                    <c:v>1.4849242404917589E-2</c:v>
                  </c:pt>
                </c:numCache>
              </c:numRef>
            </c:plus>
            <c:minus>
              <c:numRef>
                <c:f>'CBH activity_free_immob'!$K$4:$K$7</c:f>
                <c:numCache>
                  <c:formatCode>General</c:formatCode>
                  <c:ptCount val="4"/>
                  <c:pt idx="0">
                    <c:v>4.9497474683058273E-3</c:v>
                  </c:pt>
                  <c:pt idx="1">
                    <c:v>6.3639610306789138E-3</c:v>
                  </c:pt>
                  <c:pt idx="2">
                    <c:v>7.0710678118654814E-3</c:v>
                  </c:pt>
                  <c:pt idx="3">
                    <c:v>1.4849242404917589E-2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'CBH activity_free_immob'!$E$3:$E$7</c:f>
              <c:numCache>
                <c:formatCode>General</c:formatCode>
                <c:ptCount val="5"/>
                <c:pt idx="1">
                  <c:v>12.5</c:v>
                </c:pt>
                <c:pt idx="2">
                  <c:v>25</c:v>
                </c:pt>
                <c:pt idx="3">
                  <c:v>50</c:v>
                </c:pt>
                <c:pt idx="4">
                  <c:v>125</c:v>
                </c:pt>
              </c:numCache>
            </c:numRef>
          </c:xVal>
          <c:yVal>
            <c:numRef>
              <c:f>'CBH activity_free_immob'!$J$3:$J$7</c:f>
              <c:numCache>
                <c:formatCode>0.00</c:formatCode>
                <c:ptCount val="5"/>
                <c:pt idx="1">
                  <c:v>4.8500000000000001E-2</c:v>
                </c:pt>
                <c:pt idx="2">
                  <c:v>0.19450000000000001</c:v>
                </c:pt>
                <c:pt idx="3">
                  <c:v>0.44900000000000001</c:v>
                </c:pt>
                <c:pt idx="4">
                  <c:v>1.0194999999999999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50-48E9-8B2E-A423F3424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108240"/>
        <c:axId val="420111192"/>
      </c:scatterChart>
      <c:valAx>
        <c:axId val="42010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ug Cellobiose / 50 uL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111192"/>
        <c:crosses val="autoZero"/>
        <c:crossBetween val="midCat"/>
      </c:valAx>
      <c:valAx>
        <c:axId val="420111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Abs 575 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108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9685538611937"/>
          <c:y val="9.4947931454241852E-2"/>
          <c:w val="0.8026172999561495"/>
          <c:h val="0.7435032079323418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'CBH activity_free_immob'!$Y$5</c:f>
              <c:strCache>
                <c:ptCount val="1"/>
                <c:pt idx="0">
                  <c:v>Cell6%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'CBH activity_free_immob'!$AB$6:$AB$9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0.16256675700903361</c:v>
                  </c:pt>
                  <c:pt idx="2">
                    <c:v>0.27581607438780098</c:v>
                  </c:pt>
                  <c:pt idx="3">
                    <c:v>0.3549487172529347</c:v>
                  </c:pt>
                </c:numCache>
              </c:numRef>
            </c:plus>
            <c:minus>
              <c:numRef>
                <c:f>'CBH activity_free_immob'!$AB$6:$AB$9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0.16256675700903361</c:v>
                  </c:pt>
                  <c:pt idx="2">
                    <c:v>0.27581607438780098</c:v>
                  </c:pt>
                  <c:pt idx="3">
                    <c:v>0.3549487172529347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'CBH activity_free_immob'!$X$6:$X$9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23</c:v>
                </c:pt>
                <c:pt idx="3">
                  <c:v>30</c:v>
                </c:pt>
              </c:numCache>
            </c:numRef>
          </c:xVal>
          <c:yVal>
            <c:numRef>
              <c:f>'CBH activity_free_immob'!$Y$6:$Y$9</c:f>
              <c:numCache>
                <c:formatCode>0.0</c:formatCode>
                <c:ptCount val="4"/>
                <c:pt idx="0" formatCode="General">
                  <c:v>0</c:v>
                </c:pt>
                <c:pt idx="1">
                  <c:v>1.6024538470358902</c:v>
                </c:pt>
                <c:pt idx="2">
                  <c:v>3.7591542641152844</c:v>
                </c:pt>
                <c:pt idx="3">
                  <c:v>4.8045121663123078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B1-4304-B4A1-6706F086561E}"/>
            </c:ext>
          </c:extLst>
        </c:ser>
        <c:ser>
          <c:idx val="1"/>
          <c:order val="1"/>
          <c:tx>
            <c:strRef>
              <c:f>'CBH activity_free_immob'!$Z$5</c:f>
              <c:strCache>
                <c:ptCount val="1"/>
                <c:pt idx="0">
                  <c:v>Cell8%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'CBH activity_free_immob'!$AC$6:$AC$9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0.22620739430906484</c:v>
                  </c:pt>
                  <c:pt idx="2">
                    <c:v>0.31512689751840584</c:v>
                  </c:pt>
                  <c:pt idx="3">
                    <c:v>0.91654976303171432</c:v>
                  </c:pt>
                </c:numCache>
              </c:numRef>
            </c:plus>
            <c:minus>
              <c:numRef>
                <c:f>'CBH activity_free_immob'!$AC$6:$AC$9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0.22620739430906484</c:v>
                  </c:pt>
                  <c:pt idx="2">
                    <c:v>0.31512689751840584</c:v>
                  </c:pt>
                  <c:pt idx="3">
                    <c:v>0.91654976303171432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'CBH activity_free_immob'!$X$6:$X$9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23</c:v>
                </c:pt>
                <c:pt idx="3">
                  <c:v>30</c:v>
                </c:pt>
              </c:numCache>
            </c:numRef>
          </c:xVal>
          <c:yVal>
            <c:numRef>
              <c:f>'CBH activity_free_immob'!$Z$6:$Z$9</c:f>
              <c:numCache>
                <c:formatCode>0.0</c:formatCode>
                <c:ptCount val="4"/>
                <c:pt idx="0" formatCode="General">
                  <c:v>0</c:v>
                </c:pt>
                <c:pt idx="1">
                  <c:v>1.6920623671155208</c:v>
                </c:pt>
                <c:pt idx="2">
                  <c:v>4.2021025277580906</c:v>
                </c:pt>
                <c:pt idx="3">
                  <c:v>5.6785967399007804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B1-4304-B4A1-6706F086561E}"/>
            </c:ext>
          </c:extLst>
        </c:ser>
        <c:ser>
          <c:idx val="2"/>
          <c:order val="2"/>
          <c:tx>
            <c:strRef>
              <c:f>'CBH activity_free_immob'!$AA$5</c:f>
              <c:strCache>
                <c:ptCount val="1"/>
                <c:pt idx="0">
                  <c:v>Cell10%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'CBH activity_free_immob'!$AD$6:$AD$9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0.29453006472458421</c:v>
                  </c:pt>
                  <c:pt idx="2">
                    <c:v>0.51147259850250393</c:v>
                  </c:pt>
                  <c:pt idx="3">
                    <c:v>0.70367923499203722</c:v>
                  </c:pt>
                </c:numCache>
              </c:numRef>
            </c:plus>
            <c:minus>
              <c:numRef>
                <c:f>'CBH activity_free_immob'!$AD$6:$AD$9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0.29453006472458421</c:v>
                  </c:pt>
                  <c:pt idx="2">
                    <c:v>0.51147259850250393</c:v>
                  </c:pt>
                  <c:pt idx="3">
                    <c:v>0.70367923499203722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'CBH activity_free_immob'!$X$6:$X$9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23</c:v>
                </c:pt>
                <c:pt idx="3">
                  <c:v>30</c:v>
                </c:pt>
              </c:numCache>
            </c:numRef>
          </c:xVal>
          <c:yVal>
            <c:numRef>
              <c:f>'CBH activity_free_immob'!$AA$6:$AA$9</c:f>
              <c:numCache>
                <c:formatCode>0.0</c:formatCode>
                <c:ptCount val="4"/>
                <c:pt idx="0" formatCode="General">
                  <c:v>0</c:v>
                </c:pt>
                <c:pt idx="1">
                  <c:v>1.9519253484526338</c:v>
                </c:pt>
                <c:pt idx="2">
                  <c:v>5.0998110087408461</c:v>
                </c:pt>
                <c:pt idx="3">
                  <c:v>7.0546893456177644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B1-4304-B4A1-6706F0865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121032"/>
        <c:axId val="420131200"/>
      </c:scatterChart>
      <c:valAx>
        <c:axId val="420121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131200"/>
        <c:crosses val="autoZero"/>
        <c:crossBetween val="midCat"/>
      </c:valAx>
      <c:valAx>
        <c:axId val="420131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mM Cellobiose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121032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4454133858267712"/>
          <c:y val="7.2626494604841066E-2"/>
          <c:w val="0.14461098589068797"/>
          <c:h val="0.19112919983364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0142817010261"/>
          <c:y val="9.816296296296298E-2"/>
          <c:w val="0.76537826716577839"/>
          <c:h val="0.71558518518518521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prstDash val="dash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9.9745473439133953E-2"/>
                  <c:y val="-8.0331525226013417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'Isotherm binding'!$E$22:$E$26</c:f>
                <c:numCache>
                  <c:formatCode>General</c:formatCode>
                  <c:ptCount val="5"/>
                  <c:pt idx="0">
                    <c:v>2.103458354501611</c:v>
                  </c:pt>
                  <c:pt idx="1">
                    <c:v>0.12534462914436517</c:v>
                  </c:pt>
                  <c:pt idx="2">
                    <c:v>0.15053403040703339</c:v>
                  </c:pt>
                  <c:pt idx="3">
                    <c:v>2.2933272028920264</c:v>
                  </c:pt>
                  <c:pt idx="4">
                    <c:v>2.2251217802404963</c:v>
                  </c:pt>
                </c:numCache>
              </c:numRef>
            </c:plus>
            <c:minus>
              <c:numRef>
                <c:f>'Isotherm binding'!$E$22:$E$26</c:f>
                <c:numCache>
                  <c:formatCode>General</c:formatCode>
                  <c:ptCount val="5"/>
                  <c:pt idx="0">
                    <c:v>2.103458354501611</c:v>
                  </c:pt>
                  <c:pt idx="1">
                    <c:v>0.12534462914436517</c:v>
                  </c:pt>
                  <c:pt idx="2">
                    <c:v>0.15053403040703339</c:v>
                  </c:pt>
                  <c:pt idx="3">
                    <c:v>2.2933272028920264</c:v>
                  </c:pt>
                  <c:pt idx="4">
                    <c:v>2.2251217802404963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'Isotherm binding'!$D$22:$D$26</c:f>
                <c:numCache>
                  <c:formatCode>General</c:formatCode>
                  <c:ptCount val="5"/>
                  <c:pt idx="0">
                    <c:v>5.7045790574083946E-2</c:v>
                  </c:pt>
                  <c:pt idx="1">
                    <c:v>3.3993463423951931E-3</c:v>
                  </c:pt>
                  <c:pt idx="2">
                    <c:v>4.0824829046386341E-3</c:v>
                  </c:pt>
                  <c:pt idx="3">
                    <c:v>6.2195033742431863E-2</c:v>
                  </c:pt>
                  <c:pt idx="4">
                    <c:v>6.0345302680122094E-2</c:v>
                  </c:pt>
                </c:numCache>
              </c:numRef>
            </c:plus>
            <c:minus>
              <c:numRef>
                <c:f>'Isotherm binding'!$D$22:$D$26</c:f>
                <c:numCache>
                  <c:formatCode>General</c:formatCode>
                  <c:ptCount val="5"/>
                  <c:pt idx="0">
                    <c:v>5.7045790574083946E-2</c:v>
                  </c:pt>
                  <c:pt idx="1">
                    <c:v>3.3993463423951931E-3</c:v>
                  </c:pt>
                  <c:pt idx="2">
                    <c:v>4.0824829046386341E-3</c:v>
                  </c:pt>
                  <c:pt idx="3">
                    <c:v>6.2195033742431863E-2</c:v>
                  </c:pt>
                  <c:pt idx="4">
                    <c:v>6.0345302680122094E-2</c:v>
                  </c:pt>
                </c:numCache>
              </c:numRef>
            </c:minus>
          </c:errBars>
          <c:xVal>
            <c:numRef>
              <c:f>'Isotherm binding'!$B$22:$B$26</c:f>
              <c:numCache>
                <c:formatCode>General</c:formatCode>
                <c:ptCount val="5"/>
                <c:pt idx="0">
                  <c:v>0.41733333333333333</c:v>
                </c:pt>
                <c:pt idx="1">
                  <c:v>0.82766666666666655</c:v>
                </c:pt>
                <c:pt idx="2">
                  <c:v>1.5249999999999997</c:v>
                </c:pt>
                <c:pt idx="3">
                  <c:v>2.2203333333333335</c:v>
                </c:pt>
                <c:pt idx="4">
                  <c:v>3.0563333333333333</c:v>
                </c:pt>
              </c:numCache>
            </c:numRef>
          </c:xVal>
          <c:yVal>
            <c:numRef>
              <c:f>'Isotherm binding'!$C$22:$C$26</c:f>
              <c:numCache>
                <c:formatCode>General</c:formatCode>
                <c:ptCount val="5"/>
                <c:pt idx="0">
                  <c:v>4.2772861356932159</c:v>
                </c:pt>
                <c:pt idx="1">
                  <c:v>7.8908554572271399</c:v>
                </c:pt>
                <c:pt idx="2">
                  <c:v>16.592920353982301</c:v>
                </c:pt>
                <c:pt idx="3">
                  <c:v>29.498525073746311</c:v>
                </c:pt>
                <c:pt idx="4">
                  <c:v>36.209439528023594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D0-41C4-A42B-9DE8D62038FF}"/>
            </c:ext>
          </c:extLst>
        </c:ser>
        <c:ser>
          <c:idx val="2"/>
          <c:order val="1"/>
          <c:spPr>
            <a:ln w="19050">
              <a:noFill/>
            </a:ln>
            <a:effectLst/>
          </c:spPr>
          <c:marker>
            <c:symbol val="triang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prstDash val="dash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1309750323783836"/>
                  <c:y val="5.8164597969541557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'Isotherm binding'!$Q$22:$Q$26</c:f>
                <c:numCache>
                  <c:formatCode>General</c:formatCode>
                  <c:ptCount val="5"/>
                  <c:pt idx="0">
                    <c:v>1.0691095982292294</c:v>
                  </c:pt>
                  <c:pt idx="1">
                    <c:v>0.93331098852358207</c:v>
                  </c:pt>
                  <c:pt idx="2">
                    <c:v>0.94457355245038332</c:v>
                  </c:pt>
                  <c:pt idx="3">
                    <c:v>1.3404574326949952</c:v>
                  </c:pt>
                  <c:pt idx="4">
                    <c:v>4.5019827022447307</c:v>
                  </c:pt>
                </c:numCache>
              </c:numRef>
            </c:plus>
            <c:minus>
              <c:numRef>
                <c:f>'Isotherm binding'!$Q$22:$Q$26</c:f>
                <c:numCache>
                  <c:formatCode>General</c:formatCode>
                  <c:ptCount val="5"/>
                  <c:pt idx="0">
                    <c:v>1.0691095982292294</c:v>
                  </c:pt>
                  <c:pt idx="1">
                    <c:v>0.93331098852358207</c:v>
                  </c:pt>
                  <c:pt idx="2">
                    <c:v>0.94457355245038332</c:v>
                  </c:pt>
                  <c:pt idx="3">
                    <c:v>1.3404574326949952</c:v>
                  </c:pt>
                  <c:pt idx="4">
                    <c:v>4.5019827022447307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'Isotherm binding'!$P$22:$P$26</c:f>
                <c:numCache>
                  <c:formatCode>General</c:formatCode>
                  <c:ptCount val="5"/>
                  <c:pt idx="0">
                    <c:v>2.8994252303976772E-2</c:v>
                  </c:pt>
                  <c:pt idx="1">
                    <c:v>2.5311394008759511E-2</c:v>
                  </c:pt>
                  <c:pt idx="2">
                    <c:v>2.5616834742454488E-2</c:v>
                  </c:pt>
                  <c:pt idx="3">
                    <c:v>3.6353205574688387E-2</c:v>
                  </c:pt>
                  <c:pt idx="4">
                    <c:v>0.12209377088487719</c:v>
                  </c:pt>
                </c:numCache>
              </c:numRef>
            </c:plus>
            <c:minus>
              <c:numRef>
                <c:f>'Isotherm binding'!$P$22:$P$26</c:f>
                <c:numCache>
                  <c:formatCode>General</c:formatCode>
                  <c:ptCount val="5"/>
                  <c:pt idx="0">
                    <c:v>2.8994252303976772E-2</c:v>
                  </c:pt>
                  <c:pt idx="1">
                    <c:v>2.5311394008759511E-2</c:v>
                  </c:pt>
                  <c:pt idx="2">
                    <c:v>2.5616834742454488E-2</c:v>
                  </c:pt>
                  <c:pt idx="3">
                    <c:v>3.6353205574688387E-2</c:v>
                  </c:pt>
                  <c:pt idx="4">
                    <c:v>0.12209377088487719</c:v>
                  </c:pt>
                </c:numCache>
              </c:numRef>
            </c:minus>
          </c:errBars>
          <c:xVal>
            <c:numRef>
              <c:f>'Isotherm binding'!$N$22:$N$26</c:f>
              <c:numCache>
                <c:formatCode>General</c:formatCode>
                <c:ptCount val="5"/>
                <c:pt idx="0">
                  <c:v>0.18200000000000002</c:v>
                </c:pt>
                <c:pt idx="1">
                  <c:v>0.45500000000000002</c:v>
                </c:pt>
                <c:pt idx="2">
                  <c:v>0.76866666666666672</c:v>
                </c:pt>
                <c:pt idx="3">
                  <c:v>1.1396666666666666</c:v>
                </c:pt>
                <c:pt idx="4">
                  <c:v>1.6823333333333332</c:v>
                </c:pt>
              </c:numCache>
            </c:numRef>
          </c:xVal>
          <c:yVal>
            <c:numRef>
              <c:f>'Isotherm binding'!$O$22:$O$26</c:f>
              <c:numCache>
                <c:formatCode>General</c:formatCode>
                <c:ptCount val="5"/>
                <c:pt idx="0">
                  <c:v>8.8864306784660752</c:v>
                </c:pt>
                <c:pt idx="1">
                  <c:v>17.920353982300878</c:v>
                </c:pt>
                <c:pt idx="2">
                  <c:v>45.058997050147482</c:v>
                </c:pt>
                <c:pt idx="3">
                  <c:v>68.952802359882</c:v>
                </c:pt>
                <c:pt idx="4">
                  <c:v>97.345132743362825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D0-41C4-A42B-9DE8D62038FF}"/>
            </c:ext>
          </c:extLst>
        </c:ser>
        <c:ser>
          <c:idx val="3"/>
          <c:order val="2"/>
          <c:spPr>
            <a:ln w="19050">
              <a:noFill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  <a:prstDash val="dash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1688901229889671"/>
                  <c:y val="-4.6201185034015733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'Isotherm binding'!$M$22:$M$26</c:f>
                <c:numCache>
                  <c:formatCode>General</c:formatCode>
                  <c:ptCount val="5"/>
                  <c:pt idx="0">
                    <c:v>1.3123252522162385</c:v>
                  </c:pt>
                  <c:pt idx="1">
                    <c:v>1.1266276320581099</c:v>
                  </c:pt>
                  <c:pt idx="2">
                    <c:v>1.488080476328584</c:v>
                  </c:pt>
                  <c:pt idx="3">
                    <c:v>2.2933272028920224</c:v>
                  </c:pt>
                  <c:pt idx="4">
                    <c:v>1.0242215661750125</c:v>
                  </c:pt>
                </c:numCache>
              </c:numRef>
            </c:plus>
            <c:minus>
              <c:numRef>
                <c:f>'Isotherm binding'!$M$22:$M$26</c:f>
                <c:numCache>
                  <c:formatCode>General</c:formatCode>
                  <c:ptCount val="5"/>
                  <c:pt idx="0">
                    <c:v>1.3123252522162385</c:v>
                  </c:pt>
                  <c:pt idx="1">
                    <c:v>1.1266276320581099</c:v>
                  </c:pt>
                  <c:pt idx="2">
                    <c:v>1.488080476328584</c:v>
                  </c:pt>
                  <c:pt idx="3">
                    <c:v>2.2933272028920224</c:v>
                  </c:pt>
                  <c:pt idx="4">
                    <c:v>1.0242215661750125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'Isotherm binding'!$L$22:$L$26</c:f>
                <c:numCache>
                  <c:formatCode>General</c:formatCode>
                  <c:ptCount val="5"/>
                  <c:pt idx="0">
                    <c:v>3.5590260840104339E-2</c:v>
                  </c:pt>
                  <c:pt idx="1">
                    <c:v>3.0554141381416003E-2</c:v>
                  </c:pt>
                  <c:pt idx="2">
                    <c:v>4.0356742518031202E-2</c:v>
                  </c:pt>
                  <c:pt idx="3">
                    <c:v>6.2195033742431745E-2</c:v>
                  </c:pt>
                  <c:pt idx="4">
                    <c:v>2.7776888874666193E-2</c:v>
                  </c:pt>
                </c:numCache>
              </c:numRef>
            </c:plus>
            <c:minus>
              <c:numRef>
                <c:f>'Isotherm binding'!$L$22:$L$26</c:f>
                <c:numCache>
                  <c:formatCode>General</c:formatCode>
                  <c:ptCount val="5"/>
                  <c:pt idx="0">
                    <c:v>3.5590260840104339E-2</c:v>
                  </c:pt>
                  <c:pt idx="1">
                    <c:v>3.0554141381416003E-2</c:v>
                  </c:pt>
                  <c:pt idx="2">
                    <c:v>4.0356742518031202E-2</c:v>
                  </c:pt>
                  <c:pt idx="3">
                    <c:v>6.2195033742431745E-2</c:v>
                  </c:pt>
                  <c:pt idx="4">
                    <c:v>2.7776888874666193E-2</c:v>
                  </c:pt>
                </c:numCache>
              </c:numRef>
            </c:minus>
          </c:errBars>
          <c:xVal>
            <c:numRef>
              <c:f>'Isotherm binding'!$J$22:$J$26</c:f>
              <c:numCache>
                <c:formatCode>General</c:formatCode>
                <c:ptCount val="5"/>
                <c:pt idx="0">
                  <c:v>0.113</c:v>
                </c:pt>
                <c:pt idx="1">
                  <c:v>0.25366666666666665</c:v>
                </c:pt>
                <c:pt idx="2">
                  <c:v>0.47800000000000004</c:v>
                </c:pt>
                <c:pt idx="3">
                  <c:v>0.77966666666666662</c:v>
                </c:pt>
                <c:pt idx="4">
                  <c:v>0.94633333333333336</c:v>
                </c:pt>
              </c:numCache>
            </c:numRef>
          </c:xVal>
          <c:yVal>
            <c:numRef>
              <c:f>'Isotherm binding'!$K$22:$K$26</c:f>
              <c:numCache>
                <c:formatCode>General</c:formatCode>
                <c:ptCount val="5"/>
                <c:pt idx="0">
                  <c:v>7.78023598820059</c:v>
                </c:pt>
                <c:pt idx="1">
                  <c:v>21.349557522123895</c:v>
                </c:pt>
                <c:pt idx="2">
                  <c:v>50.700589970501468</c:v>
                </c:pt>
                <c:pt idx="3">
                  <c:v>78.060471976401175</c:v>
                </c:pt>
                <c:pt idx="4">
                  <c:v>99.88938053097344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5D0-41C4-A42B-9DE8D62038FF}"/>
            </c:ext>
          </c:extLst>
        </c:ser>
        <c:ser>
          <c:idx val="0"/>
          <c:order val="3"/>
          <c:spPr>
            <a:ln w="19050">
              <a:noFill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trendline>
            <c:spPr>
              <a:ln>
                <a:prstDash val="dash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5.5315036379460641E-2"/>
                  <c:y val="-8.0442493367195764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'Isotherm binding'!$I$22:$I$26</c:f>
                <c:numCache>
                  <c:formatCode>General</c:formatCode>
                  <c:ptCount val="5"/>
                  <c:pt idx="0">
                    <c:v>0.81917810732308782</c:v>
                  </c:pt>
                  <c:pt idx="1">
                    <c:v>0.36502562450632908</c:v>
                  </c:pt>
                  <c:pt idx="2">
                    <c:v>4.5988905933800533E-2</c:v>
                  </c:pt>
                  <c:pt idx="3">
                    <c:v>2.4980183852979492</c:v>
                  </c:pt>
                  <c:pt idx="4">
                    <c:v>3.1071332440179216</c:v>
                  </c:pt>
                </c:numCache>
              </c:numRef>
            </c:plus>
            <c:minus>
              <c:numRef>
                <c:f>'Isotherm binding'!$I$22:$I$26</c:f>
                <c:numCache>
                  <c:formatCode>General</c:formatCode>
                  <c:ptCount val="5"/>
                  <c:pt idx="0">
                    <c:v>0.81917810732308782</c:v>
                  </c:pt>
                  <c:pt idx="1">
                    <c:v>0.36502562450632908</c:v>
                  </c:pt>
                  <c:pt idx="2">
                    <c:v>4.5988905933800533E-2</c:v>
                  </c:pt>
                  <c:pt idx="3">
                    <c:v>2.4980183852979492</c:v>
                  </c:pt>
                  <c:pt idx="4">
                    <c:v>3.1071332440179216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'Isotherm binding'!$H$22:$H$26</c:f>
                <c:numCache>
                  <c:formatCode>General</c:formatCode>
                  <c:ptCount val="5"/>
                  <c:pt idx="0">
                    <c:v>2.2216110270602184E-2</c:v>
                  </c:pt>
                  <c:pt idx="1">
                    <c:v>9.8994949366116823E-3</c:v>
                  </c:pt>
                  <c:pt idx="2">
                    <c:v>1.247219128924668E-3</c:v>
                  </c:pt>
                  <c:pt idx="3">
                    <c:v>6.7746258609280893E-2</c:v>
                  </c:pt>
                  <c:pt idx="4">
                    <c:v>8.4265453577766228E-2</c:v>
                  </c:pt>
                </c:numCache>
              </c:numRef>
            </c:plus>
            <c:minus>
              <c:numRef>
                <c:f>'Isotherm binding'!$H$22:$H$26</c:f>
                <c:numCache>
                  <c:formatCode>General</c:formatCode>
                  <c:ptCount val="5"/>
                  <c:pt idx="0">
                    <c:v>2.2216110270602184E-2</c:v>
                  </c:pt>
                  <c:pt idx="1">
                    <c:v>9.8994949366116823E-3</c:v>
                  </c:pt>
                  <c:pt idx="2">
                    <c:v>1.247219128924668E-3</c:v>
                  </c:pt>
                  <c:pt idx="3">
                    <c:v>6.7746258609280893E-2</c:v>
                  </c:pt>
                  <c:pt idx="4">
                    <c:v>8.4265453577766228E-2</c:v>
                  </c:pt>
                </c:numCache>
              </c:numRef>
            </c:minus>
          </c:errBars>
          <c:xVal>
            <c:numRef>
              <c:f>'Isotherm binding'!$F$22:$F$26</c:f>
              <c:numCache>
                <c:formatCode>General</c:formatCode>
                <c:ptCount val="5"/>
                <c:pt idx="0">
                  <c:v>0.42066666666666669</c:v>
                </c:pt>
                <c:pt idx="1">
                  <c:v>1.0589999999999999</c:v>
                </c:pt>
                <c:pt idx="2">
                  <c:v>2.0376666666666665</c:v>
                </c:pt>
                <c:pt idx="3">
                  <c:v>3.0656666666666665</c:v>
                </c:pt>
                <c:pt idx="4">
                  <c:v>4.1129999999999995</c:v>
                </c:pt>
              </c:numCache>
            </c:numRef>
          </c:xVal>
          <c:yVal>
            <c:numRef>
              <c:f>'Isotherm binding'!$G$22:$G$26</c:f>
              <c:numCache>
                <c:formatCode>General</c:formatCode>
                <c:ptCount val="5"/>
                <c:pt idx="0">
                  <c:v>4.6460176991150446</c:v>
                </c:pt>
                <c:pt idx="1">
                  <c:v>8.4808259587020594</c:v>
                </c:pt>
                <c:pt idx="2">
                  <c:v>17.809734513274339</c:v>
                </c:pt>
                <c:pt idx="3">
                  <c:v>23.156342182890878</c:v>
                </c:pt>
                <c:pt idx="4">
                  <c:v>27.02802359882002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5D0-41C4-A42B-9DE8D6203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664431"/>
        <c:axId val="1224667343"/>
      </c:scatterChart>
      <c:valAx>
        <c:axId val="12246644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1600" b="0">
                    <a:latin typeface="Arial" panose="020B0604020202020204" pitchFamily="34" charset="0"/>
                    <a:cs typeface="Arial" panose="020B0604020202020204" pitchFamily="34" charset="0"/>
                  </a:rPr>
                  <a:t>Free protein</a:t>
                </a:r>
                <a:r>
                  <a:rPr lang="en-GB" sz="16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[mg/mL]</a:t>
                </a:r>
                <a:endParaRPr lang="en-GB" sz="16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8905642928649897"/>
              <c:y val="0.894725930475107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24667343"/>
        <c:crosses val="autoZero"/>
        <c:crossBetween val="midCat"/>
      </c:valAx>
      <c:valAx>
        <c:axId val="12246673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1800" b="0">
                    <a:latin typeface="Arial" panose="020B0604020202020204" pitchFamily="34" charset="0"/>
                    <a:cs typeface="Arial" panose="020B0604020202020204" pitchFamily="34" charset="0"/>
                  </a:rPr>
                  <a:t>µg/mg DW</a:t>
                </a:r>
              </a:p>
            </c:rich>
          </c:tx>
          <c:layout>
            <c:manualLayout>
              <c:xMode val="edge"/>
              <c:yMode val="edge"/>
              <c:x val="2.7073941124049962E-2"/>
              <c:y val="0.342446190660266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24664431"/>
        <c:crosses val="autoZero"/>
        <c:crossBetween val="midCat"/>
      </c:valAx>
      <c:spPr>
        <a:solidFill>
          <a:schemeClr val="bg1"/>
        </a:solidFill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BSA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'Kinetics-results'!$G$3:$G$10</c:f>
                <c:numCache>
                  <c:formatCode>General</c:formatCode>
                  <c:ptCount val="8"/>
                  <c:pt idx="0">
                    <c:v>2.7473591272846996</c:v>
                  </c:pt>
                  <c:pt idx="1">
                    <c:v>0.22357691498838664</c:v>
                  </c:pt>
                  <c:pt idx="2">
                    <c:v>3.8981967141718816</c:v>
                  </c:pt>
                  <c:pt idx="3">
                    <c:v>4.779528540607993</c:v>
                  </c:pt>
                  <c:pt idx="4">
                    <c:v>4.6523342296645991</c:v>
                  </c:pt>
                  <c:pt idx="5">
                    <c:v>2.1327878373928808</c:v>
                  </c:pt>
                  <c:pt idx="6">
                    <c:v>3.6940968961294161</c:v>
                  </c:pt>
                  <c:pt idx="7">
                    <c:v>2.5195838720505281</c:v>
                  </c:pt>
                </c:numCache>
              </c:numRef>
            </c:plus>
            <c:minus>
              <c:numRef>
                <c:f>'Kinetics-results'!$G$3:$G$10</c:f>
                <c:numCache>
                  <c:formatCode>General</c:formatCode>
                  <c:ptCount val="8"/>
                  <c:pt idx="0">
                    <c:v>2.7473591272846996</c:v>
                  </c:pt>
                  <c:pt idx="1">
                    <c:v>0.22357691498838664</c:v>
                  </c:pt>
                  <c:pt idx="2">
                    <c:v>3.8981967141718816</c:v>
                  </c:pt>
                  <c:pt idx="3">
                    <c:v>4.779528540607993</c:v>
                  </c:pt>
                  <c:pt idx="4">
                    <c:v>4.6523342296645991</c:v>
                  </c:pt>
                  <c:pt idx="5">
                    <c:v>2.1327878373928808</c:v>
                  </c:pt>
                  <c:pt idx="6">
                    <c:v>3.6940968961294161</c:v>
                  </c:pt>
                  <c:pt idx="7">
                    <c:v>2.5195838720505281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'Kinetics-results'!$B$3:$B$10</c:f>
              <c:numCache>
                <c:formatCode>General</c:formatCode>
                <c:ptCount val="8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24</c:v>
                </c:pt>
              </c:numCache>
            </c:numRef>
          </c:xVal>
          <c:yVal>
            <c:numRef>
              <c:f>'Kinetics-results'!$C$3:$C$10</c:f>
              <c:numCache>
                <c:formatCode>General</c:formatCode>
                <c:ptCount val="8"/>
                <c:pt idx="0">
                  <c:v>2.584225484901026E-2</c:v>
                </c:pt>
                <c:pt idx="1">
                  <c:v>24.164212168784772</c:v>
                </c:pt>
                <c:pt idx="2">
                  <c:v>29.456582042963191</c:v>
                </c:pt>
                <c:pt idx="3">
                  <c:v>32.683636844291499</c:v>
                </c:pt>
                <c:pt idx="4">
                  <c:v>30.74740396349452</c:v>
                </c:pt>
                <c:pt idx="5">
                  <c:v>40.041321791320037</c:v>
                </c:pt>
                <c:pt idx="6">
                  <c:v>38.621417678735583</c:v>
                </c:pt>
                <c:pt idx="7">
                  <c:v>37.976006718469925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C5-4537-B3D4-A161254AB033}"/>
            </c:ext>
          </c:extLst>
        </c:ser>
        <c:ser>
          <c:idx val="1"/>
          <c:order val="1"/>
          <c:tx>
            <c:v>GOx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'Kinetics-results'!$H$3:$H$10</c:f>
                <c:numCache>
                  <c:formatCode>General</c:formatCode>
                  <c:ptCount val="8"/>
                  <c:pt idx="0">
                    <c:v>2.8009677013234318</c:v>
                  </c:pt>
                  <c:pt idx="1">
                    <c:v>12.592379019374089</c:v>
                  </c:pt>
                  <c:pt idx="2">
                    <c:v>7.8585964030319495</c:v>
                  </c:pt>
                  <c:pt idx="3">
                    <c:v>2.6439497804447183</c:v>
                  </c:pt>
                  <c:pt idx="4">
                    <c:v>6.6260227636981615</c:v>
                  </c:pt>
                  <c:pt idx="5">
                    <c:v>6.8057441231146765</c:v>
                  </c:pt>
                  <c:pt idx="6">
                    <c:v>4.9590699159153377</c:v>
                  </c:pt>
                  <c:pt idx="7">
                    <c:v>4.5794553523908332</c:v>
                  </c:pt>
                </c:numCache>
              </c:numRef>
            </c:plus>
            <c:minus>
              <c:numRef>
                <c:f>'Kinetics-results'!$H$3:$H$10</c:f>
                <c:numCache>
                  <c:formatCode>General</c:formatCode>
                  <c:ptCount val="8"/>
                  <c:pt idx="0">
                    <c:v>2.8009677013234318</c:v>
                  </c:pt>
                  <c:pt idx="1">
                    <c:v>12.592379019374089</c:v>
                  </c:pt>
                  <c:pt idx="2">
                    <c:v>7.8585964030319495</c:v>
                  </c:pt>
                  <c:pt idx="3">
                    <c:v>2.6439497804447183</c:v>
                  </c:pt>
                  <c:pt idx="4">
                    <c:v>6.6260227636981615</c:v>
                  </c:pt>
                  <c:pt idx="5">
                    <c:v>6.8057441231146765</c:v>
                  </c:pt>
                  <c:pt idx="6">
                    <c:v>4.9590699159153377</c:v>
                  </c:pt>
                  <c:pt idx="7">
                    <c:v>4.5794553523908332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'Kinetics-results'!$B$3:$B$10</c:f>
              <c:numCache>
                <c:formatCode>General</c:formatCode>
                <c:ptCount val="8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24</c:v>
                </c:pt>
              </c:numCache>
            </c:numRef>
          </c:xVal>
          <c:yVal>
            <c:numRef>
              <c:f>'Kinetics-results'!$D$3:$D$10</c:f>
              <c:numCache>
                <c:formatCode>General</c:formatCode>
                <c:ptCount val="8"/>
                <c:pt idx="0">
                  <c:v>-1.9265846936121989E-2</c:v>
                </c:pt>
                <c:pt idx="1">
                  <c:v>10.079766821104158</c:v>
                </c:pt>
                <c:pt idx="2">
                  <c:v>9.4323929321272431</c:v>
                </c:pt>
                <c:pt idx="3">
                  <c:v>18.107203044418114</c:v>
                </c:pt>
                <c:pt idx="4">
                  <c:v>24.063042823005901</c:v>
                </c:pt>
                <c:pt idx="5">
                  <c:v>33.773651157659884</c:v>
                </c:pt>
                <c:pt idx="6">
                  <c:v>28.724134823639815</c:v>
                </c:pt>
                <c:pt idx="7">
                  <c:v>20.178799489144296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C5-4537-B3D4-A161254AB033}"/>
            </c:ext>
          </c:extLst>
        </c:ser>
        <c:ser>
          <c:idx val="2"/>
          <c:order val="2"/>
          <c:tx>
            <c:v>CDH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'Kinetics-results'!$I$3:$I$10</c:f>
                <c:numCache>
                  <c:formatCode>General</c:formatCode>
                  <c:ptCount val="8"/>
                  <c:pt idx="0">
                    <c:v>7.1539189106452756</c:v>
                  </c:pt>
                  <c:pt idx="1">
                    <c:v>12.359715909914618</c:v>
                  </c:pt>
                  <c:pt idx="2">
                    <c:v>10.558388757972549</c:v>
                  </c:pt>
                  <c:pt idx="3">
                    <c:v>10.306433010140235</c:v>
                  </c:pt>
                  <c:pt idx="4">
                    <c:v>6.8106826374450353</c:v>
                  </c:pt>
                  <c:pt idx="5">
                    <c:v>5.8190497962499386</c:v>
                  </c:pt>
                  <c:pt idx="6">
                    <c:v>7.7354484940767172</c:v>
                  </c:pt>
                  <c:pt idx="7">
                    <c:v>5.1569656627178118</c:v>
                  </c:pt>
                </c:numCache>
              </c:numRef>
            </c:plus>
            <c:minus>
              <c:numRef>
                <c:f>'Kinetics-results'!$I$3:$I$10</c:f>
                <c:numCache>
                  <c:formatCode>General</c:formatCode>
                  <c:ptCount val="8"/>
                  <c:pt idx="0">
                    <c:v>7.1539189106452756</c:v>
                  </c:pt>
                  <c:pt idx="1">
                    <c:v>12.359715909914618</c:v>
                  </c:pt>
                  <c:pt idx="2">
                    <c:v>10.558388757972549</c:v>
                  </c:pt>
                  <c:pt idx="3">
                    <c:v>10.306433010140235</c:v>
                  </c:pt>
                  <c:pt idx="4">
                    <c:v>6.8106826374450353</c:v>
                  </c:pt>
                  <c:pt idx="5">
                    <c:v>5.8190497962499386</c:v>
                  </c:pt>
                  <c:pt idx="6">
                    <c:v>7.7354484940767172</c:v>
                  </c:pt>
                  <c:pt idx="7">
                    <c:v>5.1569656627178118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'Kinetics-results'!$B$3:$B$10</c:f>
              <c:numCache>
                <c:formatCode>General</c:formatCode>
                <c:ptCount val="8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24</c:v>
                </c:pt>
              </c:numCache>
            </c:numRef>
          </c:xVal>
          <c:yVal>
            <c:numRef>
              <c:f>'Kinetics-results'!$E$3:$E$10</c:f>
              <c:numCache>
                <c:formatCode>General</c:formatCode>
                <c:ptCount val="8"/>
                <c:pt idx="0">
                  <c:v>-3.5233931511271521E-3</c:v>
                </c:pt>
                <c:pt idx="1">
                  <c:v>46.990186805219544</c:v>
                </c:pt>
                <c:pt idx="2">
                  <c:v>44.265913750241538</c:v>
                </c:pt>
                <c:pt idx="3">
                  <c:v>60.838574834691094</c:v>
                </c:pt>
                <c:pt idx="4">
                  <c:v>56.752165252224088</c:v>
                </c:pt>
                <c:pt idx="5">
                  <c:v>76.503144900814647</c:v>
                </c:pt>
                <c:pt idx="6">
                  <c:v>82.632759274515166</c:v>
                </c:pt>
                <c:pt idx="7">
                  <c:v>90.351532930286211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C5-4537-B3D4-A161254AB033}"/>
            </c:ext>
          </c:extLst>
        </c:ser>
        <c:ser>
          <c:idx val="3"/>
          <c:order val="3"/>
          <c:tx>
            <c:v>CBH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'Kinetics-results'!$J$3:$J$10</c:f>
                <c:numCache>
                  <c:formatCode>General</c:formatCode>
                  <c:ptCount val="8"/>
                  <c:pt idx="0">
                    <c:v>8.0232875378050625</c:v>
                  </c:pt>
                  <c:pt idx="1">
                    <c:v>2.7334744666258239</c:v>
                  </c:pt>
                  <c:pt idx="2">
                    <c:v>4.0638320757847497</c:v>
                  </c:pt>
                  <c:pt idx="3">
                    <c:v>8.3566359773488763</c:v>
                  </c:pt>
                  <c:pt idx="4">
                    <c:v>5.466948933251647</c:v>
                  </c:pt>
                  <c:pt idx="5">
                    <c:v>9.4993342988304068</c:v>
                  </c:pt>
                  <c:pt idx="6">
                    <c:v>4.2210859198019568</c:v>
                  </c:pt>
                  <c:pt idx="7">
                    <c:v>2.2743882345209929</c:v>
                  </c:pt>
                </c:numCache>
              </c:numRef>
            </c:plus>
            <c:minus>
              <c:numRef>
                <c:f>'Kinetics-results'!$J$3:$J$10</c:f>
                <c:numCache>
                  <c:formatCode>General</c:formatCode>
                  <c:ptCount val="8"/>
                  <c:pt idx="0">
                    <c:v>8.0232875378050625</c:v>
                  </c:pt>
                  <c:pt idx="1">
                    <c:v>2.7334744666258239</c:v>
                  </c:pt>
                  <c:pt idx="2">
                    <c:v>4.0638320757847497</c:v>
                  </c:pt>
                  <c:pt idx="3">
                    <c:v>8.3566359773488763</c:v>
                  </c:pt>
                  <c:pt idx="4">
                    <c:v>5.466948933251647</c:v>
                  </c:pt>
                  <c:pt idx="5">
                    <c:v>9.4993342988304068</c:v>
                  </c:pt>
                  <c:pt idx="6">
                    <c:v>4.2210859198019568</c:v>
                  </c:pt>
                  <c:pt idx="7">
                    <c:v>2.2743882345209929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'Kinetics-results'!$B$3:$B$10</c:f>
              <c:numCache>
                <c:formatCode>General</c:formatCode>
                <c:ptCount val="8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24</c:v>
                </c:pt>
              </c:numCache>
            </c:numRef>
          </c:xVal>
          <c:yVal>
            <c:numRef>
              <c:f>'Kinetics-results'!$F$3:$F$10</c:f>
              <c:numCache>
                <c:formatCode>General</c:formatCode>
                <c:ptCount val="8"/>
                <c:pt idx="0">
                  <c:v>-1.5871227530482201E-2</c:v>
                </c:pt>
                <c:pt idx="1">
                  <c:v>48.56951917183877</c:v>
                </c:pt>
                <c:pt idx="2">
                  <c:v>74.45721583652616</c:v>
                </c:pt>
                <c:pt idx="3">
                  <c:v>85.55569474613344</c:v>
                </c:pt>
                <c:pt idx="4">
                  <c:v>78.771248339014306</c:v>
                </c:pt>
                <c:pt idx="5">
                  <c:v>91.027022493810165</c:v>
                </c:pt>
                <c:pt idx="6">
                  <c:v>87.9630789551112</c:v>
                </c:pt>
                <c:pt idx="7">
                  <c:v>95.404084691951553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7C5-4537-B3D4-A161254A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584271"/>
        <c:axId val="395593007"/>
      </c:scatterChart>
      <c:valAx>
        <c:axId val="395584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(h)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93007"/>
        <c:crosses val="autoZero"/>
        <c:crossBetween val="midCat"/>
      </c:valAx>
      <c:valAx>
        <c:axId val="39559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PRotein adsorbed</a:t>
                </a:r>
                <a:r>
                  <a:rPr lang="en-GB" baseline="0"/>
                  <a:t> %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42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Bradford standard curve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'Bradford curve'!$B$13</c:f>
              <c:strCache>
                <c:ptCount val="1"/>
                <c:pt idx="0">
                  <c:v>Avg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5.5551206784083595E-2"/>
                  <c:y val="0.192209278050959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'Bradford curve'!$C$14:$G$14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1.2727922061357828E-2</c:v>
                  </c:pt>
                  <c:pt idx="2">
                    <c:v>1.0606601717798222E-2</c:v>
                  </c:pt>
                  <c:pt idx="3">
                    <c:v>1.9091883092036722E-2</c:v>
                  </c:pt>
                  <c:pt idx="4">
                    <c:v>2.5455844122715655E-2</c:v>
                  </c:pt>
                </c:numCache>
              </c:numRef>
            </c:plus>
            <c:minus>
              <c:numRef>
                <c:f>'Bradford curve'!$C$14:$G$14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1.2727922061357828E-2</c:v>
                  </c:pt>
                  <c:pt idx="2">
                    <c:v>1.0606601717798222E-2</c:v>
                  </c:pt>
                  <c:pt idx="3">
                    <c:v>1.9091883092036722E-2</c:v>
                  </c:pt>
                  <c:pt idx="4">
                    <c:v>2.5455844122715655E-2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'Bradford curve'!$C$7:$G$7</c:f>
              <c:numCache>
                <c:formatCode>General</c:formatCode>
                <c:ptCount val="5"/>
                <c:pt idx="0">
                  <c:v>0</c:v>
                </c:pt>
                <c:pt idx="1">
                  <c:v>1.28</c:v>
                </c:pt>
                <c:pt idx="2">
                  <c:v>2.5649999999999999</c:v>
                </c:pt>
                <c:pt idx="3">
                  <c:v>3.5999999999999996</c:v>
                </c:pt>
                <c:pt idx="4">
                  <c:v>5.13</c:v>
                </c:pt>
              </c:numCache>
            </c:numRef>
          </c:xVal>
          <c:yVal>
            <c:numRef>
              <c:f>'Bradford curve'!$C$13:$G$13</c:f>
              <c:numCache>
                <c:formatCode>0.00</c:formatCode>
                <c:ptCount val="5"/>
                <c:pt idx="0">
                  <c:v>0</c:v>
                </c:pt>
                <c:pt idx="1">
                  <c:v>0.12850000000000003</c:v>
                </c:pt>
                <c:pt idx="2">
                  <c:v>0.17600000000000005</c:v>
                </c:pt>
                <c:pt idx="3">
                  <c:v>0.27600000000000002</c:v>
                </c:pt>
                <c:pt idx="4">
                  <c:v>0.41150000000000003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6D-4353-A2CA-8844BDAA0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504368"/>
        <c:axId val="498504040"/>
      </c:scatterChart>
      <c:valAx>
        <c:axId val="498504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ug protein</a:t>
                </a:r>
                <a:r>
                  <a:rPr lang="pt-BR" baseline="0"/>
                  <a:t> in 5 uL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504040"/>
        <c:crosses val="autoZero"/>
        <c:crossBetween val="midCat"/>
      </c:valAx>
      <c:valAx>
        <c:axId val="4985040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Abs. 595 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504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'Uniaxial compression'!$M$4:$M$113</c:f>
                <c:numCache>
                  <c:formatCode>General</c:formatCode>
                  <c:ptCount val="110"/>
                  <c:pt idx="0">
                    <c:v>1097.990855</c:v>
                  </c:pt>
                  <c:pt idx="1">
                    <c:v>1194.657813</c:v>
                  </c:pt>
                  <c:pt idx="2">
                    <c:v>1296.8147670000001</c:v>
                  </c:pt>
                  <c:pt idx="3">
                    <c:v>1376.3312820000001</c:v>
                  </c:pt>
                  <c:pt idx="4">
                    <c:v>1515.2462459999999</c:v>
                  </c:pt>
                  <c:pt idx="5">
                    <c:v>1605.110942</c:v>
                  </c:pt>
                  <c:pt idx="6">
                    <c:v>1737.1882419999999</c:v>
                  </c:pt>
                  <c:pt idx="7">
                    <c:v>1858.4627270000001</c:v>
                  </c:pt>
                  <c:pt idx="8">
                    <c:v>1997.2221520000001</c:v>
                  </c:pt>
                  <c:pt idx="9">
                    <c:v>2177.0258589999999</c:v>
                  </c:pt>
                  <c:pt idx="10">
                    <c:v>2326.5883279999998</c:v>
                  </c:pt>
                  <c:pt idx="11">
                    <c:v>2469.9812350000002</c:v>
                  </c:pt>
                  <c:pt idx="12">
                    <c:v>2586.6211189999999</c:v>
                  </c:pt>
                  <c:pt idx="13">
                    <c:v>2760.7360290000001</c:v>
                  </c:pt>
                  <c:pt idx="14">
                    <c:v>2798.9711579999998</c:v>
                  </c:pt>
                  <c:pt idx="15">
                    <c:v>3174.4075079999998</c:v>
                  </c:pt>
                  <c:pt idx="16">
                    <c:v>3381.0205089999999</c:v>
                  </c:pt>
                  <c:pt idx="17">
                    <c:v>3601.9924350000001</c:v>
                  </c:pt>
                  <c:pt idx="18">
                    <c:v>3894.8359300000002</c:v>
                  </c:pt>
                  <c:pt idx="19">
                    <c:v>4056.1648249999998</c:v>
                  </c:pt>
                  <c:pt idx="20">
                    <c:v>4219.0258729999996</c:v>
                  </c:pt>
                  <c:pt idx="21">
                    <c:v>4413.9721390000004</c:v>
                  </c:pt>
                  <c:pt idx="22">
                    <c:v>4465.2985420000005</c:v>
                  </c:pt>
                  <c:pt idx="23">
                    <c:v>4594.88256</c:v>
                  </c:pt>
                  <c:pt idx="24">
                    <c:v>4726.486868</c:v>
                  </c:pt>
                  <c:pt idx="25">
                    <c:v>4820.1172370000004</c:v>
                  </c:pt>
                  <c:pt idx="26">
                    <c:v>4829.124538</c:v>
                  </c:pt>
                  <c:pt idx="27">
                    <c:v>4920.8397240000004</c:v>
                  </c:pt>
                  <c:pt idx="28">
                    <c:v>4911.0762219999997</c:v>
                  </c:pt>
                  <c:pt idx="29">
                    <c:v>4790.4526640000004</c:v>
                  </c:pt>
                  <c:pt idx="30">
                    <c:v>4687.5225069999997</c:v>
                  </c:pt>
                  <c:pt idx="31">
                    <c:v>4450.7920720000002</c:v>
                  </c:pt>
                  <c:pt idx="32">
                    <c:v>4234.0535680000003</c:v>
                  </c:pt>
                  <c:pt idx="33">
                    <c:v>3960.8312059999998</c:v>
                  </c:pt>
                  <c:pt idx="34">
                    <c:v>3713.494631</c:v>
                  </c:pt>
                  <c:pt idx="35">
                    <c:v>3294.6890210000001</c:v>
                  </c:pt>
                  <c:pt idx="36">
                    <c:v>3174.4703089999998</c:v>
                  </c:pt>
                  <c:pt idx="37">
                    <c:v>2886.3150179999998</c:v>
                  </c:pt>
                  <c:pt idx="38">
                    <c:v>2718.9451469999999</c:v>
                  </c:pt>
                  <c:pt idx="39">
                    <c:v>2534.3570239999999</c:v>
                  </c:pt>
                  <c:pt idx="40">
                    <c:v>2274.1768489999999</c:v>
                  </c:pt>
                  <c:pt idx="41">
                    <c:v>2161.5961360000001</c:v>
                  </c:pt>
                  <c:pt idx="42">
                    <c:v>2165.0796580000001</c:v>
                  </c:pt>
                  <c:pt idx="43">
                    <c:v>1977.9485810000001</c:v>
                  </c:pt>
                  <c:pt idx="44">
                    <c:v>2018.783304</c:v>
                  </c:pt>
                  <c:pt idx="45">
                    <c:v>1871.1335349999999</c:v>
                  </c:pt>
                  <c:pt idx="46">
                    <c:v>1823.5449169999999</c:v>
                  </c:pt>
                  <c:pt idx="47">
                    <c:v>1816.337131</c:v>
                  </c:pt>
                  <c:pt idx="48">
                    <c:v>1804.6144549999999</c:v>
                  </c:pt>
                  <c:pt idx="49">
                    <c:v>1741.9368569999999</c:v>
                  </c:pt>
                  <c:pt idx="50">
                    <c:v>1738.2155279999999</c:v>
                  </c:pt>
                  <c:pt idx="51">
                    <c:v>1743.4246459999999</c:v>
                  </c:pt>
                  <c:pt idx="52">
                    <c:v>1645.3731319999999</c:v>
                  </c:pt>
                  <c:pt idx="53">
                    <c:v>1684.4088999999999</c:v>
                  </c:pt>
                  <c:pt idx="54">
                    <c:v>1666.372926</c:v>
                  </c:pt>
                  <c:pt idx="55">
                    <c:v>1683.707173</c:v>
                  </c:pt>
                  <c:pt idx="56">
                    <c:v>1730.355372</c:v>
                  </c:pt>
                  <c:pt idx="57">
                    <c:v>1633.601588</c:v>
                  </c:pt>
                  <c:pt idx="58">
                    <c:v>1574.0406359999999</c:v>
                  </c:pt>
                  <c:pt idx="59">
                    <c:v>1575.48838</c:v>
                  </c:pt>
                  <c:pt idx="60">
                    <c:v>1562.704755</c:v>
                  </c:pt>
                  <c:pt idx="61">
                    <c:v>1586.6753639999999</c:v>
                  </c:pt>
                  <c:pt idx="62">
                    <c:v>1598.8594740000001</c:v>
                  </c:pt>
                  <c:pt idx="63">
                    <c:v>1658.8987930000001</c:v>
                  </c:pt>
                  <c:pt idx="64">
                    <c:v>1718.8089130000001</c:v>
                  </c:pt>
                  <c:pt idx="65">
                    <c:v>1647.3614379999999</c:v>
                  </c:pt>
                  <c:pt idx="66">
                    <c:v>1670.0563910000001</c:v>
                  </c:pt>
                  <c:pt idx="67">
                    <c:v>1696.0345789999999</c:v>
                  </c:pt>
                  <c:pt idx="68">
                    <c:v>1676.7087140000001</c:v>
                  </c:pt>
                  <c:pt idx="69">
                    <c:v>1723.0604559999999</c:v>
                  </c:pt>
                  <c:pt idx="70">
                    <c:v>1741.976064</c:v>
                  </c:pt>
                  <c:pt idx="71">
                    <c:v>1731.30366</c:v>
                  </c:pt>
                  <c:pt idx="72">
                    <c:v>1814.612846</c:v>
                  </c:pt>
                  <c:pt idx="73">
                    <c:v>1772.8429389999999</c:v>
                  </c:pt>
                  <c:pt idx="74">
                    <c:v>1818.157191</c:v>
                  </c:pt>
                  <c:pt idx="75">
                    <c:v>1758.658651</c:v>
                  </c:pt>
                  <c:pt idx="76">
                    <c:v>1848.3577620000001</c:v>
                  </c:pt>
                  <c:pt idx="77">
                    <c:v>1793.160421</c:v>
                  </c:pt>
                  <c:pt idx="78">
                    <c:v>1853.623456</c:v>
                  </c:pt>
                  <c:pt idx="79">
                    <c:v>1856.166972</c:v>
                  </c:pt>
                  <c:pt idx="80">
                    <c:v>1801.384963</c:v>
                  </c:pt>
                  <c:pt idx="81">
                    <c:v>2022.1592840000001</c:v>
                  </c:pt>
                  <c:pt idx="82">
                    <c:v>1998.072516</c:v>
                  </c:pt>
                  <c:pt idx="83">
                    <c:v>1816.86421</c:v>
                  </c:pt>
                  <c:pt idx="84">
                    <c:v>1804.0229139999999</c:v>
                  </c:pt>
                  <c:pt idx="85">
                    <c:v>1949.2811690000001</c:v>
                  </c:pt>
                  <c:pt idx="86">
                    <c:v>2039.9474439999999</c:v>
                  </c:pt>
                  <c:pt idx="87">
                    <c:v>1998.86781</c:v>
                  </c:pt>
                  <c:pt idx="88">
                    <c:v>1926.211429</c:v>
                  </c:pt>
                  <c:pt idx="89">
                    <c:v>1998.1550400000001</c:v>
                  </c:pt>
                  <c:pt idx="90">
                    <c:v>2070.6134470000002</c:v>
                  </c:pt>
                  <c:pt idx="91">
                    <c:v>2072.497515</c:v>
                  </c:pt>
                  <c:pt idx="92">
                    <c:v>2079.4154680000001</c:v>
                  </c:pt>
                  <c:pt idx="93">
                    <c:v>2004.3327059999999</c:v>
                  </c:pt>
                  <c:pt idx="94">
                    <c:v>2072.8524590000002</c:v>
                  </c:pt>
                  <c:pt idx="95">
                    <c:v>2192.9461190000002</c:v>
                  </c:pt>
                  <c:pt idx="96">
                    <c:v>2335.6662780000001</c:v>
                  </c:pt>
                  <c:pt idx="97">
                    <c:v>2323.2767210000002</c:v>
                  </c:pt>
                  <c:pt idx="98">
                    <c:v>2296.4249100000002</c:v>
                  </c:pt>
                  <c:pt idx="99">
                    <c:v>2235.8284800000001</c:v>
                  </c:pt>
                  <c:pt idx="100">
                    <c:v>2390.1305980000002</c:v>
                  </c:pt>
                  <c:pt idx="101">
                    <c:v>2479.6663429999999</c:v>
                  </c:pt>
                  <c:pt idx="102">
                    <c:v>2500.0824590000002</c:v>
                  </c:pt>
                  <c:pt idx="103">
                    <c:v>2623.806321</c:v>
                  </c:pt>
                  <c:pt idx="104">
                    <c:v>2767.1858109999998</c:v>
                  </c:pt>
                  <c:pt idx="105">
                    <c:v>2817.5413560000002</c:v>
                  </c:pt>
                  <c:pt idx="106">
                    <c:v>3741.9081209999999</c:v>
                  </c:pt>
                  <c:pt idx="107">
                    <c:v>4793.881386</c:v>
                  </c:pt>
                  <c:pt idx="108">
                    <c:v>6017.5348009999998</c:v>
                  </c:pt>
                  <c:pt idx="109">
                    <c:v>5553.0643559999999</c:v>
                  </c:pt>
                </c:numCache>
              </c:numRef>
            </c:plus>
            <c:minus>
              <c:numRef>
                <c:f>'Uniaxial compression'!$M$4:$M$113</c:f>
                <c:numCache>
                  <c:formatCode>General</c:formatCode>
                  <c:ptCount val="110"/>
                  <c:pt idx="0">
                    <c:v>1097.990855</c:v>
                  </c:pt>
                  <c:pt idx="1">
                    <c:v>1194.657813</c:v>
                  </c:pt>
                  <c:pt idx="2">
                    <c:v>1296.8147670000001</c:v>
                  </c:pt>
                  <c:pt idx="3">
                    <c:v>1376.3312820000001</c:v>
                  </c:pt>
                  <c:pt idx="4">
                    <c:v>1515.2462459999999</c:v>
                  </c:pt>
                  <c:pt idx="5">
                    <c:v>1605.110942</c:v>
                  </c:pt>
                  <c:pt idx="6">
                    <c:v>1737.1882419999999</c:v>
                  </c:pt>
                  <c:pt idx="7">
                    <c:v>1858.4627270000001</c:v>
                  </c:pt>
                  <c:pt idx="8">
                    <c:v>1997.2221520000001</c:v>
                  </c:pt>
                  <c:pt idx="9">
                    <c:v>2177.0258589999999</c:v>
                  </c:pt>
                  <c:pt idx="10">
                    <c:v>2326.5883279999998</c:v>
                  </c:pt>
                  <c:pt idx="11">
                    <c:v>2469.9812350000002</c:v>
                  </c:pt>
                  <c:pt idx="12">
                    <c:v>2586.6211189999999</c:v>
                  </c:pt>
                  <c:pt idx="13">
                    <c:v>2760.7360290000001</c:v>
                  </c:pt>
                  <c:pt idx="14">
                    <c:v>2798.9711579999998</c:v>
                  </c:pt>
                  <c:pt idx="15">
                    <c:v>3174.4075079999998</c:v>
                  </c:pt>
                  <c:pt idx="16">
                    <c:v>3381.0205089999999</c:v>
                  </c:pt>
                  <c:pt idx="17">
                    <c:v>3601.9924350000001</c:v>
                  </c:pt>
                  <c:pt idx="18">
                    <c:v>3894.8359300000002</c:v>
                  </c:pt>
                  <c:pt idx="19">
                    <c:v>4056.1648249999998</c:v>
                  </c:pt>
                  <c:pt idx="20">
                    <c:v>4219.0258729999996</c:v>
                  </c:pt>
                  <c:pt idx="21">
                    <c:v>4413.9721390000004</c:v>
                  </c:pt>
                  <c:pt idx="22">
                    <c:v>4465.2985420000005</c:v>
                  </c:pt>
                  <c:pt idx="23">
                    <c:v>4594.88256</c:v>
                  </c:pt>
                  <c:pt idx="24">
                    <c:v>4726.486868</c:v>
                  </c:pt>
                  <c:pt idx="25">
                    <c:v>4820.1172370000004</c:v>
                  </c:pt>
                  <c:pt idx="26">
                    <c:v>4829.124538</c:v>
                  </c:pt>
                  <c:pt idx="27">
                    <c:v>4920.8397240000004</c:v>
                  </c:pt>
                  <c:pt idx="28">
                    <c:v>4911.0762219999997</c:v>
                  </c:pt>
                  <c:pt idx="29">
                    <c:v>4790.4526640000004</c:v>
                  </c:pt>
                  <c:pt idx="30">
                    <c:v>4687.5225069999997</c:v>
                  </c:pt>
                  <c:pt idx="31">
                    <c:v>4450.7920720000002</c:v>
                  </c:pt>
                  <c:pt idx="32">
                    <c:v>4234.0535680000003</c:v>
                  </c:pt>
                  <c:pt idx="33">
                    <c:v>3960.8312059999998</c:v>
                  </c:pt>
                  <c:pt idx="34">
                    <c:v>3713.494631</c:v>
                  </c:pt>
                  <c:pt idx="35">
                    <c:v>3294.6890210000001</c:v>
                  </c:pt>
                  <c:pt idx="36">
                    <c:v>3174.4703089999998</c:v>
                  </c:pt>
                  <c:pt idx="37">
                    <c:v>2886.3150179999998</c:v>
                  </c:pt>
                  <c:pt idx="38">
                    <c:v>2718.9451469999999</c:v>
                  </c:pt>
                  <c:pt idx="39">
                    <c:v>2534.3570239999999</c:v>
                  </c:pt>
                  <c:pt idx="40">
                    <c:v>2274.1768489999999</c:v>
                  </c:pt>
                  <c:pt idx="41">
                    <c:v>2161.5961360000001</c:v>
                  </c:pt>
                  <c:pt idx="42">
                    <c:v>2165.0796580000001</c:v>
                  </c:pt>
                  <c:pt idx="43">
                    <c:v>1977.9485810000001</c:v>
                  </c:pt>
                  <c:pt idx="44">
                    <c:v>2018.783304</c:v>
                  </c:pt>
                  <c:pt idx="45">
                    <c:v>1871.1335349999999</c:v>
                  </c:pt>
                  <c:pt idx="46">
                    <c:v>1823.5449169999999</c:v>
                  </c:pt>
                  <c:pt idx="47">
                    <c:v>1816.337131</c:v>
                  </c:pt>
                  <c:pt idx="48">
                    <c:v>1804.6144549999999</c:v>
                  </c:pt>
                  <c:pt idx="49">
                    <c:v>1741.9368569999999</c:v>
                  </c:pt>
                  <c:pt idx="50">
                    <c:v>1738.2155279999999</c:v>
                  </c:pt>
                  <c:pt idx="51">
                    <c:v>1743.4246459999999</c:v>
                  </c:pt>
                  <c:pt idx="52">
                    <c:v>1645.3731319999999</c:v>
                  </c:pt>
                  <c:pt idx="53">
                    <c:v>1684.4088999999999</c:v>
                  </c:pt>
                  <c:pt idx="54">
                    <c:v>1666.372926</c:v>
                  </c:pt>
                  <c:pt idx="55">
                    <c:v>1683.707173</c:v>
                  </c:pt>
                  <c:pt idx="56">
                    <c:v>1730.355372</c:v>
                  </c:pt>
                  <c:pt idx="57">
                    <c:v>1633.601588</c:v>
                  </c:pt>
                  <c:pt idx="58">
                    <c:v>1574.0406359999999</c:v>
                  </c:pt>
                  <c:pt idx="59">
                    <c:v>1575.48838</c:v>
                  </c:pt>
                  <c:pt idx="60">
                    <c:v>1562.704755</c:v>
                  </c:pt>
                  <c:pt idx="61">
                    <c:v>1586.6753639999999</c:v>
                  </c:pt>
                  <c:pt idx="62">
                    <c:v>1598.8594740000001</c:v>
                  </c:pt>
                  <c:pt idx="63">
                    <c:v>1658.8987930000001</c:v>
                  </c:pt>
                  <c:pt idx="64">
                    <c:v>1718.8089130000001</c:v>
                  </c:pt>
                  <c:pt idx="65">
                    <c:v>1647.3614379999999</c:v>
                  </c:pt>
                  <c:pt idx="66">
                    <c:v>1670.0563910000001</c:v>
                  </c:pt>
                  <c:pt idx="67">
                    <c:v>1696.0345789999999</c:v>
                  </c:pt>
                  <c:pt idx="68">
                    <c:v>1676.7087140000001</c:v>
                  </c:pt>
                  <c:pt idx="69">
                    <c:v>1723.0604559999999</c:v>
                  </c:pt>
                  <c:pt idx="70">
                    <c:v>1741.976064</c:v>
                  </c:pt>
                  <c:pt idx="71">
                    <c:v>1731.30366</c:v>
                  </c:pt>
                  <c:pt idx="72">
                    <c:v>1814.612846</c:v>
                  </c:pt>
                  <c:pt idx="73">
                    <c:v>1772.8429389999999</c:v>
                  </c:pt>
                  <c:pt idx="74">
                    <c:v>1818.157191</c:v>
                  </c:pt>
                  <c:pt idx="75">
                    <c:v>1758.658651</c:v>
                  </c:pt>
                  <c:pt idx="76">
                    <c:v>1848.3577620000001</c:v>
                  </c:pt>
                  <c:pt idx="77">
                    <c:v>1793.160421</c:v>
                  </c:pt>
                  <c:pt idx="78">
                    <c:v>1853.623456</c:v>
                  </c:pt>
                  <c:pt idx="79">
                    <c:v>1856.166972</c:v>
                  </c:pt>
                  <c:pt idx="80">
                    <c:v>1801.384963</c:v>
                  </c:pt>
                  <c:pt idx="81">
                    <c:v>2022.1592840000001</c:v>
                  </c:pt>
                  <c:pt idx="82">
                    <c:v>1998.072516</c:v>
                  </c:pt>
                  <c:pt idx="83">
                    <c:v>1816.86421</c:v>
                  </c:pt>
                  <c:pt idx="84">
                    <c:v>1804.0229139999999</c:v>
                  </c:pt>
                  <c:pt idx="85">
                    <c:v>1949.2811690000001</c:v>
                  </c:pt>
                  <c:pt idx="86">
                    <c:v>2039.9474439999999</c:v>
                  </c:pt>
                  <c:pt idx="87">
                    <c:v>1998.86781</c:v>
                  </c:pt>
                  <c:pt idx="88">
                    <c:v>1926.211429</c:v>
                  </c:pt>
                  <c:pt idx="89">
                    <c:v>1998.1550400000001</c:v>
                  </c:pt>
                  <c:pt idx="90">
                    <c:v>2070.6134470000002</c:v>
                  </c:pt>
                  <c:pt idx="91">
                    <c:v>2072.497515</c:v>
                  </c:pt>
                  <c:pt idx="92">
                    <c:v>2079.4154680000001</c:v>
                  </c:pt>
                  <c:pt idx="93">
                    <c:v>2004.3327059999999</c:v>
                  </c:pt>
                  <c:pt idx="94">
                    <c:v>2072.8524590000002</c:v>
                  </c:pt>
                  <c:pt idx="95">
                    <c:v>2192.9461190000002</c:v>
                  </c:pt>
                  <c:pt idx="96">
                    <c:v>2335.6662780000001</c:v>
                  </c:pt>
                  <c:pt idx="97">
                    <c:v>2323.2767210000002</c:v>
                  </c:pt>
                  <c:pt idx="98">
                    <c:v>2296.4249100000002</c:v>
                  </c:pt>
                  <c:pt idx="99">
                    <c:v>2235.8284800000001</c:v>
                  </c:pt>
                  <c:pt idx="100">
                    <c:v>2390.1305980000002</c:v>
                  </c:pt>
                  <c:pt idx="101">
                    <c:v>2479.6663429999999</c:v>
                  </c:pt>
                  <c:pt idx="102">
                    <c:v>2500.0824590000002</c:v>
                  </c:pt>
                  <c:pt idx="103">
                    <c:v>2623.806321</c:v>
                  </c:pt>
                  <c:pt idx="104">
                    <c:v>2767.1858109999998</c:v>
                  </c:pt>
                  <c:pt idx="105">
                    <c:v>2817.5413560000002</c:v>
                  </c:pt>
                  <c:pt idx="106">
                    <c:v>3741.9081209999999</c:v>
                  </c:pt>
                  <c:pt idx="107">
                    <c:v>4793.881386</c:v>
                  </c:pt>
                  <c:pt idx="108">
                    <c:v>6017.5348009999998</c:v>
                  </c:pt>
                  <c:pt idx="109">
                    <c:v>5553.0643559999999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'Uniaxial compression'!$K$4:$K$112</c:f>
              <c:numCache>
                <c:formatCode>General</c:formatCode>
                <c:ptCount val="109"/>
                <c:pt idx="0">
                  <c:v>0.121470855</c:v>
                </c:pt>
                <c:pt idx="1">
                  <c:v>0.25111455100000002</c:v>
                </c:pt>
                <c:pt idx="2">
                  <c:v>0.38220051300000002</c:v>
                </c:pt>
                <c:pt idx="3">
                  <c:v>0.50863917400000003</c:v>
                </c:pt>
                <c:pt idx="4">
                  <c:v>0.63852324800000004</c:v>
                </c:pt>
                <c:pt idx="5">
                  <c:v>0.761917124</c:v>
                </c:pt>
                <c:pt idx="6">
                  <c:v>0.88298734999999895</c:v>
                </c:pt>
                <c:pt idx="7">
                  <c:v>1.0128714240000001</c:v>
                </c:pt>
                <c:pt idx="8">
                  <c:v>1.1393100839999999</c:v>
                </c:pt>
                <c:pt idx="9">
                  <c:v>1.2689537799999999</c:v>
                </c:pt>
                <c:pt idx="10">
                  <c:v>1.390424635</c:v>
                </c:pt>
                <c:pt idx="11">
                  <c:v>1.520308709</c:v>
                </c:pt>
                <c:pt idx="12">
                  <c:v>1.638654654</c:v>
                </c:pt>
                <c:pt idx="13">
                  <c:v>1.769740616</c:v>
                </c:pt>
                <c:pt idx="14">
                  <c:v>1.885202029</c:v>
                </c:pt>
                <c:pt idx="15">
                  <c:v>2.1487360940000002</c:v>
                </c:pt>
                <c:pt idx="16">
                  <c:v>2.4012929110000001</c:v>
                </c:pt>
                <c:pt idx="17">
                  <c:v>2.6375841719999999</c:v>
                </c:pt>
                <c:pt idx="18">
                  <c:v>2.9080891900000001</c:v>
                </c:pt>
                <c:pt idx="19">
                  <c:v>3.1540756839999999</c:v>
                </c:pt>
                <c:pt idx="20">
                  <c:v>3.4019851989999998</c:v>
                </c:pt>
                <c:pt idx="21">
                  <c:v>3.6417218729999998</c:v>
                </c:pt>
                <c:pt idx="22">
                  <c:v>3.9037335460000002</c:v>
                </c:pt>
                <c:pt idx="23">
                  <c:v>4.1559698599999999</c:v>
                </c:pt>
                <c:pt idx="24">
                  <c:v>4.3957065340000003</c:v>
                </c:pt>
                <c:pt idx="25">
                  <c:v>4.6495453659999999</c:v>
                </c:pt>
                <c:pt idx="26">
                  <c:v>4.9009002949999996</c:v>
                </c:pt>
                <c:pt idx="27">
                  <c:v>5.1582646649999999</c:v>
                </c:pt>
                <c:pt idx="28">
                  <c:v>5.409218965</c:v>
                </c:pt>
                <c:pt idx="29">
                  <c:v>5.6583303689999997</c:v>
                </c:pt>
                <c:pt idx="30">
                  <c:v>5.9074417730000004</c:v>
                </c:pt>
                <c:pt idx="31">
                  <c:v>6.1710559629999997</c:v>
                </c:pt>
                <c:pt idx="32">
                  <c:v>6.4139175469999996</c:v>
                </c:pt>
                <c:pt idx="33">
                  <c:v>6.6758490940000002</c:v>
                </c:pt>
                <c:pt idx="34">
                  <c:v>6.9344153530000003</c:v>
                </c:pt>
                <c:pt idx="35">
                  <c:v>7.182244743</c:v>
                </c:pt>
                <c:pt idx="36">
                  <c:v>7.4327182870000001</c:v>
                </c:pt>
                <c:pt idx="37">
                  <c:v>7.6868776219999999</c:v>
                </c:pt>
                <c:pt idx="38">
                  <c:v>7.9303802130000003</c:v>
                </c:pt>
                <c:pt idx="39">
                  <c:v>8.1669118520000001</c:v>
                </c:pt>
                <c:pt idx="40">
                  <c:v>8.4257986149999997</c:v>
                </c:pt>
                <c:pt idx="41">
                  <c:v>8.6827623559999996</c:v>
                </c:pt>
                <c:pt idx="42">
                  <c:v>8.9374825730000005</c:v>
                </c:pt>
                <c:pt idx="43">
                  <c:v>9.1866741019999996</c:v>
                </c:pt>
                <c:pt idx="44">
                  <c:v>9.4245678809999998</c:v>
                </c:pt>
                <c:pt idx="45">
                  <c:v>9.6790477199999998</c:v>
                </c:pt>
                <c:pt idx="46">
                  <c:v>9.9316045370000001</c:v>
                </c:pt>
                <c:pt idx="47">
                  <c:v>10.189209290000001</c:v>
                </c:pt>
                <c:pt idx="48">
                  <c:v>10.430548480000001</c:v>
                </c:pt>
                <c:pt idx="49">
                  <c:v>10.675012580000001</c:v>
                </c:pt>
                <c:pt idx="50">
                  <c:v>10.94191193</c:v>
                </c:pt>
                <c:pt idx="51">
                  <c:v>11.185094019999999</c:v>
                </c:pt>
                <c:pt idx="52">
                  <c:v>11.44085587</c:v>
                </c:pt>
                <c:pt idx="53">
                  <c:v>11.67818877</c:v>
                </c:pt>
                <c:pt idx="54">
                  <c:v>11.93699541</c:v>
                </c:pt>
                <c:pt idx="55">
                  <c:v>12.45677208</c:v>
                </c:pt>
                <c:pt idx="56">
                  <c:v>12.95603652</c:v>
                </c:pt>
                <c:pt idx="57">
                  <c:v>13.46179117</c:v>
                </c:pt>
                <c:pt idx="58">
                  <c:v>13.96538241</c:v>
                </c:pt>
                <c:pt idx="59">
                  <c:v>14.464646849999999</c:v>
                </c:pt>
                <c:pt idx="60">
                  <c:v>14.97825383</c:v>
                </c:pt>
                <c:pt idx="61">
                  <c:v>15.478800290000001</c:v>
                </c:pt>
                <c:pt idx="62">
                  <c:v>15.97798461</c:v>
                </c:pt>
                <c:pt idx="63">
                  <c:v>16.468996090000001</c:v>
                </c:pt>
                <c:pt idx="64">
                  <c:v>16.97555199</c:v>
                </c:pt>
                <c:pt idx="65">
                  <c:v>17.487235949999999</c:v>
                </c:pt>
                <c:pt idx="66">
                  <c:v>17.98553888</c:v>
                </c:pt>
                <c:pt idx="67">
                  <c:v>18.48945062</c:v>
                </c:pt>
                <c:pt idx="68">
                  <c:v>18.978619210000002</c:v>
                </c:pt>
                <c:pt idx="69">
                  <c:v>19.50632834</c:v>
                </c:pt>
                <c:pt idx="70">
                  <c:v>20.016489910000001</c:v>
                </c:pt>
                <c:pt idx="71">
                  <c:v>20.505418110000001</c:v>
                </c:pt>
                <c:pt idx="72">
                  <c:v>21.00812797</c:v>
                </c:pt>
                <c:pt idx="73">
                  <c:v>21.50691166</c:v>
                </c:pt>
                <c:pt idx="74">
                  <c:v>22.014108570000001</c:v>
                </c:pt>
                <c:pt idx="75">
                  <c:v>22.51169037</c:v>
                </c:pt>
                <c:pt idx="76">
                  <c:v>23.012477199999999</c:v>
                </c:pt>
                <c:pt idx="77">
                  <c:v>23.519593990000001</c:v>
                </c:pt>
                <c:pt idx="78">
                  <c:v>24.029755550000001</c:v>
                </c:pt>
                <c:pt idx="79">
                  <c:v>24.535189689999999</c:v>
                </c:pt>
                <c:pt idx="80">
                  <c:v>25.030688219999998</c:v>
                </c:pt>
                <c:pt idx="81">
                  <c:v>25.545416960000001</c:v>
                </c:pt>
                <c:pt idx="82">
                  <c:v>26.037870699999999</c:v>
                </c:pt>
                <c:pt idx="83">
                  <c:v>26.554682719999999</c:v>
                </c:pt>
                <c:pt idx="84">
                  <c:v>27.053466409999999</c:v>
                </c:pt>
                <c:pt idx="85">
                  <c:v>27.554253240000001</c:v>
                </c:pt>
                <c:pt idx="86">
                  <c:v>28.04350195</c:v>
                </c:pt>
                <c:pt idx="87">
                  <c:v>28.5474137</c:v>
                </c:pt>
                <c:pt idx="88">
                  <c:v>29.061020679999999</c:v>
                </c:pt>
                <c:pt idx="89">
                  <c:v>29.553073789999999</c:v>
                </c:pt>
                <c:pt idx="90">
                  <c:v>30.065799380000001</c:v>
                </c:pt>
                <c:pt idx="91">
                  <c:v>30.561217790000001</c:v>
                </c:pt>
                <c:pt idx="92">
                  <c:v>31.08427962</c:v>
                </c:pt>
                <c:pt idx="93">
                  <c:v>31.578496130000001</c:v>
                </c:pt>
                <c:pt idx="94">
                  <c:v>32.072632519999999</c:v>
                </c:pt>
                <c:pt idx="95">
                  <c:v>33.088628849999999</c:v>
                </c:pt>
                <c:pt idx="96">
                  <c:v>34.076741380000001</c:v>
                </c:pt>
                <c:pt idx="97">
                  <c:v>35.088010279999999</c:v>
                </c:pt>
                <c:pt idx="98">
                  <c:v>36.109855809999999</c:v>
                </c:pt>
                <c:pt idx="99">
                  <c:v>37.106141170000001</c:v>
                </c:pt>
                <c:pt idx="100">
                  <c:v>38.112121770000002</c:v>
                </c:pt>
                <c:pt idx="101">
                  <c:v>39.114015940000002</c:v>
                </c:pt>
                <c:pt idx="102">
                  <c:v>40.112144200000003</c:v>
                </c:pt>
                <c:pt idx="103">
                  <c:v>41.124374619999998</c:v>
                </c:pt>
                <c:pt idx="104">
                  <c:v>42.123384260000002</c:v>
                </c:pt>
                <c:pt idx="105">
                  <c:v>43.142585629999999</c:v>
                </c:pt>
                <c:pt idx="106">
                  <c:v>44.149768119999997</c:v>
                </c:pt>
                <c:pt idx="107">
                  <c:v>45.133153210000003</c:v>
                </c:pt>
                <c:pt idx="108">
                  <c:v>46.14410161</c:v>
                </c:pt>
              </c:numCache>
            </c:numRef>
          </c:xVal>
          <c:yVal>
            <c:numRef>
              <c:f>'Uniaxial compression'!$L$4:$L$112</c:f>
              <c:numCache>
                <c:formatCode>General</c:formatCode>
                <c:ptCount val="109"/>
                <c:pt idx="0">
                  <c:v>1015.834107042</c:v>
                </c:pt>
                <c:pt idx="1">
                  <c:v>1093.661793406</c:v>
                </c:pt>
                <c:pt idx="2">
                  <c:v>1215.7127635649999</c:v>
                </c:pt>
                <c:pt idx="3">
                  <c:v>1290.439261559</c:v>
                </c:pt>
                <c:pt idx="4">
                  <c:v>1451.691178285</c:v>
                </c:pt>
                <c:pt idx="5">
                  <c:v>1576.8887484669999</c:v>
                </c:pt>
                <c:pt idx="6">
                  <c:v>1698.3214271639999</c:v>
                </c:pt>
                <c:pt idx="7">
                  <c:v>1823.1813587520001</c:v>
                </c:pt>
                <c:pt idx="8">
                  <c:v>1987.0105342649999</c:v>
                </c:pt>
                <c:pt idx="9">
                  <c:v>2231.5316477350002</c:v>
                </c:pt>
                <c:pt idx="10">
                  <c:v>2406.792617304</c:v>
                </c:pt>
                <c:pt idx="11">
                  <c:v>2591.7780207010001</c:v>
                </c:pt>
                <c:pt idx="12">
                  <c:v>2795.2745705940001</c:v>
                </c:pt>
                <c:pt idx="13">
                  <c:v>3041.425638063</c:v>
                </c:pt>
                <c:pt idx="14">
                  <c:v>3158.5198819890002</c:v>
                </c:pt>
                <c:pt idx="15">
                  <c:v>3716.236177105</c:v>
                </c:pt>
                <c:pt idx="16">
                  <c:v>4112.7160367420001</c:v>
                </c:pt>
                <c:pt idx="17">
                  <c:v>4536.1457961189999</c:v>
                </c:pt>
                <c:pt idx="18">
                  <c:v>5117.2505672919997</c:v>
                </c:pt>
                <c:pt idx="19">
                  <c:v>5649.1507796059996</c:v>
                </c:pt>
                <c:pt idx="20">
                  <c:v>6126.1250070180004</c:v>
                </c:pt>
                <c:pt idx="21">
                  <c:v>6569.6862832630004</c:v>
                </c:pt>
                <c:pt idx="22">
                  <c:v>7149.899039809</c:v>
                </c:pt>
                <c:pt idx="23">
                  <c:v>7684.868224758</c:v>
                </c:pt>
                <c:pt idx="24">
                  <c:v>8183.7063941380002</c:v>
                </c:pt>
                <c:pt idx="25">
                  <c:v>8687.5737567230008</c:v>
                </c:pt>
                <c:pt idx="26">
                  <c:v>9226.6970759020005</c:v>
                </c:pt>
                <c:pt idx="27">
                  <c:v>9942.3803148740008</c:v>
                </c:pt>
                <c:pt idx="28">
                  <c:v>10483.051758611</c:v>
                </c:pt>
                <c:pt idx="29">
                  <c:v>10987.467599611</c:v>
                </c:pt>
                <c:pt idx="30">
                  <c:v>11518.496438960001</c:v>
                </c:pt>
                <c:pt idx="31">
                  <c:v>12118.969722753</c:v>
                </c:pt>
                <c:pt idx="32">
                  <c:v>12758.957042876</c:v>
                </c:pt>
                <c:pt idx="33">
                  <c:v>13394.123060804</c:v>
                </c:pt>
                <c:pt idx="34">
                  <c:v>13849.795094302999</c:v>
                </c:pt>
                <c:pt idx="35">
                  <c:v>14409.029288688</c:v>
                </c:pt>
                <c:pt idx="36">
                  <c:v>14948.631789278001</c:v>
                </c:pt>
                <c:pt idx="37">
                  <c:v>15373.510888122</c:v>
                </c:pt>
                <c:pt idx="38">
                  <c:v>15842.526280904</c:v>
                </c:pt>
                <c:pt idx="39">
                  <c:v>16103.282060568999</c:v>
                </c:pt>
                <c:pt idx="40">
                  <c:v>16459.461289160001</c:v>
                </c:pt>
                <c:pt idx="41">
                  <c:v>16858.088618719001</c:v>
                </c:pt>
                <c:pt idx="42">
                  <c:v>17338.596993335999</c:v>
                </c:pt>
                <c:pt idx="43">
                  <c:v>17729.137215086001</c:v>
                </c:pt>
                <c:pt idx="44">
                  <c:v>18040.140694680002</c:v>
                </c:pt>
                <c:pt idx="45">
                  <c:v>18418.782473402</c:v>
                </c:pt>
                <c:pt idx="46">
                  <c:v>18755.882909824999</c:v>
                </c:pt>
                <c:pt idx="47">
                  <c:v>19279.908328556001</c:v>
                </c:pt>
                <c:pt idx="48">
                  <c:v>19589.511124027002</c:v>
                </c:pt>
                <c:pt idx="49">
                  <c:v>19827.1040115</c:v>
                </c:pt>
                <c:pt idx="50">
                  <c:v>20207.957396733</c:v>
                </c:pt>
                <c:pt idx="51">
                  <c:v>20462.196309211999</c:v>
                </c:pt>
                <c:pt idx="52">
                  <c:v>20987.791968566002</c:v>
                </c:pt>
                <c:pt idx="53">
                  <c:v>21107.624181351999</c:v>
                </c:pt>
                <c:pt idx="54">
                  <c:v>21362.275927047001</c:v>
                </c:pt>
                <c:pt idx="55">
                  <c:v>22233.368755544001</c:v>
                </c:pt>
                <c:pt idx="56">
                  <c:v>22560.774983428</c:v>
                </c:pt>
                <c:pt idx="57">
                  <c:v>22959.630845659001</c:v>
                </c:pt>
                <c:pt idx="58">
                  <c:v>23661.941237260999</c:v>
                </c:pt>
                <c:pt idx="59">
                  <c:v>24201.890222870999</c:v>
                </c:pt>
                <c:pt idx="60">
                  <c:v>25162.980692321002</c:v>
                </c:pt>
                <c:pt idx="61">
                  <c:v>25751.931506192999</c:v>
                </c:pt>
                <c:pt idx="62">
                  <c:v>26212.240541341998</c:v>
                </c:pt>
                <c:pt idx="63">
                  <c:v>26870.930680525998</c:v>
                </c:pt>
                <c:pt idx="64">
                  <c:v>27519.668590411002</c:v>
                </c:pt>
                <c:pt idx="65">
                  <c:v>28167.816738558999</c:v>
                </c:pt>
                <c:pt idx="66">
                  <c:v>28436.748090293</c:v>
                </c:pt>
                <c:pt idx="67">
                  <c:v>29180.511359931999</c:v>
                </c:pt>
                <c:pt idx="68">
                  <c:v>29876.356488500001</c:v>
                </c:pt>
                <c:pt idx="69">
                  <c:v>30787.390930584999</c:v>
                </c:pt>
                <c:pt idx="70">
                  <c:v>31743.39470506</c:v>
                </c:pt>
                <c:pt idx="71">
                  <c:v>32384.318271938999</c:v>
                </c:pt>
                <c:pt idx="72">
                  <c:v>33147.543678875001</c:v>
                </c:pt>
                <c:pt idx="73">
                  <c:v>33633.433629334999</c:v>
                </c:pt>
                <c:pt idx="74">
                  <c:v>34271.850708835002</c:v>
                </c:pt>
                <c:pt idx="75">
                  <c:v>34895.818625795997</c:v>
                </c:pt>
                <c:pt idx="76">
                  <c:v>35288.968543230003</c:v>
                </c:pt>
                <c:pt idx="77">
                  <c:v>36167.713530255001</c:v>
                </c:pt>
                <c:pt idx="78">
                  <c:v>37002.078946627</c:v>
                </c:pt>
                <c:pt idx="79">
                  <c:v>38295.131553373001</c:v>
                </c:pt>
                <c:pt idx="80">
                  <c:v>39175.572105389998</c:v>
                </c:pt>
                <c:pt idx="81">
                  <c:v>39936.438465380998</c:v>
                </c:pt>
                <c:pt idx="82">
                  <c:v>40845.113860521</c:v>
                </c:pt>
                <c:pt idx="83">
                  <c:v>41522.455214613998</c:v>
                </c:pt>
                <c:pt idx="84">
                  <c:v>42331.165995459</c:v>
                </c:pt>
                <c:pt idx="85">
                  <c:v>42549.672718743001</c:v>
                </c:pt>
                <c:pt idx="86">
                  <c:v>43185.509590645997</c:v>
                </c:pt>
                <c:pt idx="87">
                  <c:v>44260.940116714002</c:v>
                </c:pt>
                <c:pt idx="88">
                  <c:v>45399.25398791</c:v>
                </c:pt>
                <c:pt idx="89">
                  <c:v>46641.734525772998</c:v>
                </c:pt>
                <c:pt idx="90">
                  <c:v>47664.823697747001</c:v>
                </c:pt>
                <c:pt idx="91">
                  <c:v>48965.248326196997</c:v>
                </c:pt>
                <c:pt idx="92">
                  <c:v>49704.146061512001</c:v>
                </c:pt>
                <c:pt idx="93">
                  <c:v>50560.480102560003</c:v>
                </c:pt>
                <c:pt idx="94">
                  <c:v>51159.161985079001</c:v>
                </c:pt>
                <c:pt idx="95">
                  <c:v>52793.465476468999</c:v>
                </c:pt>
                <c:pt idx="96">
                  <c:v>54951.329949222003</c:v>
                </c:pt>
                <c:pt idx="97">
                  <c:v>57609.459814756003</c:v>
                </c:pt>
                <c:pt idx="98">
                  <c:v>60119.338323837997</c:v>
                </c:pt>
                <c:pt idx="99">
                  <c:v>61845.865806734997</c:v>
                </c:pt>
                <c:pt idx="100">
                  <c:v>63952.715889302002</c:v>
                </c:pt>
                <c:pt idx="101">
                  <c:v>66736.686165310006</c:v>
                </c:pt>
                <c:pt idx="102">
                  <c:v>69347.782532377998</c:v>
                </c:pt>
                <c:pt idx="103">
                  <c:v>71808.637097133906</c:v>
                </c:pt>
                <c:pt idx="104">
                  <c:v>73915.855780786005</c:v>
                </c:pt>
                <c:pt idx="105">
                  <c:v>76621.535186306006</c:v>
                </c:pt>
                <c:pt idx="106">
                  <c:v>79063.075054198998</c:v>
                </c:pt>
                <c:pt idx="107">
                  <c:v>80996.240305437997</c:v>
                </c:pt>
                <c:pt idx="108">
                  <c:v>82898.148184653997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C0-443C-9C92-78346B6D3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2759695"/>
        <c:axId val="1652748879"/>
      </c:scatterChart>
      <c:valAx>
        <c:axId val="1652759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748879"/>
        <c:crosses val="autoZero"/>
        <c:crossBetween val="midCat"/>
      </c:valAx>
      <c:valAx>
        <c:axId val="1652748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759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'Uniaxial compression'!$Q$4:$Q$61</c:f>
                <c:numCache>
                  <c:formatCode>General</c:formatCode>
                  <c:ptCount val="58"/>
                  <c:pt idx="0">
                    <c:v>1281.332028</c:v>
                  </c:pt>
                  <c:pt idx="1">
                    <c:v>1539.3670099999999</c:v>
                  </c:pt>
                  <c:pt idx="2">
                    <c:v>1785.1346739999999</c:v>
                  </c:pt>
                  <c:pt idx="3">
                    <c:v>2403.6099829999998</c:v>
                  </c:pt>
                  <c:pt idx="4">
                    <c:v>2895.4530289999998</c:v>
                  </c:pt>
                  <c:pt idx="5">
                    <c:v>3459.7753729999999</c:v>
                  </c:pt>
                  <c:pt idx="6">
                    <c:v>4063.8096230000001</c:v>
                  </c:pt>
                  <c:pt idx="7">
                    <c:v>4529.2412279999999</c:v>
                  </c:pt>
                  <c:pt idx="8">
                    <c:v>4955.0464199999997</c:v>
                  </c:pt>
                  <c:pt idx="9">
                    <c:v>5186.5363049999996</c:v>
                  </c:pt>
                  <c:pt idx="10">
                    <c:v>5399.4599639999997</c:v>
                  </c:pt>
                  <c:pt idx="11">
                    <c:v>5483.3401590000003</c:v>
                  </c:pt>
                  <c:pt idx="12">
                    <c:v>5100.9177909999999</c:v>
                  </c:pt>
                  <c:pt idx="13">
                    <c:v>4513.2773020000004</c:v>
                  </c:pt>
                  <c:pt idx="14">
                    <c:v>3842.4787470000001</c:v>
                  </c:pt>
                  <c:pt idx="15">
                    <c:v>2037.6306729999999</c:v>
                  </c:pt>
                  <c:pt idx="16">
                    <c:v>2275.7472779999998</c:v>
                  </c:pt>
                  <c:pt idx="17">
                    <c:v>2337.6104359999999</c:v>
                  </c:pt>
                  <c:pt idx="18">
                    <c:v>1918.7286409999999</c:v>
                  </c:pt>
                  <c:pt idx="19">
                    <c:v>1674.7618379999999</c:v>
                  </c:pt>
                  <c:pt idx="20">
                    <c:v>1492.780107</c:v>
                  </c:pt>
                  <c:pt idx="21">
                    <c:v>1215.945802</c:v>
                  </c:pt>
                  <c:pt idx="22">
                    <c:v>1106.9871270000001</c:v>
                  </c:pt>
                  <c:pt idx="23">
                    <c:v>960.3751168</c:v>
                  </c:pt>
                  <c:pt idx="24">
                    <c:v>984.37599660000001</c:v>
                  </c:pt>
                  <c:pt idx="25">
                    <c:v>810.76574330000005</c:v>
                  </c:pt>
                  <c:pt idx="26">
                    <c:v>692.61765209999999</c:v>
                  </c:pt>
                  <c:pt idx="27">
                    <c:v>715.70949180000002</c:v>
                  </c:pt>
                  <c:pt idx="28">
                    <c:v>595.40973670000005</c:v>
                  </c:pt>
                  <c:pt idx="29">
                    <c:v>571.58516159999999</c:v>
                  </c:pt>
                  <c:pt idx="30">
                    <c:v>512.17004139999904</c:v>
                  </c:pt>
                  <c:pt idx="31">
                    <c:v>447.73770990000003</c:v>
                  </c:pt>
                  <c:pt idx="32">
                    <c:v>354.76252449999998</c:v>
                  </c:pt>
                  <c:pt idx="33">
                    <c:v>402.563515</c:v>
                  </c:pt>
                  <c:pt idx="34">
                    <c:v>304.88168109999998</c:v>
                  </c:pt>
                  <c:pt idx="35">
                    <c:v>289.2385481</c:v>
                  </c:pt>
                  <c:pt idx="36">
                    <c:v>283.17869530000002</c:v>
                  </c:pt>
                  <c:pt idx="37">
                    <c:v>141.2191028</c:v>
                  </c:pt>
                  <c:pt idx="38">
                    <c:v>236.79658169999999</c:v>
                  </c:pt>
                  <c:pt idx="39">
                    <c:v>284.0547469</c:v>
                  </c:pt>
                  <c:pt idx="40">
                    <c:v>158.19832059999999</c:v>
                  </c:pt>
                  <c:pt idx="41">
                    <c:v>76.663117490000005</c:v>
                  </c:pt>
                  <c:pt idx="42">
                    <c:v>99.224220509999896</c:v>
                  </c:pt>
                  <c:pt idx="43">
                    <c:v>125.31407400000001</c:v>
                  </c:pt>
                  <c:pt idx="44">
                    <c:v>97.870478700000007</c:v>
                  </c:pt>
                  <c:pt idx="45">
                    <c:v>78.068469030000003</c:v>
                  </c:pt>
                  <c:pt idx="46">
                    <c:v>108.65511530000001</c:v>
                  </c:pt>
                  <c:pt idx="47">
                    <c:v>84.164706190000004</c:v>
                  </c:pt>
                  <c:pt idx="48">
                    <c:v>90.809435449999995</c:v>
                  </c:pt>
                  <c:pt idx="49">
                    <c:v>176.45306479999999</c:v>
                  </c:pt>
                  <c:pt idx="50">
                    <c:v>109.1369265</c:v>
                  </c:pt>
                  <c:pt idx="51">
                    <c:v>139.08033879999999</c:v>
                  </c:pt>
                  <c:pt idx="52">
                    <c:v>132.99957620000001</c:v>
                  </c:pt>
                  <c:pt idx="53">
                    <c:v>167.5053355</c:v>
                  </c:pt>
                  <c:pt idx="54">
                    <c:v>253.863934</c:v>
                  </c:pt>
                  <c:pt idx="55">
                    <c:v>274.77918199999999</c:v>
                  </c:pt>
                  <c:pt idx="56">
                    <c:v>194.17950479999999</c:v>
                  </c:pt>
                  <c:pt idx="57">
                    <c:v>192.93271799999999</c:v>
                  </c:pt>
                </c:numCache>
              </c:numRef>
            </c:plus>
            <c:minus>
              <c:numRef>
                <c:f>'Uniaxial compression'!$Q$4:$Q$61</c:f>
                <c:numCache>
                  <c:formatCode>General</c:formatCode>
                  <c:ptCount val="58"/>
                  <c:pt idx="0">
                    <c:v>1281.332028</c:v>
                  </c:pt>
                  <c:pt idx="1">
                    <c:v>1539.3670099999999</c:v>
                  </c:pt>
                  <c:pt idx="2">
                    <c:v>1785.1346739999999</c:v>
                  </c:pt>
                  <c:pt idx="3">
                    <c:v>2403.6099829999998</c:v>
                  </c:pt>
                  <c:pt idx="4">
                    <c:v>2895.4530289999998</c:v>
                  </c:pt>
                  <c:pt idx="5">
                    <c:v>3459.7753729999999</c:v>
                  </c:pt>
                  <c:pt idx="6">
                    <c:v>4063.8096230000001</c:v>
                  </c:pt>
                  <c:pt idx="7">
                    <c:v>4529.2412279999999</c:v>
                  </c:pt>
                  <c:pt idx="8">
                    <c:v>4955.0464199999997</c:v>
                  </c:pt>
                  <c:pt idx="9">
                    <c:v>5186.5363049999996</c:v>
                  </c:pt>
                  <c:pt idx="10">
                    <c:v>5399.4599639999997</c:v>
                  </c:pt>
                  <c:pt idx="11">
                    <c:v>5483.3401590000003</c:v>
                  </c:pt>
                  <c:pt idx="12">
                    <c:v>5100.9177909999999</c:v>
                  </c:pt>
                  <c:pt idx="13">
                    <c:v>4513.2773020000004</c:v>
                  </c:pt>
                  <c:pt idx="14">
                    <c:v>3842.4787470000001</c:v>
                  </c:pt>
                  <c:pt idx="15">
                    <c:v>2037.6306729999999</c:v>
                  </c:pt>
                  <c:pt idx="16">
                    <c:v>2275.7472779999998</c:v>
                  </c:pt>
                  <c:pt idx="17">
                    <c:v>2337.6104359999999</c:v>
                  </c:pt>
                  <c:pt idx="18">
                    <c:v>1918.7286409999999</c:v>
                  </c:pt>
                  <c:pt idx="19">
                    <c:v>1674.7618379999999</c:v>
                  </c:pt>
                  <c:pt idx="20">
                    <c:v>1492.780107</c:v>
                  </c:pt>
                  <c:pt idx="21">
                    <c:v>1215.945802</c:v>
                  </c:pt>
                  <c:pt idx="22">
                    <c:v>1106.9871270000001</c:v>
                  </c:pt>
                  <c:pt idx="23">
                    <c:v>960.3751168</c:v>
                  </c:pt>
                  <c:pt idx="24">
                    <c:v>984.37599660000001</c:v>
                  </c:pt>
                  <c:pt idx="25">
                    <c:v>810.76574330000005</c:v>
                  </c:pt>
                  <c:pt idx="26">
                    <c:v>692.61765209999999</c:v>
                  </c:pt>
                  <c:pt idx="27">
                    <c:v>715.70949180000002</c:v>
                  </c:pt>
                  <c:pt idx="28">
                    <c:v>595.40973670000005</c:v>
                  </c:pt>
                  <c:pt idx="29">
                    <c:v>571.58516159999999</c:v>
                  </c:pt>
                  <c:pt idx="30">
                    <c:v>512.17004139999904</c:v>
                  </c:pt>
                  <c:pt idx="31">
                    <c:v>447.73770990000003</c:v>
                  </c:pt>
                  <c:pt idx="32">
                    <c:v>354.76252449999998</c:v>
                  </c:pt>
                  <c:pt idx="33">
                    <c:v>402.563515</c:v>
                  </c:pt>
                  <c:pt idx="34">
                    <c:v>304.88168109999998</c:v>
                  </c:pt>
                  <c:pt idx="35">
                    <c:v>289.2385481</c:v>
                  </c:pt>
                  <c:pt idx="36">
                    <c:v>283.17869530000002</c:v>
                  </c:pt>
                  <c:pt idx="37">
                    <c:v>141.2191028</c:v>
                  </c:pt>
                  <c:pt idx="38">
                    <c:v>236.79658169999999</c:v>
                  </c:pt>
                  <c:pt idx="39">
                    <c:v>284.0547469</c:v>
                  </c:pt>
                  <c:pt idx="40">
                    <c:v>158.19832059999999</c:v>
                  </c:pt>
                  <c:pt idx="41">
                    <c:v>76.663117490000005</c:v>
                  </c:pt>
                  <c:pt idx="42">
                    <c:v>99.224220509999896</c:v>
                  </c:pt>
                  <c:pt idx="43">
                    <c:v>125.31407400000001</c:v>
                  </c:pt>
                  <c:pt idx="44">
                    <c:v>97.870478700000007</c:v>
                  </c:pt>
                  <c:pt idx="45">
                    <c:v>78.068469030000003</c:v>
                  </c:pt>
                  <c:pt idx="46">
                    <c:v>108.65511530000001</c:v>
                  </c:pt>
                  <c:pt idx="47">
                    <c:v>84.164706190000004</c:v>
                  </c:pt>
                  <c:pt idx="48">
                    <c:v>90.809435449999995</c:v>
                  </c:pt>
                  <c:pt idx="49">
                    <c:v>176.45306479999999</c:v>
                  </c:pt>
                  <c:pt idx="50">
                    <c:v>109.1369265</c:v>
                  </c:pt>
                  <c:pt idx="51">
                    <c:v>139.08033879999999</c:v>
                  </c:pt>
                  <c:pt idx="52">
                    <c:v>132.99957620000001</c:v>
                  </c:pt>
                  <c:pt idx="53">
                    <c:v>167.5053355</c:v>
                  </c:pt>
                  <c:pt idx="54">
                    <c:v>253.863934</c:v>
                  </c:pt>
                  <c:pt idx="55">
                    <c:v>274.77918199999999</c:v>
                  </c:pt>
                  <c:pt idx="56">
                    <c:v>194.17950479999999</c:v>
                  </c:pt>
                  <c:pt idx="57">
                    <c:v>192.93271799999999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'Uniaxial compression'!$O$4:$O$61</c:f>
              <c:numCache>
                <c:formatCode>General</c:formatCode>
                <c:ptCount val="58"/>
                <c:pt idx="0">
                  <c:v>0.26514499600000002</c:v>
                </c:pt>
                <c:pt idx="1">
                  <c:v>0.54335306000000005</c:v>
                </c:pt>
                <c:pt idx="2">
                  <c:v>0.80991027999999998</c:v>
                </c:pt>
                <c:pt idx="3">
                  <c:v>1.093325919</c:v>
                </c:pt>
                <c:pt idx="4">
                  <c:v>1.3625310580000001</c:v>
                </c:pt>
                <c:pt idx="5">
                  <c:v>1.6318244609999999</c:v>
                </c:pt>
                <c:pt idx="6">
                  <c:v>1.9045601590000001</c:v>
                </c:pt>
                <c:pt idx="7">
                  <c:v>2.182150375</c:v>
                </c:pt>
                <c:pt idx="8">
                  <c:v>2.4720975489999999</c:v>
                </c:pt>
                <c:pt idx="9">
                  <c:v>2.747657695</c:v>
                </c:pt>
                <c:pt idx="10">
                  <c:v>3.0251596470000002</c:v>
                </c:pt>
                <c:pt idx="11">
                  <c:v>3.568600972</c:v>
                </c:pt>
                <c:pt idx="12">
                  <c:v>4.1328725950000003</c:v>
                </c:pt>
                <c:pt idx="13">
                  <c:v>4.6997038739999999</c:v>
                </c:pt>
                <c:pt idx="14">
                  <c:v>5.2321122009999996</c:v>
                </c:pt>
                <c:pt idx="15">
                  <c:v>5.7930297939999997</c:v>
                </c:pt>
                <c:pt idx="16">
                  <c:v>6.3370889659999996</c:v>
                </c:pt>
                <c:pt idx="17">
                  <c:v>6.8880327279999998</c:v>
                </c:pt>
                <c:pt idx="18">
                  <c:v>7.4420657300000004</c:v>
                </c:pt>
                <c:pt idx="19">
                  <c:v>7.9916855330000001</c:v>
                </c:pt>
                <c:pt idx="20">
                  <c:v>8.5434236719999905</c:v>
                </c:pt>
                <c:pt idx="21">
                  <c:v>9.0883654830000005</c:v>
                </c:pt>
                <c:pt idx="22">
                  <c:v>9.6529018989999997</c:v>
                </c:pt>
                <c:pt idx="23">
                  <c:v>10.21690873</c:v>
                </c:pt>
                <c:pt idx="24">
                  <c:v>10.75170018</c:v>
                </c:pt>
                <c:pt idx="25">
                  <c:v>11.32470994</c:v>
                </c:pt>
                <c:pt idx="26">
                  <c:v>11.85941313</c:v>
                </c:pt>
                <c:pt idx="27">
                  <c:v>12.42377302</c:v>
                </c:pt>
                <c:pt idx="28">
                  <c:v>12.976129009999999</c:v>
                </c:pt>
                <c:pt idx="29">
                  <c:v>13.517540260000001</c:v>
                </c:pt>
                <c:pt idx="30">
                  <c:v>14.065041730000001</c:v>
                </c:pt>
                <c:pt idx="31">
                  <c:v>14.62631238</c:v>
                </c:pt>
                <c:pt idx="32">
                  <c:v>15.187229970000001</c:v>
                </c:pt>
                <c:pt idx="33">
                  <c:v>15.73305442</c:v>
                </c:pt>
                <c:pt idx="34">
                  <c:v>16.29220673</c:v>
                </c:pt>
                <c:pt idx="35">
                  <c:v>16.846328</c:v>
                </c:pt>
                <c:pt idx="36">
                  <c:v>17.393211619999999</c:v>
                </c:pt>
                <c:pt idx="37">
                  <c:v>17.948656840000002</c:v>
                </c:pt>
                <c:pt idx="38">
                  <c:v>18.52616806</c:v>
                </c:pt>
                <c:pt idx="39">
                  <c:v>19.064048759999999</c:v>
                </c:pt>
                <c:pt idx="40">
                  <c:v>19.608107929999999</c:v>
                </c:pt>
                <c:pt idx="41">
                  <c:v>20.178293239999999</c:v>
                </c:pt>
                <c:pt idx="42">
                  <c:v>20.716880039999999</c:v>
                </c:pt>
                <c:pt idx="43">
                  <c:v>21.270913050000001</c:v>
                </c:pt>
                <c:pt idx="44">
                  <c:v>21.816031389999999</c:v>
                </c:pt>
                <c:pt idx="45">
                  <c:v>22.36803432</c:v>
                </c:pt>
                <c:pt idx="46">
                  <c:v>22.929393229999999</c:v>
                </c:pt>
                <c:pt idx="47">
                  <c:v>23.490310820000001</c:v>
                </c:pt>
                <c:pt idx="48">
                  <c:v>24.040989790000001</c:v>
                </c:pt>
                <c:pt idx="49">
                  <c:v>24.60737975</c:v>
                </c:pt>
                <c:pt idx="50">
                  <c:v>25.156293439999999</c:v>
                </c:pt>
                <c:pt idx="51">
                  <c:v>26.233025730000001</c:v>
                </c:pt>
                <c:pt idx="52">
                  <c:v>27.351859940000001</c:v>
                </c:pt>
                <c:pt idx="53">
                  <c:v>28.456483649999999</c:v>
                </c:pt>
                <c:pt idx="54">
                  <c:v>29.57046334</c:v>
                </c:pt>
                <c:pt idx="55">
                  <c:v>30.677293649999999</c:v>
                </c:pt>
                <c:pt idx="56">
                  <c:v>31.780505130000002</c:v>
                </c:pt>
                <c:pt idx="57">
                  <c:v>32.891836910000002</c:v>
                </c:pt>
              </c:numCache>
            </c:numRef>
          </c:xVal>
          <c:yVal>
            <c:numRef>
              <c:f>'Uniaxial compression'!$P$4:$P$61</c:f>
              <c:numCache>
                <c:formatCode>General</c:formatCode>
                <c:ptCount val="58"/>
                <c:pt idx="0">
                  <c:v>1385.275591973</c:v>
                </c:pt>
                <c:pt idx="1">
                  <c:v>1664.3891800839999</c:v>
                </c:pt>
                <c:pt idx="2">
                  <c:v>1975.8143393190001</c:v>
                </c:pt>
                <c:pt idx="3">
                  <c:v>2681.0130890250002</c:v>
                </c:pt>
                <c:pt idx="4">
                  <c:v>3426.998286005</c:v>
                </c:pt>
                <c:pt idx="5">
                  <c:v>4193.859574045</c:v>
                </c:pt>
                <c:pt idx="6">
                  <c:v>5088.4374520820002</c:v>
                </c:pt>
                <c:pt idx="7">
                  <c:v>6032.9519307319997</c:v>
                </c:pt>
                <c:pt idx="8">
                  <c:v>7249.6082765689998</c:v>
                </c:pt>
                <c:pt idx="9">
                  <c:v>8420.1083945209903</c:v>
                </c:pt>
                <c:pt idx="10">
                  <c:v>9752.4170168380006</c:v>
                </c:pt>
                <c:pt idx="11">
                  <c:v>12575.068290723</c:v>
                </c:pt>
                <c:pt idx="12">
                  <c:v>15565.344594097</c:v>
                </c:pt>
                <c:pt idx="13">
                  <c:v>18470.555139036001</c:v>
                </c:pt>
                <c:pt idx="14">
                  <c:v>21348.312275152999</c:v>
                </c:pt>
                <c:pt idx="15">
                  <c:v>23105.330439814999</c:v>
                </c:pt>
                <c:pt idx="16">
                  <c:v>26071.094771025</c:v>
                </c:pt>
                <c:pt idx="17">
                  <c:v>28418.788802636001</c:v>
                </c:pt>
                <c:pt idx="18">
                  <c:v>30311.555374940999</c:v>
                </c:pt>
                <c:pt idx="19">
                  <c:v>32024.960659206001</c:v>
                </c:pt>
                <c:pt idx="20">
                  <c:v>33633.756955502999</c:v>
                </c:pt>
                <c:pt idx="21">
                  <c:v>35185.051482513998</c:v>
                </c:pt>
                <c:pt idx="22">
                  <c:v>36403.056908322003</c:v>
                </c:pt>
                <c:pt idx="23">
                  <c:v>37637.354502094</c:v>
                </c:pt>
                <c:pt idx="24">
                  <c:v>39016.954643637</c:v>
                </c:pt>
                <c:pt idx="25">
                  <c:v>40412.625792491999</c:v>
                </c:pt>
                <c:pt idx="26">
                  <c:v>41795.617064019003</c:v>
                </c:pt>
                <c:pt idx="27">
                  <c:v>42932.825131958998</c:v>
                </c:pt>
                <c:pt idx="28">
                  <c:v>44250.868892279999</c:v>
                </c:pt>
                <c:pt idx="29">
                  <c:v>45311.702815375</c:v>
                </c:pt>
                <c:pt idx="30">
                  <c:v>46343.638413394001</c:v>
                </c:pt>
                <c:pt idx="31">
                  <c:v>47485.638295441</c:v>
                </c:pt>
                <c:pt idx="32">
                  <c:v>48471.056436512001</c:v>
                </c:pt>
                <c:pt idx="33">
                  <c:v>49722.457120635998</c:v>
                </c:pt>
                <c:pt idx="34">
                  <c:v>50854.504773383997</c:v>
                </c:pt>
                <c:pt idx="35">
                  <c:v>52308.414893695001</c:v>
                </c:pt>
                <c:pt idx="36">
                  <c:v>53576.992388387996</c:v>
                </c:pt>
                <c:pt idx="37">
                  <c:v>54657.878210515002</c:v>
                </c:pt>
                <c:pt idx="38">
                  <c:v>56113.410175602003</c:v>
                </c:pt>
                <c:pt idx="39">
                  <c:v>57014.713549038999</c:v>
                </c:pt>
                <c:pt idx="40">
                  <c:v>58204.410411506004</c:v>
                </c:pt>
                <c:pt idx="41">
                  <c:v>59202.360989473003</c:v>
                </c:pt>
                <c:pt idx="42">
                  <c:v>60111.699866565999</c:v>
                </c:pt>
                <c:pt idx="43">
                  <c:v>61583.376559183002</c:v>
                </c:pt>
                <c:pt idx="44">
                  <c:v>62751.031076758001</c:v>
                </c:pt>
                <c:pt idx="45">
                  <c:v>64345.083329647001</c:v>
                </c:pt>
                <c:pt idx="46">
                  <c:v>65605.846481333996</c:v>
                </c:pt>
                <c:pt idx="47">
                  <c:v>67059.535440994005</c:v>
                </c:pt>
                <c:pt idx="48">
                  <c:v>68209.275945829999</c:v>
                </c:pt>
                <c:pt idx="49">
                  <c:v>69254.186302047005</c:v>
                </c:pt>
                <c:pt idx="50">
                  <c:v>70464.229944414998</c:v>
                </c:pt>
                <c:pt idx="51">
                  <c:v>72678.195502329996</c:v>
                </c:pt>
                <c:pt idx="52">
                  <c:v>75314.430463405006</c:v>
                </c:pt>
                <c:pt idx="53">
                  <c:v>78391.438602117007</c:v>
                </c:pt>
                <c:pt idx="54">
                  <c:v>81283.114115210003</c:v>
                </c:pt>
                <c:pt idx="55">
                  <c:v>83812.67592224</c:v>
                </c:pt>
                <c:pt idx="56">
                  <c:v>86331.622018017006</c:v>
                </c:pt>
                <c:pt idx="57">
                  <c:v>89650.653629245906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A6-4A29-BF7E-6982FB24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326335"/>
        <c:axId val="1764328415"/>
      </c:scatterChart>
      <c:valAx>
        <c:axId val="1764326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328415"/>
        <c:crosses val="autoZero"/>
        <c:crossBetween val="midCat"/>
      </c:valAx>
      <c:valAx>
        <c:axId val="176432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3263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076973878569176"/>
                  <c:y val="-4.6718206469197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'H2O2 production from films'!$K$18:$K$22</c:f>
                <c:numCache>
                  <c:formatCode>General</c:formatCode>
                  <c:ptCount val="5"/>
                  <c:pt idx="0">
                    <c:v>5.2398982178410041</c:v>
                  </c:pt>
                  <c:pt idx="1">
                    <c:v>28.953687732883587</c:v>
                  </c:pt>
                  <c:pt idx="2">
                    <c:v>37.844751287331775</c:v>
                  </c:pt>
                  <c:pt idx="3">
                    <c:v>5.8901994872839403</c:v>
                  </c:pt>
                  <c:pt idx="4">
                    <c:v>11.61069334708311</c:v>
                  </c:pt>
                </c:numCache>
              </c:numRef>
            </c:plus>
            <c:minus>
              <c:numRef>
                <c:f>'H2O2 production from films'!$K$18:$K$22</c:f>
                <c:numCache>
                  <c:formatCode>General</c:formatCode>
                  <c:ptCount val="5"/>
                  <c:pt idx="0">
                    <c:v>5.2398982178410041</c:v>
                  </c:pt>
                  <c:pt idx="1">
                    <c:v>28.953687732883587</c:v>
                  </c:pt>
                  <c:pt idx="2">
                    <c:v>37.844751287331775</c:v>
                  </c:pt>
                  <c:pt idx="3">
                    <c:v>5.8901994872839403</c:v>
                  </c:pt>
                  <c:pt idx="4">
                    <c:v>11.61069334708311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'H2O2 production from films'!$I$18:$I$22</c:f>
              <c:numCache>
                <c:formatCode>General</c:formatCode>
                <c:ptCount val="5"/>
                <c:pt idx="0">
                  <c:v>3.3333333333333335</c:v>
                </c:pt>
                <c:pt idx="1">
                  <c:v>6.666666666666667</c:v>
                </c:pt>
                <c:pt idx="2">
                  <c:v>13.333333333333334</c:v>
                </c:pt>
                <c:pt idx="3">
                  <c:v>16.666666666666668</c:v>
                </c:pt>
                <c:pt idx="4">
                  <c:v>20</c:v>
                </c:pt>
              </c:numCache>
            </c:numRef>
          </c:xVal>
          <c:yVal>
            <c:numRef>
              <c:f>'H2O2 production from films'!$J$18:$J$22</c:f>
              <c:numCache>
                <c:formatCode>General</c:formatCode>
                <c:ptCount val="5"/>
                <c:pt idx="0">
                  <c:v>113.68666666666667</c:v>
                </c:pt>
                <c:pt idx="1">
                  <c:v>255.94333333333333</c:v>
                </c:pt>
                <c:pt idx="2">
                  <c:v>373.87</c:v>
                </c:pt>
                <c:pt idx="3">
                  <c:v>522.68499999999995</c:v>
                </c:pt>
                <c:pt idx="4">
                  <c:v>571.03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6B-497C-B847-07890C38B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984767"/>
        <c:axId val="1580973951"/>
      </c:scatterChart>
      <c:valAx>
        <c:axId val="1580984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973951"/>
        <c:crosses val="autoZero"/>
        <c:crossBetween val="midCat"/>
      </c:valAx>
      <c:valAx>
        <c:axId val="158097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9847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'Uniaxial compression'!$U$4:$U$34</c:f>
                <c:numCache>
                  <c:formatCode>General</c:formatCode>
                  <c:ptCount val="31"/>
                  <c:pt idx="0">
                    <c:v>1248.0626649999999</c:v>
                  </c:pt>
                  <c:pt idx="1">
                    <c:v>1652.3310650000001</c:v>
                  </c:pt>
                  <c:pt idx="2">
                    <c:v>2149.0759130000001</c:v>
                  </c:pt>
                  <c:pt idx="3">
                    <c:v>2572.704952</c:v>
                  </c:pt>
                  <c:pt idx="4">
                    <c:v>3115.8634609999999</c:v>
                  </c:pt>
                  <c:pt idx="5">
                    <c:v>3830.7316350000001</c:v>
                  </c:pt>
                  <c:pt idx="6">
                    <c:v>4303.2851060000003</c:v>
                  </c:pt>
                  <c:pt idx="7">
                    <c:v>4881.6200319999998</c:v>
                  </c:pt>
                  <c:pt idx="8">
                    <c:v>5409.5611730000001</c:v>
                  </c:pt>
                  <c:pt idx="9">
                    <c:v>5668.0075390000002</c:v>
                  </c:pt>
                  <c:pt idx="10">
                    <c:v>5911.0372340000004</c:v>
                  </c:pt>
                  <c:pt idx="11">
                    <c:v>5995.2862139999997</c:v>
                  </c:pt>
                  <c:pt idx="12">
                    <c:v>5768.5923750000002</c:v>
                  </c:pt>
                  <c:pt idx="13">
                    <c:v>5418.5133649999998</c:v>
                  </c:pt>
                  <c:pt idx="14">
                    <c:v>4631.271667</c:v>
                  </c:pt>
                  <c:pt idx="15">
                    <c:v>3812.3757310000001</c:v>
                  </c:pt>
                  <c:pt idx="16">
                    <c:v>3048.0642429999998</c:v>
                  </c:pt>
                  <c:pt idx="17">
                    <c:v>2559.9482699999999</c:v>
                  </c:pt>
                  <c:pt idx="18">
                    <c:v>1894.985637</c:v>
                  </c:pt>
                  <c:pt idx="19">
                    <c:v>1458.6012579999999</c:v>
                  </c:pt>
                  <c:pt idx="20">
                    <c:v>1120.0541820000001</c:v>
                  </c:pt>
                  <c:pt idx="21">
                    <c:v>814.52164809999999</c:v>
                  </c:pt>
                  <c:pt idx="22">
                    <c:v>597.37086490000002</c:v>
                  </c:pt>
                  <c:pt idx="23">
                    <c:v>499.77045420000002</c:v>
                  </c:pt>
                  <c:pt idx="24">
                    <c:v>424.34758440000002</c:v>
                  </c:pt>
                  <c:pt idx="25">
                    <c:v>358.94673210000002</c:v>
                  </c:pt>
                  <c:pt idx="26">
                    <c:v>340.69689340000002</c:v>
                  </c:pt>
                  <c:pt idx="27">
                    <c:v>300.3778709</c:v>
                  </c:pt>
                  <c:pt idx="28">
                    <c:v>77.689282969999894</c:v>
                  </c:pt>
                  <c:pt idx="29">
                    <c:v>259.43890579999999</c:v>
                  </c:pt>
                  <c:pt idx="30">
                    <c:v>161.94810559999999</c:v>
                  </c:pt>
                </c:numCache>
              </c:numRef>
            </c:plus>
            <c:minus>
              <c:numRef>
                <c:f>'Uniaxial compression'!$U$4:$U$34</c:f>
                <c:numCache>
                  <c:formatCode>General</c:formatCode>
                  <c:ptCount val="31"/>
                  <c:pt idx="0">
                    <c:v>1248.0626649999999</c:v>
                  </c:pt>
                  <c:pt idx="1">
                    <c:v>1652.3310650000001</c:v>
                  </c:pt>
                  <c:pt idx="2">
                    <c:v>2149.0759130000001</c:v>
                  </c:pt>
                  <c:pt idx="3">
                    <c:v>2572.704952</c:v>
                  </c:pt>
                  <c:pt idx="4">
                    <c:v>3115.8634609999999</c:v>
                  </c:pt>
                  <c:pt idx="5">
                    <c:v>3830.7316350000001</c:v>
                  </c:pt>
                  <c:pt idx="6">
                    <c:v>4303.2851060000003</c:v>
                  </c:pt>
                  <c:pt idx="7">
                    <c:v>4881.6200319999998</c:v>
                  </c:pt>
                  <c:pt idx="8">
                    <c:v>5409.5611730000001</c:v>
                  </c:pt>
                  <c:pt idx="9">
                    <c:v>5668.0075390000002</c:v>
                  </c:pt>
                  <c:pt idx="10">
                    <c:v>5911.0372340000004</c:v>
                  </c:pt>
                  <c:pt idx="11">
                    <c:v>5995.2862139999997</c:v>
                  </c:pt>
                  <c:pt idx="12">
                    <c:v>5768.5923750000002</c:v>
                  </c:pt>
                  <c:pt idx="13">
                    <c:v>5418.5133649999998</c:v>
                  </c:pt>
                  <c:pt idx="14">
                    <c:v>4631.271667</c:v>
                  </c:pt>
                  <c:pt idx="15">
                    <c:v>3812.3757310000001</c:v>
                  </c:pt>
                  <c:pt idx="16">
                    <c:v>3048.0642429999998</c:v>
                  </c:pt>
                  <c:pt idx="17">
                    <c:v>2559.9482699999999</c:v>
                  </c:pt>
                  <c:pt idx="18">
                    <c:v>1894.985637</c:v>
                  </c:pt>
                  <c:pt idx="19">
                    <c:v>1458.6012579999999</c:v>
                  </c:pt>
                  <c:pt idx="20">
                    <c:v>1120.0541820000001</c:v>
                  </c:pt>
                  <c:pt idx="21">
                    <c:v>814.52164809999999</c:v>
                  </c:pt>
                  <c:pt idx="22">
                    <c:v>597.37086490000002</c:v>
                  </c:pt>
                  <c:pt idx="23">
                    <c:v>499.77045420000002</c:v>
                  </c:pt>
                  <c:pt idx="24">
                    <c:v>424.34758440000002</c:v>
                  </c:pt>
                  <c:pt idx="25">
                    <c:v>358.94673210000002</c:v>
                  </c:pt>
                  <c:pt idx="26">
                    <c:v>340.69689340000002</c:v>
                  </c:pt>
                  <c:pt idx="27">
                    <c:v>300.3778709</c:v>
                  </c:pt>
                  <c:pt idx="28">
                    <c:v>77.689282969999894</c:v>
                  </c:pt>
                  <c:pt idx="29">
                    <c:v>259.43890579999999</c:v>
                  </c:pt>
                  <c:pt idx="30">
                    <c:v>161.94810559999999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'Uniaxial compression'!$S$4:$S$35</c:f>
              <c:numCache>
                <c:formatCode>General</c:formatCode>
                <c:ptCount val="32"/>
                <c:pt idx="0">
                  <c:v>0.28316529200000001</c:v>
                </c:pt>
                <c:pt idx="1">
                  <c:v>0.55650828900000004</c:v>
                </c:pt>
                <c:pt idx="2">
                  <c:v>0.82126783699999895</c:v>
                </c:pt>
                <c:pt idx="3">
                  <c:v>1.107441761</c:v>
                </c:pt>
                <c:pt idx="4">
                  <c:v>1.3815811600000001</c:v>
                </c:pt>
                <c:pt idx="5">
                  <c:v>1.6602335050000001</c:v>
                </c:pt>
                <c:pt idx="6">
                  <c:v>1.9311872940000001</c:v>
                </c:pt>
                <c:pt idx="7">
                  <c:v>2.2115209340000002</c:v>
                </c:pt>
                <c:pt idx="8">
                  <c:v>2.4873416270000002</c:v>
                </c:pt>
                <c:pt idx="9">
                  <c:v>2.7628968519999999</c:v>
                </c:pt>
                <c:pt idx="10">
                  <c:v>3.3325900239999999</c:v>
                </c:pt>
                <c:pt idx="11">
                  <c:v>3.8883019110000001</c:v>
                </c:pt>
                <c:pt idx="12">
                  <c:v>4.4238382700000001</c:v>
                </c:pt>
                <c:pt idx="13">
                  <c:v>4.9764530359999997</c:v>
                </c:pt>
                <c:pt idx="14">
                  <c:v>5.523935431</c:v>
                </c:pt>
                <c:pt idx="15">
                  <c:v>6.0712408480000004</c:v>
                </c:pt>
                <c:pt idx="16">
                  <c:v>6.6114671319999996</c:v>
                </c:pt>
                <c:pt idx="17">
                  <c:v>7.1495696769999997</c:v>
                </c:pt>
                <c:pt idx="18">
                  <c:v>7.709971489</c:v>
                </c:pt>
                <c:pt idx="19">
                  <c:v>8.2671876910000002</c:v>
                </c:pt>
                <c:pt idx="20">
                  <c:v>8.8050247679999902</c:v>
                </c:pt>
                <c:pt idx="21">
                  <c:v>9.3778150609999997</c:v>
                </c:pt>
                <c:pt idx="22">
                  <c:v>9.9169794759999998</c:v>
                </c:pt>
                <c:pt idx="23">
                  <c:v>10.47977049</c:v>
                </c:pt>
                <c:pt idx="24">
                  <c:v>11.043800360000001</c:v>
                </c:pt>
                <c:pt idx="25">
                  <c:v>11.59588419</c:v>
                </c:pt>
                <c:pt idx="26">
                  <c:v>12.14442846</c:v>
                </c:pt>
                <c:pt idx="27">
                  <c:v>12.68235402</c:v>
                </c:pt>
                <c:pt idx="28">
                  <c:v>13.24532202</c:v>
                </c:pt>
                <c:pt idx="29">
                  <c:v>13.789087869999999</c:v>
                </c:pt>
                <c:pt idx="30">
                  <c:v>14.34736594</c:v>
                </c:pt>
              </c:numCache>
            </c:numRef>
          </c:xVal>
          <c:yVal>
            <c:numRef>
              <c:f>'Uniaxial compression'!$T$4:$T$35</c:f>
              <c:numCache>
                <c:formatCode>General</c:formatCode>
                <c:ptCount val="32"/>
                <c:pt idx="0">
                  <c:v>1217.1314061390001</c:v>
                </c:pt>
                <c:pt idx="1">
                  <c:v>1615.5041797890001</c:v>
                </c:pt>
                <c:pt idx="2">
                  <c:v>2036.0162404160001</c:v>
                </c:pt>
                <c:pt idx="3">
                  <c:v>2624.0225508670001</c:v>
                </c:pt>
                <c:pt idx="4">
                  <c:v>3368.3298757080001</c:v>
                </c:pt>
                <c:pt idx="5">
                  <c:v>4417.4327006659996</c:v>
                </c:pt>
                <c:pt idx="6">
                  <c:v>5515.0832373499998</c:v>
                </c:pt>
                <c:pt idx="7">
                  <c:v>7058.5626841530002</c:v>
                </c:pt>
                <c:pt idx="8">
                  <c:v>8863.9044510790009</c:v>
                </c:pt>
                <c:pt idx="9">
                  <c:v>10926.382335013999</c:v>
                </c:pt>
                <c:pt idx="10">
                  <c:v>15991.37407835</c:v>
                </c:pt>
                <c:pt idx="11">
                  <c:v>22030.622721897998</c:v>
                </c:pt>
                <c:pt idx="12">
                  <c:v>28318.573889626001</c:v>
                </c:pt>
                <c:pt idx="13">
                  <c:v>34820.918192527999</c:v>
                </c:pt>
                <c:pt idx="14">
                  <c:v>40825.945911329</c:v>
                </c:pt>
                <c:pt idx="15">
                  <c:v>46537.346005690997</c:v>
                </c:pt>
                <c:pt idx="16">
                  <c:v>51611.139942941001</c:v>
                </c:pt>
                <c:pt idx="17">
                  <c:v>55711.163533409999</c:v>
                </c:pt>
                <c:pt idx="18">
                  <c:v>59877.903920293997</c:v>
                </c:pt>
                <c:pt idx="19">
                  <c:v>63260.334918171</c:v>
                </c:pt>
                <c:pt idx="20">
                  <c:v>66303.136876179997</c:v>
                </c:pt>
                <c:pt idx="21">
                  <c:v>68979.844236406003</c:v>
                </c:pt>
                <c:pt idx="22">
                  <c:v>71322.230412391</c:v>
                </c:pt>
                <c:pt idx="23">
                  <c:v>73755.218735108996</c:v>
                </c:pt>
                <c:pt idx="24">
                  <c:v>76275.934116094999</c:v>
                </c:pt>
                <c:pt idx="25">
                  <c:v>78770.3313796</c:v>
                </c:pt>
                <c:pt idx="26">
                  <c:v>81045.632158085893</c:v>
                </c:pt>
                <c:pt idx="27">
                  <c:v>83021.776295853997</c:v>
                </c:pt>
                <c:pt idx="28">
                  <c:v>85131.059145583</c:v>
                </c:pt>
                <c:pt idx="29">
                  <c:v>86972.516446833004</c:v>
                </c:pt>
                <c:pt idx="30">
                  <c:v>89116.890119869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5E-4AA0-9788-5C8FD7022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309695"/>
        <c:axId val="1764316351"/>
      </c:scatterChart>
      <c:valAx>
        <c:axId val="1764309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316351"/>
        <c:crosses val="autoZero"/>
        <c:crossBetween val="midCat"/>
      </c:valAx>
      <c:valAx>
        <c:axId val="1764316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309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6 wt%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'Uniaxial compression'!$M$4:$M$113</c:f>
                <c:numCache>
                  <c:formatCode>General</c:formatCode>
                  <c:ptCount val="110"/>
                  <c:pt idx="0">
                    <c:v>1097.990855</c:v>
                  </c:pt>
                  <c:pt idx="1">
                    <c:v>1194.657813</c:v>
                  </c:pt>
                  <c:pt idx="2">
                    <c:v>1296.8147670000001</c:v>
                  </c:pt>
                  <c:pt idx="3">
                    <c:v>1376.3312820000001</c:v>
                  </c:pt>
                  <c:pt idx="4">
                    <c:v>1515.2462459999999</c:v>
                  </c:pt>
                  <c:pt idx="5">
                    <c:v>1605.110942</c:v>
                  </c:pt>
                  <c:pt idx="6">
                    <c:v>1737.1882419999999</c:v>
                  </c:pt>
                  <c:pt idx="7">
                    <c:v>1858.4627270000001</c:v>
                  </c:pt>
                  <c:pt idx="8">
                    <c:v>1997.2221520000001</c:v>
                  </c:pt>
                  <c:pt idx="9">
                    <c:v>2177.0258589999999</c:v>
                  </c:pt>
                  <c:pt idx="10">
                    <c:v>2326.5883279999998</c:v>
                  </c:pt>
                  <c:pt idx="11">
                    <c:v>2469.9812350000002</c:v>
                  </c:pt>
                  <c:pt idx="12">
                    <c:v>2586.6211189999999</c:v>
                  </c:pt>
                  <c:pt idx="13">
                    <c:v>2760.7360290000001</c:v>
                  </c:pt>
                  <c:pt idx="14">
                    <c:v>2798.9711579999998</c:v>
                  </c:pt>
                  <c:pt idx="15">
                    <c:v>3174.4075079999998</c:v>
                  </c:pt>
                  <c:pt idx="16">
                    <c:v>3381.0205089999999</c:v>
                  </c:pt>
                  <c:pt idx="17">
                    <c:v>3601.9924350000001</c:v>
                  </c:pt>
                  <c:pt idx="18">
                    <c:v>3894.8359300000002</c:v>
                  </c:pt>
                  <c:pt idx="19">
                    <c:v>4056.1648249999998</c:v>
                  </c:pt>
                  <c:pt idx="20">
                    <c:v>4219.0258729999996</c:v>
                  </c:pt>
                  <c:pt idx="21">
                    <c:v>4413.9721390000004</c:v>
                  </c:pt>
                  <c:pt idx="22">
                    <c:v>4465.2985420000005</c:v>
                  </c:pt>
                  <c:pt idx="23">
                    <c:v>4594.88256</c:v>
                  </c:pt>
                  <c:pt idx="24">
                    <c:v>4726.486868</c:v>
                  </c:pt>
                  <c:pt idx="25">
                    <c:v>4820.1172370000004</c:v>
                  </c:pt>
                  <c:pt idx="26">
                    <c:v>4829.124538</c:v>
                  </c:pt>
                  <c:pt idx="27">
                    <c:v>4920.8397240000004</c:v>
                  </c:pt>
                  <c:pt idx="28">
                    <c:v>4911.0762219999997</c:v>
                  </c:pt>
                  <c:pt idx="29">
                    <c:v>4790.4526640000004</c:v>
                  </c:pt>
                  <c:pt idx="30">
                    <c:v>4687.5225069999997</c:v>
                  </c:pt>
                  <c:pt idx="31">
                    <c:v>4450.7920720000002</c:v>
                  </c:pt>
                  <c:pt idx="32">
                    <c:v>4234.0535680000003</c:v>
                  </c:pt>
                  <c:pt idx="33">
                    <c:v>3960.8312059999998</c:v>
                  </c:pt>
                  <c:pt idx="34">
                    <c:v>3713.494631</c:v>
                  </c:pt>
                  <c:pt idx="35">
                    <c:v>3294.6890210000001</c:v>
                  </c:pt>
                  <c:pt idx="36">
                    <c:v>3174.4703089999998</c:v>
                  </c:pt>
                  <c:pt idx="37">
                    <c:v>2886.3150179999998</c:v>
                  </c:pt>
                  <c:pt idx="38">
                    <c:v>2718.9451469999999</c:v>
                  </c:pt>
                  <c:pt idx="39">
                    <c:v>2534.3570239999999</c:v>
                  </c:pt>
                  <c:pt idx="40">
                    <c:v>2274.1768489999999</c:v>
                  </c:pt>
                  <c:pt idx="41">
                    <c:v>2161.5961360000001</c:v>
                  </c:pt>
                  <c:pt idx="42">
                    <c:v>2165.0796580000001</c:v>
                  </c:pt>
                  <c:pt idx="43">
                    <c:v>1977.9485810000001</c:v>
                  </c:pt>
                  <c:pt idx="44">
                    <c:v>2018.783304</c:v>
                  </c:pt>
                  <c:pt idx="45">
                    <c:v>1871.1335349999999</c:v>
                  </c:pt>
                  <c:pt idx="46">
                    <c:v>1823.5449169999999</c:v>
                  </c:pt>
                  <c:pt idx="47">
                    <c:v>1816.337131</c:v>
                  </c:pt>
                  <c:pt idx="48">
                    <c:v>1804.6144549999999</c:v>
                  </c:pt>
                  <c:pt idx="49">
                    <c:v>1741.9368569999999</c:v>
                  </c:pt>
                  <c:pt idx="50">
                    <c:v>1738.2155279999999</c:v>
                  </c:pt>
                  <c:pt idx="51">
                    <c:v>1743.4246459999999</c:v>
                  </c:pt>
                  <c:pt idx="52">
                    <c:v>1645.3731319999999</c:v>
                  </c:pt>
                  <c:pt idx="53">
                    <c:v>1684.4088999999999</c:v>
                  </c:pt>
                  <c:pt idx="54">
                    <c:v>1666.372926</c:v>
                  </c:pt>
                  <c:pt idx="55">
                    <c:v>1683.707173</c:v>
                  </c:pt>
                  <c:pt idx="56">
                    <c:v>1730.355372</c:v>
                  </c:pt>
                  <c:pt idx="57">
                    <c:v>1633.601588</c:v>
                  </c:pt>
                  <c:pt idx="58">
                    <c:v>1574.0406359999999</c:v>
                  </c:pt>
                  <c:pt idx="59">
                    <c:v>1575.48838</c:v>
                  </c:pt>
                  <c:pt idx="60">
                    <c:v>1562.704755</c:v>
                  </c:pt>
                  <c:pt idx="61">
                    <c:v>1586.6753639999999</c:v>
                  </c:pt>
                  <c:pt idx="62">
                    <c:v>1598.8594740000001</c:v>
                  </c:pt>
                  <c:pt idx="63">
                    <c:v>1658.8987930000001</c:v>
                  </c:pt>
                  <c:pt idx="64">
                    <c:v>1718.8089130000001</c:v>
                  </c:pt>
                  <c:pt idx="65">
                    <c:v>1647.3614379999999</c:v>
                  </c:pt>
                  <c:pt idx="66">
                    <c:v>1670.0563910000001</c:v>
                  </c:pt>
                  <c:pt idx="67">
                    <c:v>1696.0345789999999</c:v>
                  </c:pt>
                  <c:pt idx="68">
                    <c:v>1676.7087140000001</c:v>
                  </c:pt>
                  <c:pt idx="69">
                    <c:v>1723.0604559999999</c:v>
                  </c:pt>
                  <c:pt idx="70">
                    <c:v>1741.976064</c:v>
                  </c:pt>
                  <c:pt idx="71">
                    <c:v>1731.30366</c:v>
                  </c:pt>
                  <c:pt idx="72">
                    <c:v>1814.612846</c:v>
                  </c:pt>
                  <c:pt idx="73">
                    <c:v>1772.8429389999999</c:v>
                  </c:pt>
                  <c:pt idx="74">
                    <c:v>1818.157191</c:v>
                  </c:pt>
                  <c:pt idx="75">
                    <c:v>1758.658651</c:v>
                  </c:pt>
                  <c:pt idx="76">
                    <c:v>1848.3577620000001</c:v>
                  </c:pt>
                  <c:pt idx="77">
                    <c:v>1793.160421</c:v>
                  </c:pt>
                  <c:pt idx="78">
                    <c:v>1853.623456</c:v>
                  </c:pt>
                  <c:pt idx="79">
                    <c:v>1856.166972</c:v>
                  </c:pt>
                  <c:pt idx="80">
                    <c:v>1801.384963</c:v>
                  </c:pt>
                  <c:pt idx="81">
                    <c:v>2022.1592840000001</c:v>
                  </c:pt>
                  <c:pt idx="82">
                    <c:v>1998.072516</c:v>
                  </c:pt>
                  <c:pt idx="83">
                    <c:v>1816.86421</c:v>
                  </c:pt>
                  <c:pt idx="84">
                    <c:v>1804.0229139999999</c:v>
                  </c:pt>
                  <c:pt idx="85">
                    <c:v>1949.2811690000001</c:v>
                  </c:pt>
                  <c:pt idx="86">
                    <c:v>2039.9474439999999</c:v>
                  </c:pt>
                  <c:pt idx="87">
                    <c:v>1998.86781</c:v>
                  </c:pt>
                  <c:pt idx="88">
                    <c:v>1926.211429</c:v>
                  </c:pt>
                  <c:pt idx="89">
                    <c:v>1998.1550400000001</c:v>
                  </c:pt>
                  <c:pt idx="90">
                    <c:v>2070.6134470000002</c:v>
                  </c:pt>
                  <c:pt idx="91">
                    <c:v>2072.497515</c:v>
                  </c:pt>
                  <c:pt idx="92">
                    <c:v>2079.4154680000001</c:v>
                  </c:pt>
                  <c:pt idx="93">
                    <c:v>2004.3327059999999</c:v>
                  </c:pt>
                  <c:pt idx="94">
                    <c:v>2072.8524590000002</c:v>
                  </c:pt>
                  <c:pt idx="95">
                    <c:v>2192.9461190000002</c:v>
                  </c:pt>
                  <c:pt idx="96">
                    <c:v>2335.6662780000001</c:v>
                  </c:pt>
                  <c:pt idx="97">
                    <c:v>2323.2767210000002</c:v>
                  </c:pt>
                  <c:pt idx="98">
                    <c:v>2296.4249100000002</c:v>
                  </c:pt>
                  <c:pt idx="99">
                    <c:v>2235.8284800000001</c:v>
                  </c:pt>
                  <c:pt idx="100">
                    <c:v>2390.1305980000002</c:v>
                  </c:pt>
                  <c:pt idx="101">
                    <c:v>2479.6663429999999</c:v>
                  </c:pt>
                  <c:pt idx="102">
                    <c:v>2500.0824590000002</c:v>
                  </c:pt>
                  <c:pt idx="103">
                    <c:v>2623.806321</c:v>
                  </c:pt>
                  <c:pt idx="104">
                    <c:v>2767.1858109999998</c:v>
                  </c:pt>
                  <c:pt idx="105">
                    <c:v>2817.5413560000002</c:v>
                  </c:pt>
                  <c:pt idx="106">
                    <c:v>3741.9081209999999</c:v>
                  </c:pt>
                  <c:pt idx="107">
                    <c:v>4793.881386</c:v>
                  </c:pt>
                  <c:pt idx="108">
                    <c:v>6017.5348009999998</c:v>
                  </c:pt>
                  <c:pt idx="109">
                    <c:v>5553.0643559999999</c:v>
                  </c:pt>
                </c:numCache>
              </c:numRef>
            </c:plus>
            <c:minus>
              <c:numRef>
                <c:f>'Uniaxial compression'!$M$4:$M$113</c:f>
                <c:numCache>
                  <c:formatCode>General</c:formatCode>
                  <c:ptCount val="110"/>
                  <c:pt idx="0">
                    <c:v>1097.990855</c:v>
                  </c:pt>
                  <c:pt idx="1">
                    <c:v>1194.657813</c:v>
                  </c:pt>
                  <c:pt idx="2">
                    <c:v>1296.8147670000001</c:v>
                  </c:pt>
                  <c:pt idx="3">
                    <c:v>1376.3312820000001</c:v>
                  </c:pt>
                  <c:pt idx="4">
                    <c:v>1515.2462459999999</c:v>
                  </c:pt>
                  <c:pt idx="5">
                    <c:v>1605.110942</c:v>
                  </c:pt>
                  <c:pt idx="6">
                    <c:v>1737.1882419999999</c:v>
                  </c:pt>
                  <c:pt idx="7">
                    <c:v>1858.4627270000001</c:v>
                  </c:pt>
                  <c:pt idx="8">
                    <c:v>1997.2221520000001</c:v>
                  </c:pt>
                  <c:pt idx="9">
                    <c:v>2177.0258589999999</c:v>
                  </c:pt>
                  <c:pt idx="10">
                    <c:v>2326.5883279999998</c:v>
                  </c:pt>
                  <c:pt idx="11">
                    <c:v>2469.9812350000002</c:v>
                  </c:pt>
                  <c:pt idx="12">
                    <c:v>2586.6211189999999</c:v>
                  </c:pt>
                  <c:pt idx="13">
                    <c:v>2760.7360290000001</c:v>
                  </c:pt>
                  <c:pt idx="14">
                    <c:v>2798.9711579999998</c:v>
                  </c:pt>
                  <c:pt idx="15">
                    <c:v>3174.4075079999998</c:v>
                  </c:pt>
                  <c:pt idx="16">
                    <c:v>3381.0205089999999</c:v>
                  </c:pt>
                  <c:pt idx="17">
                    <c:v>3601.9924350000001</c:v>
                  </c:pt>
                  <c:pt idx="18">
                    <c:v>3894.8359300000002</c:v>
                  </c:pt>
                  <c:pt idx="19">
                    <c:v>4056.1648249999998</c:v>
                  </c:pt>
                  <c:pt idx="20">
                    <c:v>4219.0258729999996</c:v>
                  </c:pt>
                  <c:pt idx="21">
                    <c:v>4413.9721390000004</c:v>
                  </c:pt>
                  <c:pt idx="22">
                    <c:v>4465.2985420000005</c:v>
                  </c:pt>
                  <c:pt idx="23">
                    <c:v>4594.88256</c:v>
                  </c:pt>
                  <c:pt idx="24">
                    <c:v>4726.486868</c:v>
                  </c:pt>
                  <c:pt idx="25">
                    <c:v>4820.1172370000004</c:v>
                  </c:pt>
                  <c:pt idx="26">
                    <c:v>4829.124538</c:v>
                  </c:pt>
                  <c:pt idx="27">
                    <c:v>4920.8397240000004</c:v>
                  </c:pt>
                  <c:pt idx="28">
                    <c:v>4911.0762219999997</c:v>
                  </c:pt>
                  <c:pt idx="29">
                    <c:v>4790.4526640000004</c:v>
                  </c:pt>
                  <c:pt idx="30">
                    <c:v>4687.5225069999997</c:v>
                  </c:pt>
                  <c:pt idx="31">
                    <c:v>4450.7920720000002</c:v>
                  </c:pt>
                  <c:pt idx="32">
                    <c:v>4234.0535680000003</c:v>
                  </c:pt>
                  <c:pt idx="33">
                    <c:v>3960.8312059999998</c:v>
                  </c:pt>
                  <c:pt idx="34">
                    <c:v>3713.494631</c:v>
                  </c:pt>
                  <c:pt idx="35">
                    <c:v>3294.6890210000001</c:v>
                  </c:pt>
                  <c:pt idx="36">
                    <c:v>3174.4703089999998</c:v>
                  </c:pt>
                  <c:pt idx="37">
                    <c:v>2886.3150179999998</c:v>
                  </c:pt>
                  <c:pt idx="38">
                    <c:v>2718.9451469999999</c:v>
                  </c:pt>
                  <c:pt idx="39">
                    <c:v>2534.3570239999999</c:v>
                  </c:pt>
                  <c:pt idx="40">
                    <c:v>2274.1768489999999</c:v>
                  </c:pt>
                  <c:pt idx="41">
                    <c:v>2161.5961360000001</c:v>
                  </c:pt>
                  <c:pt idx="42">
                    <c:v>2165.0796580000001</c:v>
                  </c:pt>
                  <c:pt idx="43">
                    <c:v>1977.9485810000001</c:v>
                  </c:pt>
                  <c:pt idx="44">
                    <c:v>2018.783304</c:v>
                  </c:pt>
                  <c:pt idx="45">
                    <c:v>1871.1335349999999</c:v>
                  </c:pt>
                  <c:pt idx="46">
                    <c:v>1823.5449169999999</c:v>
                  </c:pt>
                  <c:pt idx="47">
                    <c:v>1816.337131</c:v>
                  </c:pt>
                  <c:pt idx="48">
                    <c:v>1804.6144549999999</c:v>
                  </c:pt>
                  <c:pt idx="49">
                    <c:v>1741.9368569999999</c:v>
                  </c:pt>
                  <c:pt idx="50">
                    <c:v>1738.2155279999999</c:v>
                  </c:pt>
                  <c:pt idx="51">
                    <c:v>1743.4246459999999</c:v>
                  </c:pt>
                  <c:pt idx="52">
                    <c:v>1645.3731319999999</c:v>
                  </c:pt>
                  <c:pt idx="53">
                    <c:v>1684.4088999999999</c:v>
                  </c:pt>
                  <c:pt idx="54">
                    <c:v>1666.372926</c:v>
                  </c:pt>
                  <c:pt idx="55">
                    <c:v>1683.707173</c:v>
                  </c:pt>
                  <c:pt idx="56">
                    <c:v>1730.355372</c:v>
                  </c:pt>
                  <c:pt idx="57">
                    <c:v>1633.601588</c:v>
                  </c:pt>
                  <c:pt idx="58">
                    <c:v>1574.0406359999999</c:v>
                  </c:pt>
                  <c:pt idx="59">
                    <c:v>1575.48838</c:v>
                  </c:pt>
                  <c:pt idx="60">
                    <c:v>1562.704755</c:v>
                  </c:pt>
                  <c:pt idx="61">
                    <c:v>1586.6753639999999</c:v>
                  </c:pt>
                  <c:pt idx="62">
                    <c:v>1598.8594740000001</c:v>
                  </c:pt>
                  <c:pt idx="63">
                    <c:v>1658.8987930000001</c:v>
                  </c:pt>
                  <c:pt idx="64">
                    <c:v>1718.8089130000001</c:v>
                  </c:pt>
                  <c:pt idx="65">
                    <c:v>1647.3614379999999</c:v>
                  </c:pt>
                  <c:pt idx="66">
                    <c:v>1670.0563910000001</c:v>
                  </c:pt>
                  <c:pt idx="67">
                    <c:v>1696.0345789999999</c:v>
                  </c:pt>
                  <c:pt idx="68">
                    <c:v>1676.7087140000001</c:v>
                  </c:pt>
                  <c:pt idx="69">
                    <c:v>1723.0604559999999</c:v>
                  </c:pt>
                  <c:pt idx="70">
                    <c:v>1741.976064</c:v>
                  </c:pt>
                  <c:pt idx="71">
                    <c:v>1731.30366</c:v>
                  </c:pt>
                  <c:pt idx="72">
                    <c:v>1814.612846</c:v>
                  </c:pt>
                  <c:pt idx="73">
                    <c:v>1772.8429389999999</c:v>
                  </c:pt>
                  <c:pt idx="74">
                    <c:v>1818.157191</c:v>
                  </c:pt>
                  <c:pt idx="75">
                    <c:v>1758.658651</c:v>
                  </c:pt>
                  <c:pt idx="76">
                    <c:v>1848.3577620000001</c:v>
                  </c:pt>
                  <c:pt idx="77">
                    <c:v>1793.160421</c:v>
                  </c:pt>
                  <c:pt idx="78">
                    <c:v>1853.623456</c:v>
                  </c:pt>
                  <c:pt idx="79">
                    <c:v>1856.166972</c:v>
                  </c:pt>
                  <c:pt idx="80">
                    <c:v>1801.384963</c:v>
                  </c:pt>
                  <c:pt idx="81">
                    <c:v>2022.1592840000001</c:v>
                  </c:pt>
                  <c:pt idx="82">
                    <c:v>1998.072516</c:v>
                  </c:pt>
                  <c:pt idx="83">
                    <c:v>1816.86421</c:v>
                  </c:pt>
                  <c:pt idx="84">
                    <c:v>1804.0229139999999</c:v>
                  </c:pt>
                  <c:pt idx="85">
                    <c:v>1949.2811690000001</c:v>
                  </c:pt>
                  <c:pt idx="86">
                    <c:v>2039.9474439999999</c:v>
                  </c:pt>
                  <c:pt idx="87">
                    <c:v>1998.86781</c:v>
                  </c:pt>
                  <c:pt idx="88">
                    <c:v>1926.211429</c:v>
                  </c:pt>
                  <c:pt idx="89">
                    <c:v>1998.1550400000001</c:v>
                  </c:pt>
                  <c:pt idx="90">
                    <c:v>2070.6134470000002</c:v>
                  </c:pt>
                  <c:pt idx="91">
                    <c:v>2072.497515</c:v>
                  </c:pt>
                  <c:pt idx="92">
                    <c:v>2079.4154680000001</c:v>
                  </c:pt>
                  <c:pt idx="93">
                    <c:v>2004.3327059999999</c:v>
                  </c:pt>
                  <c:pt idx="94">
                    <c:v>2072.8524590000002</c:v>
                  </c:pt>
                  <c:pt idx="95">
                    <c:v>2192.9461190000002</c:v>
                  </c:pt>
                  <c:pt idx="96">
                    <c:v>2335.6662780000001</c:v>
                  </c:pt>
                  <c:pt idx="97">
                    <c:v>2323.2767210000002</c:v>
                  </c:pt>
                  <c:pt idx="98">
                    <c:v>2296.4249100000002</c:v>
                  </c:pt>
                  <c:pt idx="99">
                    <c:v>2235.8284800000001</c:v>
                  </c:pt>
                  <c:pt idx="100">
                    <c:v>2390.1305980000002</c:v>
                  </c:pt>
                  <c:pt idx="101">
                    <c:v>2479.6663429999999</c:v>
                  </c:pt>
                  <c:pt idx="102">
                    <c:v>2500.0824590000002</c:v>
                  </c:pt>
                  <c:pt idx="103">
                    <c:v>2623.806321</c:v>
                  </c:pt>
                  <c:pt idx="104">
                    <c:v>2767.1858109999998</c:v>
                  </c:pt>
                  <c:pt idx="105">
                    <c:v>2817.5413560000002</c:v>
                  </c:pt>
                  <c:pt idx="106">
                    <c:v>3741.9081209999999</c:v>
                  </c:pt>
                  <c:pt idx="107">
                    <c:v>4793.881386</c:v>
                  </c:pt>
                  <c:pt idx="108">
                    <c:v>6017.5348009999998</c:v>
                  </c:pt>
                  <c:pt idx="109">
                    <c:v>5553.0643559999999</c:v>
                  </c:pt>
                </c:numCache>
              </c:numRef>
            </c:minus>
          </c:errBars>
          <c:xVal>
            <c:numRef>
              <c:f>'Uniaxial compression'!$K$4:$K$112</c:f>
              <c:numCache>
                <c:formatCode>General</c:formatCode>
                <c:ptCount val="109"/>
                <c:pt idx="0">
                  <c:v>0.121470855</c:v>
                </c:pt>
                <c:pt idx="1">
                  <c:v>0.25111455100000002</c:v>
                </c:pt>
                <c:pt idx="2">
                  <c:v>0.38220051300000002</c:v>
                </c:pt>
                <c:pt idx="3">
                  <c:v>0.50863917400000003</c:v>
                </c:pt>
                <c:pt idx="4">
                  <c:v>0.63852324800000004</c:v>
                </c:pt>
                <c:pt idx="5">
                  <c:v>0.761917124</c:v>
                </c:pt>
                <c:pt idx="6">
                  <c:v>0.88298734999999895</c:v>
                </c:pt>
                <c:pt idx="7">
                  <c:v>1.0128714240000001</c:v>
                </c:pt>
                <c:pt idx="8">
                  <c:v>1.1393100839999999</c:v>
                </c:pt>
                <c:pt idx="9">
                  <c:v>1.2689537799999999</c:v>
                </c:pt>
                <c:pt idx="10">
                  <c:v>1.390424635</c:v>
                </c:pt>
                <c:pt idx="11">
                  <c:v>1.520308709</c:v>
                </c:pt>
                <c:pt idx="12">
                  <c:v>1.638654654</c:v>
                </c:pt>
                <c:pt idx="13">
                  <c:v>1.769740616</c:v>
                </c:pt>
                <c:pt idx="14">
                  <c:v>1.885202029</c:v>
                </c:pt>
                <c:pt idx="15">
                  <c:v>2.1487360940000002</c:v>
                </c:pt>
                <c:pt idx="16">
                  <c:v>2.4012929110000001</c:v>
                </c:pt>
                <c:pt idx="17">
                  <c:v>2.6375841719999999</c:v>
                </c:pt>
                <c:pt idx="18">
                  <c:v>2.9080891900000001</c:v>
                </c:pt>
                <c:pt idx="19">
                  <c:v>3.1540756839999999</c:v>
                </c:pt>
                <c:pt idx="20">
                  <c:v>3.4019851989999998</c:v>
                </c:pt>
                <c:pt idx="21">
                  <c:v>3.6417218729999998</c:v>
                </c:pt>
                <c:pt idx="22">
                  <c:v>3.9037335460000002</c:v>
                </c:pt>
                <c:pt idx="23">
                  <c:v>4.1559698599999999</c:v>
                </c:pt>
                <c:pt idx="24">
                  <c:v>4.3957065340000003</c:v>
                </c:pt>
                <c:pt idx="25">
                  <c:v>4.6495453659999999</c:v>
                </c:pt>
                <c:pt idx="26">
                  <c:v>4.9009002949999996</c:v>
                </c:pt>
                <c:pt idx="27">
                  <c:v>5.1582646649999999</c:v>
                </c:pt>
                <c:pt idx="28">
                  <c:v>5.409218965</c:v>
                </c:pt>
                <c:pt idx="29">
                  <c:v>5.6583303689999997</c:v>
                </c:pt>
                <c:pt idx="30">
                  <c:v>5.9074417730000004</c:v>
                </c:pt>
                <c:pt idx="31">
                  <c:v>6.1710559629999997</c:v>
                </c:pt>
                <c:pt idx="32">
                  <c:v>6.4139175469999996</c:v>
                </c:pt>
                <c:pt idx="33">
                  <c:v>6.6758490940000002</c:v>
                </c:pt>
                <c:pt idx="34">
                  <c:v>6.9344153530000003</c:v>
                </c:pt>
                <c:pt idx="35">
                  <c:v>7.182244743</c:v>
                </c:pt>
                <c:pt idx="36">
                  <c:v>7.4327182870000001</c:v>
                </c:pt>
                <c:pt idx="37">
                  <c:v>7.6868776219999999</c:v>
                </c:pt>
                <c:pt idx="38">
                  <c:v>7.9303802130000003</c:v>
                </c:pt>
                <c:pt idx="39">
                  <c:v>8.1669118520000001</c:v>
                </c:pt>
                <c:pt idx="40">
                  <c:v>8.4257986149999997</c:v>
                </c:pt>
                <c:pt idx="41">
                  <c:v>8.6827623559999996</c:v>
                </c:pt>
                <c:pt idx="42">
                  <c:v>8.9374825730000005</c:v>
                </c:pt>
                <c:pt idx="43">
                  <c:v>9.1866741019999996</c:v>
                </c:pt>
                <c:pt idx="44">
                  <c:v>9.4245678809999998</c:v>
                </c:pt>
                <c:pt idx="45">
                  <c:v>9.6790477199999998</c:v>
                </c:pt>
                <c:pt idx="46">
                  <c:v>9.9316045370000001</c:v>
                </c:pt>
                <c:pt idx="47">
                  <c:v>10.189209290000001</c:v>
                </c:pt>
                <c:pt idx="48">
                  <c:v>10.430548480000001</c:v>
                </c:pt>
                <c:pt idx="49">
                  <c:v>10.675012580000001</c:v>
                </c:pt>
                <c:pt idx="50">
                  <c:v>10.94191193</c:v>
                </c:pt>
                <c:pt idx="51">
                  <c:v>11.185094019999999</c:v>
                </c:pt>
                <c:pt idx="52">
                  <c:v>11.44085587</c:v>
                </c:pt>
                <c:pt idx="53">
                  <c:v>11.67818877</c:v>
                </c:pt>
                <c:pt idx="54">
                  <c:v>11.93699541</c:v>
                </c:pt>
                <c:pt idx="55">
                  <c:v>12.45677208</c:v>
                </c:pt>
                <c:pt idx="56">
                  <c:v>12.95603652</c:v>
                </c:pt>
                <c:pt idx="57">
                  <c:v>13.46179117</c:v>
                </c:pt>
                <c:pt idx="58">
                  <c:v>13.96538241</c:v>
                </c:pt>
                <c:pt idx="59">
                  <c:v>14.464646849999999</c:v>
                </c:pt>
                <c:pt idx="60">
                  <c:v>14.97825383</c:v>
                </c:pt>
                <c:pt idx="61">
                  <c:v>15.478800290000001</c:v>
                </c:pt>
                <c:pt idx="62">
                  <c:v>15.97798461</c:v>
                </c:pt>
                <c:pt idx="63">
                  <c:v>16.468996090000001</c:v>
                </c:pt>
                <c:pt idx="64">
                  <c:v>16.97555199</c:v>
                </c:pt>
                <c:pt idx="65">
                  <c:v>17.487235949999999</c:v>
                </c:pt>
                <c:pt idx="66">
                  <c:v>17.98553888</c:v>
                </c:pt>
                <c:pt idx="67">
                  <c:v>18.48945062</c:v>
                </c:pt>
                <c:pt idx="68">
                  <c:v>18.978619210000002</c:v>
                </c:pt>
                <c:pt idx="69">
                  <c:v>19.50632834</c:v>
                </c:pt>
                <c:pt idx="70">
                  <c:v>20.016489910000001</c:v>
                </c:pt>
                <c:pt idx="71">
                  <c:v>20.505418110000001</c:v>
                </c:pt>
                <c:pt idx="72">
                  <c:v>21.00812797</c:v>
                </c:pt>
                <c:pt idx="73">
                  <c:v>21.50691166</c:v>
                </c:pt>
                <c:pt idx="74">
                  <c:v>22.014108570000001</c:v>
                </c:pt>
                <c:pt idx="75">
                  <c:v>22.51169037</c:v>
                </c:pt>
                <c:pt idx="76">
                  <c:v>23.012477199999999</c:v>
                </c:pt>
                <c:pt idx="77">
                  <c:v>23.519593990000001</c:v>
                </c:pt>
                <c:pt idx="78">
                  <c:v>24.029755550000001</c:v>
                </c:pt>
                <c:pt idx="79">
                  <c:v>24.535189689999999</c:v>
                </c:pt>
                <c:pt idx="80">
                  <c:v>25.030688219999998</c:v>
                </c:pt>
                <c:pt idx="81">
                  <c:v>25.545416960000001</c:v>
                </c:pt>
                <c:pt idx="82">
                  <c:v>26.037870699999999</c:v>
                </c:pt>
                <c:pt idx="83">
                  <c:v>26.554682719999999</c:v>
                </c:pt>
                <c:pt idx="84">
                  <c:v>27.053466409999999</c:v>
                </c:pt>
                <c:pt idx="85">
                  <c:v>27.554253240000001</c:v>
                </c:pt>
                <c:pt idx="86">
                  <c:v>28.04350195</c:v>
                </c:pt>
                <c:pt idx="87">
                  <c:v>28.5474137</c:v>
                </c:pt>
                <c:pt idx="88">
                  <c:v>29.061020679999999</c:v>
                </c:pt>
                <c:pt idx="89">
                  <c:v>29.553073789999999</c:v>
                </c:pt>
                <c:pt idx="90">
                  <c:v>30.065799380000001</c:v>
                </c:pt>
                <c:pt idx="91">
                  <c:v>30.561217790000001</c:v>
                </c:pt>
                <c:pt idx="92">
                  <c:v>31.08427962</c:v>
                </c:pt>
                <c:pt idx="93">
                  <c:v>31.578496130000001</c:v>
                </c:pt>
                <c:pt idx="94">
                  <c:v>32.072632519999999</c:v>
                </c:pt>
                <c:pt idx="95">
                  <c:v>33.088628849999999</c:v>
                </c:pt>
                <c:pt idx="96">
                  <c:v>34.076741380000001</c:v>
                </c:pt>
                <c:pt idx="97">
                  <c:v>35.088010279999999</c:v>
                </c:pt>
                <c:pt idx="98">
                  <c:v>36.109855809999999</c:v>
                </c:pt>
                <c:pt idx="99">
                  <c:v>37.106141170000001</c:v>
                </c:pt>
                <c:pt idx="100">
                  <c:v>38.112121770000002</c:v>
                </c:pt>
                <c:pt idx="101">
                  <c:v>39.114015940000002</c:v>
                </c:pt>
                <c:pt idx="102">
                  <c:v>40.112144200000003</c:v>
                </c:pt>
                <c:pt idx="103">
                  <c:v>41.124374619999998</c:v>
                </c:pt>
                <c:pt idx="104">
                  <c:v>42.123384260000002</c:v>
                </c:pt>
                <c:pt idx="105">
                  <c:v>43.142585629999999</c:v>
                </c:pt>
                <c:pt idx="106">
                  <c:v>44.149768119999997</c:v>
                </c:pt>
                <c:pt idx="107">
                  <c:v>45.133153210000003</c:v>
                </c:pt>
                <c:pt idx="108">
                  <c:v>46.14410161</c:v>
                </c:pt>
              </c:numCache>
            </c:numRef>
          </c:xVal>
          <c:yVal>
            <c:numRef>
              <c:f>'Uniaxial compression'!$L$4:$L$112</c:f>
              <c:numCache>
                <c:formatCode>General</c:formatCode>
                <c:ptCount val="109"/>
                <c:pt idx="0">
                  <c:v>1015.834107042</c:v>
                </c:pt>
                <c:pt idx="1">
                  <c:v>1093.661793406</c:v>
                </c:pt>
                <c:pt idx="2">
                  <c:v>1215.7127635649999</c:v>
                </c:pt>
                <c:pt idx="3">
                  <c:v>1290.439261559</c:v>
                </c:pt>
                <c:pt idx="4">
                  <c:v>1451.691178285</c:v>
                </c:pt>
                <c:pt idx="5">
                  <c:v>1576.8887484669999</c:v>
                </c:pt>
                <c:pt idx="6">
                  <c:v>1698.3214271639999</c:v>
                </c:pt>
                <c:pt idx="7">
                  <c:v>1823.1813587520001</c:v>
                </c:pt>
                <c:pt idx="8">
                  <c:v>1987.0105342649999</c:v>
                </c:pt>
                <c:pt idx="9">
                  <c:v>2231.5316477350002</c:v>
                </c:pt>
                <c:pt idx="10">
                  <c:v>2406.792617304</c:v>
                </c:pt>
                <c:pt idx="11">
                  <c:v>2591.7780207010001</c:v>
                </c:pt>
                <c:pt idx="12">
                  <c:v>2795.2745705940001</c:v>
                </c:pt>
                <c:pt idx="13">
                  <c:v>3041.425638063</c:v>
                </c:pt>
                <c:pt idx="14">
                  <c:v>3158.5198819890002</c:v>
                </c:pt>
                <c:pt idx="15">
                  <c:v>3716.236177105</c:v>
                </c:pt>
                <c:pt idx="16">
                  <c:v>4112.7160367420001</c:v>
                </c:pt>
                <c:pt idx="17">
                  <c:v>4536.1457961189999</c:v>
                </c:pt>
                <c:pt idx="18">
                  <c:v>5117.2505672919997</c:v>
                </c:pt>
                <c:pt idx="19">
                  <c:v>5649.1507796059996</c:v>
                </c:pt>
                <c:pt idx="20">
                  <c:v>6126.1250070180004</c:v>
                </c:pt>
                <c:pt idx="21">
                  <c:v>6569.6862832630004</c:v>
                </c:pt>
                <c:pt idx="22">
                  <c:v>7149.899039809</c:v>
                </c:pt>
                <c:pt idx="23">
                  <c:v>7684.868224758</c:v>
                </c:pt>
                <c:pt idx="24">
                  <c:v>8183.7063941380002</c:v>
                </c:pt>
                <c:pt idx="25">
                  <c:v>8687.5737567230008</c:v>
                </c:pt>
                <c:pt idx="26">
                  <c:v>9226.6970759020005</c:v>
                </c:pt>
                <c:pt idx="27">
                  <c:v>9942.3803148740008</c:v>
                </c:pt>
                <c:pt idx="28">
                  <c:v>10483.051758611</c:v>
                </c:pt>
                <c:pt idx="29">
                  <c:v>10987.467599611</c:v>
                </c:pt>
                <c:pt idx="30">
                  <c:v>11518.496438960001</c:v>
                </c:pt>
                <c:pt idx="31">
                  <c:v>12118.969722753</c:v>
                </c:pt>
                <c:pt idx="32">
                  <c:v>12758.957042876</c:v>
                </c:pt>
                <c:pt idx="33">
                  <c:v>13394.123060804</c:v>
                </c:pt>
                <c:pt idx="34">
                  <c:v>13849.795094302999</c:v>
                </c:pt>
                <c:pt idx="35">
                  <c:v>14409.029288688</c:v>
                </c:pt>
                <c:pt idx="36">
                  <c:v>14948.631789278001</c:v>
                </c:pt>
                <c:pt idx="37">
                  <c:v>15373.510888122</c:v>
                </c:pt>
                <c:pt idx="38">
                  <c:v>15842.526280904</c:v>
                </c:pt>
                <c:pt idx="39">
                  <c:v>16103.282060568999</c:v>
                </c:pt>
                <c:pt idx="40">
                  <c:v>16459.461289160001</c:v>
                </c:pt>
                <c:pt idx="41">
                  <c:v>16858.088618719001</c:v>
                </c:pt>
                <c:pt idx="42">
                  <c:v>17338.596993335999</c:v>
                </c:pt>
                <c:pt idx="43">
                  <c:v>17729.137215086001</c:v>
                </c:pt>
                <c:pt idx="44">
                  <c:v>18040.140694680002</c:v>
                </c:pt>
                <c:pt idx="45">
                  <c:v>18418.782473402</c:v>
                </c:pt>
                <c:pt idx="46">
                  <c:v>18755.882909824999</c:v>
                </c:pt>
                <c:pt idx="47">
                  <c:v>19279.908328556001</c:v>
                </c:pt>
                <c:pt idx="48">
                  <c:v>19589.511124027002</c:v>
                </c:pt>
                <c:pt idx="49">
                  <c:v>19827.1040115</c:v>
                </c:pt>
                <c:pt idx="50">
                  <c:v>20207.957396733</c:v>
                </c:pt>
                <c:pt idx="51">
                  <c:v>20462.196309211999</c:v>
                </c:pt>
                <c:pt idx="52">
                  <c:v>20987.791968566002</c:v>
                </c:pt>
                <c:pt idx="53">
                  <c:v>21107.624181351999</c:v>
                </c:pt>
                <c:pt idx="54">
                  <c:v>21362.275927047001</c:v>
                </c:pt>
                <c:pt idx="55">
                  <c:v>22233.368755544001</c:v>
                </c:pt>
                <c:pt idx="56">
                  <c:v>22560.774983428</c:v>
                </c:pt>
                <c:pt idx="57">
                  <c:v>22959.630845659001</c:v>
                </c:pt>
                <c:pt idx="58">
                  <c:v>23661.941237260999</c:v>
                </c:pt>
                <c:pt idx="59">
                  <c:v>24201.890222870999</c:v>
                </c:pt>
                <c:pt idx="60">
                  <c:v>25162.980692321002</c:v>
                </c:pt>
                <c:pt idx="61">
                  <c:v>25751.931506192999</c:v>
                </c:pt>
                <c:pt idx="62">
                  <c:v>26212.240541341998</c:v>
                </c:pt>
                <c:pt idx="63">
                  <c:v>26870.930680525998</c:v>
                </c:pt>
                <c:pt idx="64">
                  <c:v>27519.668590411002</c:v>
                </c:pt>
                <c:pt idx="65">
                  <c:v>28167.816738558999</c:v>
                </c:pt>
                <c:pt idx="66">
                  <c:v>28436.748090293</c:v>
                </c:pt>
                <c:pt idx="67">
                  <c:v>29180.511359931999</c:v>
                </c:pt>
                <c:pt idx="68">
                  <c:v>29876.356488500001</c:v>
                </c:pt>
                <c:pt idx="69">
                  <c:v>30787.390930584999</c:v>
                </c:pt>
                <c:pt idx="70">
                  <c:v>31743.39470506</c:v>
                </c:pt>
                <c:pt idx="71">
                  <c:v>32384.318271938999</c:v>
                </c:pt>
                <c:pt idx="72">
                  <c:v>33147.543678875001</c:v>
                </c:pt>
                <c:pt idx="73">
                  <c:v>33633.433629334999</c:v>
                </c:pt>
                <c:pt idx="74">
                  <c:v>34271.850708835002</c:v>
                </c:pt>
                <c:pt idx="75">
                  <c:v>34895.818625795997</c:v>
                </c:pt>
                <c:pt idx="76">
                  <c:v>35288.968543230003</c:v>
                </c:pt>
                <c:pt idx="77">
                  <c:v>36167.713530255001</c:v>
                </c:pt>
                <c:pt idx="78">
                  <c:v>37002.078946627</c:v>
                </c:pt>
                <c:pt idx="79">
                  <c:v>38295.131553373001</c:v>
                </c:pt>
                <c:pt idx="80">
                  <c:v>39175.572105389998</c:v>
                </c:pt>
                <c:pt idx="81">
                  <c:v>39936.438465380998</c:v>
                </c:pt>
                <c:pt idx="82">
                  <c:v>40845.113860521</c:v>
                </c:pt>
                <c:pt idx="83">
                  <c:v>41522.455214613998</c:v>
                </c:pt>
                <c:pt idx="84">
                  <c:v>42331.165995459</c:v>
                </c:pt>
                <c:pt idx="85">
                  <c:v>42549.672718743001</c:v>
                </c:pt>
                <c:pt idx="86">
                  <c:v>43185.509590645997</c:v>
                </c:pt>
                <c:pt idx="87">
                  <c:v>44260.940116714002</c:v>
                </c:pt>
                <c:pt idx="88">
                  <c:v>45399.25398791</c:v>
                </c:pt>
                <c:pt idx="89">
                  <c:v>46641.734525772998</c:v>
                </c:pt>
                <c:pt idx="90">
                  <c:v>47664.823697747001</c:v>
                </c:pt>
                <c:pt idx="91">
                  <c:v>48965.248326196997</c:v>
                </c:pt>
                <c:pt idx="92">
                  <c:v>49704.146061512001</c:v>
                </c:pt>
                <c:pt idx="93">
                  <c:v>50560.480102560003</c:v>
                </c:pt>
                <c:pt idx="94">
                  <c:v>51159.161985079001</c:v>
                </c:pt>
                <c:pt idx="95">
                  <c:v>52793.465476468999</c:v>
                </c:pt>
                <c:pt idx="96">
                  <c:v>54951.329949222003</c:v>
                </c:pt>
                <c:pt idx="97">
                  <c:v>57609.459814756003</c:v>
                </c:pt>
                <c:pt idx="98">
                  <c:v>60119.338323837997</c:v>
                </c:pt>
                <c:pt idx="99">
                  <c:v>61845.865806734997</c:v>
                </c:pt>
                <c:pt idx="100">
                  <c:v>63952.715889302002</c:v>
                </c:pt>
                <c:pt idx="101">
                  <c:v>66736.686165310006</c:v>
                </c:pt>
                <c:pt idx="102">
                  <c:v>69347.782532377998</c:v>
                </c:pt>
                <c:pt idx="103">
                  <c:v>71808.637097133906</c:v>
                </c:pt>
                <c:pt idx="104">
                  <c:v>73915.855780786005</c:v>
                </c:pt>
                <c:pt idx="105">
                  <c:v>76621.535186306006</c:v>
                </c:pt>
                <c:pt idx="106">
                  <c:v>79063.075054198998</c:v>
                </c:pt>
                <c:pt idx="107">
                  <c:v>80996.240305437997</c:v>
                </c:pt>
                <c:pt idx="108">
                  <c:v>82898.148184653997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6A-43F2-A168-C3D53A8A1BB8}"/>
            </c:ext>
          </c:extLst>
        </c:ser>
        <c:ser>
          <c:idx val="2"/>
          <c:order val="1"/>
          <c:tx>
            <c:v>8 wt%</c:v>
          </c:tx>
          <c:spPr>
            <a:ln w="19050" cap="rnd">
              <a:noFill/>
              <a:round/>
            </a:ln>
            <a:effectLst/>
          </c:spPr>
          <c:errBars>
            <c:errDir val="y"/>
            <c:errBarType val="both"/>
            <c:errValType val="cust"/>
            <c:noEndCap val="0"/>
            <c:plus>
              <c:numRef>
                <c:f>'Uniaxial compression'!$Q$4:$Q$61</c:f>
                <c:numCache>
                  <c:formatCode>General</c:formatCode>
                  <c:ptCount val="58"/>
                  <c:pt idx="0">
                    <c:v>1281.332028</c:v>
                  </c:pt>
                  <c:pt idx="1">
                    <c:v>1539.3670099999999</c:v>
                  </c:pt>
                  <c:pt idx="2">
                    <c:v>1785.1346739999999</c:v>
                  </c:pt>
                  <c:pt idx="3">
                    <c:v>2403.6099829999998</c:v>
                  </c:pt>
                  <c:pt idx="4">
                    <c:v>2895.4530289999998</c:v>
                  </c:pt>
                  <c:pt idx="5">
                    <c:v>3459.7753729999999</c:v>
                  </c:pt>
                  <c:pt idx="6">
                    <c:v>4063.8096230000001</c:v>
                  </c:pt>
                  <c:pt idx="7">
                    <c:v>4529.2412279999999</c:v>
                  </c:pt>
                  <c:pt idx="8">
                    <c:v>4955.0464199999997</c:v>
                  </c:pt>
                  <c:pt idx="9">
                    <c:v>5186.5363049999996</c:v>
                  </c:pt>
                  <c:pt idx="10">
                    <c:v>5399.4599639999997</c:v>
                  </c:pt>
                  <c:pt idx="11">
                    <c:v>5483.3401590000003</c:v>
                  </c:pt>
                  <c:pt idx="12">
                    <c:v>5100.9177909999999</c:v>
                  </c:pt>
                  <c:pt idx="13">
                    <c:v>4513.2773020000004</c:v>
                  </c:pt>
                  <c:pt idx="14">
                    <c:v>3842.4787470000001</c:v>
                  </c:pt>
                  <c:pt idx="15">
                    <c:v>2037.6306729999999</c:v>
                  </c:pt>
                  <c:pt idx="16">
                    <c:v>2275.7472779999998</c:v>
                  </c:pt>
                  <c:pt idx="17">
                    <c:v>2337.6104359999999</c:v>
                  </c:pt>
                  <c:pt idx="18">
                    <c:v>1918.7286409999999</c:v>
                  </c:pt>
                  <c:pt idx="19">
                    <c:v>1674.7618379999999</c:v>
                  </c:pt>
                  <c:pt idx="20">
                    <c:v>1492.780107</c:v>
                  </c:pt>
                  <c:pt idx="21">
                    <c:v>1215.945802</c:v>
                  </c:pt>
                  <c:pt idx="22">
                    <c:v>1106.9871270000001</c:v>
                  </c:pt>
                  <c:pt idx="23">
                    <c:v>960.3751168</c:v>
                  </c:pt>
                  <c:pt idx="24">
                    <c:v>984.37599660000001</c:v>
                  </c:pt>
                  <c:pt idx="25">
                    <c:v>810.76574330000005</c:v>
                  </c:pt>
                  <c:pt idx="26">
                    <c:v>692.61765209999999</c:v>
                  </c:pt>
                  <c:pt idx="27">
                    <c:v>715.70949180000002</c:v>
                  </c:pt>
                  <c:pt idx="28">
                    <c:v>595.40973670000005</c:v>
                  </c:pt>
                  <c:pt idx="29">
                    <c:v>571.58516159999999</c:v>
                  </c:pt>
                  <c:pt idx="30">
                    <c:v>512.17004139999904</c:v>
                  </c:pt>
                  <c:pt idx="31">
                    <c:v>447.73770990000003</c:v>
                  </c:pt>
                  <c:pt idx="32">
                    <c:v>354.76252449999998</c:v>
                  </c:pt>
                  <c:pt idx="33">
                    <c:v>402.563515</c:v>
                  </c:pt>
                  <c:pt idx="34">
                    <c:v>304.88168109999998</c:v>
                  </c:pt>
                  <c:pt idx="35">
                    <c:v>289.2385481</c:v>
                  </c:pt>
                  <c:pt idx="36">
                    <c:v>283.17869530000002</c:v>
                  </c:pt>
                  <c:pt idx="37">
                    <c:v>141.2191028</c:v>
                  </c:pt>
                  <c:pt idx="38">
                    <c:v>236.79658169999999</c:v>
                  </c:pt>
                  <c:pt idx="39">
                    <c:v>284.0547469</c:v>
                  </c:pt>
                  <c:pt idx="40">
                    <c:v>158.19832059999999</c:v>
                  </c:pt>
                  <c:pt idx="41">
                    <c:v>76.663117490000005</c:v>
                  </c:pt>
                  <c:pt idx="42">
                    <c:v>99.224220509999896</c:v>
                  </c:pt>
                  <c:pt idx="43">
                    <c:v>125.31407400000001</c:v>
                  </c:pt>
                  <c:pt idx="44">
                    <c:v>97.870478700000007</c:v>
                  </c:pt>
                  <c:pt idx="45">
                    <c:v>78.068469030000003</c:v>
                  </c:pt>
                  <c:pt idx="46">
                    <c:v>108.65511530000001</c:v>
                  </c:pt>
                  <c:pt idx="47">
                    <c:v>84.164706190000004</c:v>
                  </c:pt>
                  <c:pt idx="48">
                    <c:v>90.809435449999995</c:v>
                  </c:pt>
                  <c:pt idx="49">
                    <c:v>176.45306479999999</c:v>
                  </c:pt>
                  <c:pt idx="50">
                    <c:v>109.1369265</c:v>
                  </c:pt>
                  <c:pt idx="51">
                    <c:v>139.08033879999999</c:v>
                  </c:pt>
                  <c:pt idx="52">
                    <c:v>132.99957620000001</c:v>
                  </c:pt>
                  <c:pt idx="53">
                    <c:v>167.5053355</c:v>
                  </c:pt>
                  <c:pt idx="54">
                    <c:v>253.863934</c:v>
                  </c:pt>
                  <c:pt idx="55">
                    <c:v>274.77918199999999</c:v>
                  </c:pt>
                  <c:pt idx="56">
                    <c:v>194.17950479999999</c:v>
                  </c:pt>
                  <c:pt idx="57">
                    <c:v>192.93271799999999</c:v>
                  </c:pt>
                </c:numCache>
              </c:numRef>
            </c:plus>
            <c:minus>
              <c:numRef>
                <c:f>'Uniaxial compression'!$Q$4:$Q$61</c:f>
                <c:numCache>
                  <c:formatCode>General</c:formatCode>
                  <c:ptCount val="58"/>
                  <c:pt idx="0">
                    <c:v>1281.332028</c:v>
                  </c:pt>
                  <c:pt idx="1">
                    <c:v>1539.3670099999999</c:v>
                  </c:pt>
                  <c:pt idx="2">
                    <c:v>1785.1346739999999</c:v>
                  </c:pt>
                  <c:pt idx="3">
                    <c:v>2403.6099829999998</c:v>
                  </c:pt>
                  <c:pt idx="4">
                    <c:v>2895.4530289999998</c:v>
                  </c:pt>
                  <c:pt idx="5">
                    <c:v>3459.7753729999999</c:v>
                  </c:pt>
                  <c:pt idx="6">
                    <c:v>4063.8096230000001</c:v>
                  </c:pt>
                  <c:pt idx="7">
                    <c:v>4529.2412279999999</c:v>
                  </c:pt>
                  <c:pt idx="8">
                    <c:v>4955.0464199999997</c:v>
                  </c:pt>
                  <c:pt idx="9">
                    <c:v>5186.5363049999996</c:v>
                  </c:pt>
                  <c:pt idx="10">
                    <c:v>5399.4599639999997</c:v>
                  </c:pt>
                  <c:pt idx="11">
                    <c:v>5483.3401590000003</c:v>
                  </c:pt>
                  <c:pt idx="12">
                    <c:v>5100.9177909999999</c:v>
                  </c:pt>
                  <c:pt idx="13">
                    <c:v>4513.2773020000004</c:v>
                  </c:pt>
                  <c:pt idx="14">
                    <c:v>3842.4787470000001</c:v>
                  </c:pt>
                  <c:pt idx="15">
                    <c:v>2037.6306729999999</c:v>
                  </c:pt>
                  <c:pt idx="16">
                    <c:v>2275.7472779999998</c:v>
                  </c:pt>
                  <c:pt idx="17">
                    <c:v>2337.6104359999999</c:v>
                  </c:pt>
                  <c:pt idx="18">
                    <c:v>1918.7286409999999</c:v>
                  </c:pt>
                  <c:pt idx="19">
                    <c:v>1674.7618379999999</c:v>
                  </c:pt>
                  <c:pt idx="20">
                    <c:v>1492.780107</c:v>
                  </c:pt>
                  <c:pt idx="21">
                    <c:v>1215.945802</c:v>
                  </c:pt>
                  <c:pt idx="22">
                    <c:v>1106.9871270000001</c:v>
                  </c:pt>
                  <c:pt idx="23">
                    <c:v>960.3751168</c:v>
                  </c:pt>
                  <c:pt idx="24">
                    <c:v>984.37599660000001</c:v>
                  </c:pt>
                  <c:pt idx="25">
                    <c:v>810.76574330000005</c:v>
                  </c:pt>
                  <c:pt idx="26">
                    <c:v>692.61765209999999</c:v>
                  </c:pt>
                  <c:pt idx="27">
                    <c:v>715.70949180000002</c:v>
                  </c:pt>
                  <c:pt idx="28">
                    <c:v>595.40973670000005</c:v>
                  </c:pt>
                  <c:pt idx="29">
                    <c:v>571.58516159999999</c:v>
                  </c:pt>
                  <c:pt idx="30">
                    <c:v>512.17004139999904</c:v>
                  </c:pt>
                  <c:pt idx="31">
                    <c:v>447.73770990000003</c:v>
                  </c:pt>
                  <c:pt idx="32">
                    <c:v>354.76252449999998</c:v>
                  </c:pt>
                  <c:pt idx="33">
                    <c:v>402.563515</c:v>
                  </c:pt>
                  <c:pt idx="34">
                    <c:v>304.88168109999998</c:v>
                  </c:pt>
                  <c:pt idx="35">
                    <c:v>289.2385481</c:v>
                  </c:pt>
                  <c:pt idx="36">
                    <c:v>283.17869530000002</c:v>
                  </c:pt>
                  <c:pt idx="37">
                    <c:v>141.2191028</c:v>
                  </c:pt>
                  <c:pt idx="38">
                    <c:v>236.79658169999999</c:v>
                  </c:pt>
                  <c:pt idx="39">
                    <c:v>284.0547469</c:v>
                  </c:pt>
                  <c:pt idx="40">
                    <c:v>158.19832059999999</c:v>
                  </c:pt>
                  <c:pt idx="41">
                    <c:v>76.663117490000005</c:v>
                  </c:pt>
                  <c:pt idx="42">
                    <c:v>99.224220509999896</c:v>
                  </c:pt>
                  <c:pt idx="43">
                    <c:v>125.31407400000001</c:v>
                  </c:pt>
                  <c:pt idx="44">
                    <c:v>97.870478700000007</c:v>
                  </c:pt>
                  <c:pt idx="45">
                    <c:v>78.068469030000003</c:v>
                  </c:pt>
                  <c:pt idx="46">
                    <c:v>108.65511530000001</c:v>
                  </c:pt>
                  <c:pt idx="47">
                    <c:v>84.164706190000004</c:v>
                  </c:pt>
                  <c:pt idx="48">
                    <c:v>90.809435449999995</c:v>
                  </c:pt>
                  <c:pt idx="49">
                    <c:v>176.45306479999999</c:v>
                  </c:pt>
                  <c:pt idx="50">
                    <c:v>109.1369265</c:v>
                  </c:pt>
                  <c:pt idx="51">
                    <c:v>139.08033879999999</c:v>
                  </c:pt>
                  <c:pt idx="52">
                    <c:v>132.99957620000001</c:v>
                  </c:pt>
                  <c:pt idx="53">
                    <c:v>167.5053355</c:v>
                  </c:pt>
                  <c:pt idx="54">
                    <c:v>253.863934</c:v>
                  </c:pt>
                  <c:pt idx="55">
                    <c:v>274.77918199999999</c:v>
                  </c:pt>
                  <c:pt idx="56">
                    <c:v>194.17950479999999</c:v>
                  </c:pt>
                  <c:pt idx="57">
                    <c:v>192.93271799999999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'Uniaxial compression'!$O$4:$O$61</c:f>
              <c:numCache>
                <c:formatCode>General</c:formatCode>
                <c:ptCount val="58"/>
                <c:pt idx="0">
                  <c:v>0.26514499600000002</c:v>
                </c:pt>
                <c:pt idx="1">
                  <c:v>0.54335306000000005</c:v>
                </c:pt>
                <c:pt idx="2">
                  <c:v>0.80991027999999998</c:v>
                </c:pt>
                <c:pt idx="3">
                  <c:v>1.093325919</c:v>
                </c:pt>
                <c:pt idx="4">
                  <c:v>1.3625310580000001</c:v>
                </c:pt>
                <c:pt idx="5">
                  <c:v>1.6318244609999999</c:v>
                </c:pt>
                <c:pt idx="6">
                  <c:v>1.9045601590000001</c:v>
                </c:pt>
                <c:pt idx="7">
                  <c:v>2.182150375</c:v>
                </c:pt>
                <c:pt idx="8">
                  <c:v>2.4720975489999999</c:v>
                </c:pt>
                <c:pt idx="9">
                  <c:v>2.747657695</c:v>
                </c:pt>
                <c:pt idx="10">
                  <c:v>3.0251596470000002</c:v>
                </c:pt>
                <c:pt idx="11">
                  <c:v>3.568600972</c:v>
                </c:pt>
                <c:pt idx="12">
                  <c:v>4.1328725950000003</c:v>
                </c:pt>
                <c:pt idx="13">
                  <c:v>4.6997038739999999</c:v>
                </c:pt>
                <c:pt idx="14">
                  <c:v>5.2321122009999996</c:v>
                </c:pt>
                <c:pt idx="15">
                  <c:v>5.7930297939999997</c:v>
                </c:pt>
                <c:pt idx="16">
                  <c:v>6.3370889659999996</c:v>
                </c:pt>
                <c:pt idx="17">
                  <c:v>6.8880327279999998</c:v>
                </c:pt>
                <c:pt idx="18">
                  <c:v>7.4420657300000004</c:v>
                </c:pt>
                <c:pt idx="19">
                  <c:v>7.9916855330000001</c:v>
                </c:pt>
                <c:pt idx="20">
                  <c:v>8.5434236719999905</c:v>
                </c:pt>
                <c:pt idx="21">
                  <c:v>9.0883654830000005</c:v>
                </c:pt>
                <c:pt idx="22">
                  <c:v>9.6529018989999997</c:v>
                </c:pt>
                <c:pt idx="23">
                  <c:v>10.21690873</c:v>
                </c:pt>
                <c:pt idx="24">
                  <c:v>10.75170018</c:v>
                </c:pt>
                <c:pt idx="25">
                  <c:v>11.32470994</c:v>
                </c:pt>
                <c:pt idx="26">
                  <c:v>11.85941313</c:v>
                </c:pt>
                <c:pt idx="27">
                  <c:v>12.42377302</c:v>
                </c:pt>
                <c:pt idx="28">
                  <c:v>12.976129009999999</c:v>
                </c:pt>
                <c:pt idx="29">
                  <c:v>13.517540260000001</c:v>
                </c:pt>
                <c:pt idx="30">
                  <c:v>14.065041730000001</c:v>
                </c:pt>
                <c:pt idx="31">
                  <c:v>14.62631238</c:v>
                </c:pt>
                <c:pt idx="32">
                  <c:v>15.187229970000001</c:v>
                </c:pt>
                <c:pt idx="33">
                  <c:v>15.73305442</c:v>
                </c:pt>
                <c:pt idx="34">
                  <c:v>16.29220673</c:v>
                </c:pt>
                <c:pt idx="35">
                  <c:v>16.846328</c:v>
                </c:pt>
                <c:pt idx="36">
                  <c:v>17.393211619999999</c:v>
                </c:pt>
                <c:pt idx="37">
                  <c:v>17.948656840000002</c:v>
                </c:pt>
                <c:pt idx="38">
                  <c:v>18.52616806</c:v>
                </c:pt>
                <c:pt idx="39">
                  <c:v>19.064048759999999</c:v>
                </c:pt>
                <c:pt idx="40">
                  <c:v>19.608107929999999</c:v>
                </c:pt>
                <c:pt idx="41">
                  <c:v>20.178293239999999</c:v>
                </c:pt>
                <c:pt idx="42">
                  <c:v>20.716880039999999</c:v>
                </c:pt>
                <c:pt idx="43">
                  <c:v>21.270913050000001</c:v>
                </c:pt>
                <c:pt idx="44">
                  <c:v>21.816031389999999</c:v>
                </c:pt>
                <c:pt idx="45">
                  <c:v>22.36803432</c:v>
                </c:pt>
                <c:pt idx="46">
                  <c:v>22.929393229999999</c:v>
                </c:pt>
                <c:pt idx="47">
                  <c:v>23.490310820000001</c:v>
                </c:pt>
                <c:pt idx="48">
                  <c:v>24.040989790000001</c:v>
                </c:pt>
                <c:pt idx="49">
                  <c:v>24.60737975</c:v>
                </c:pt>
                <c:pt idx="50">
                  <c:v>25.156293439999999</c:v>
                </c:pt>
                <c:pt idx="51">
                  <c:v>26.233025730000001</c:v>
                </c:pt>
                <c:pt idx="52">
                  <c:v>27.351859940000001</c:v>
                </c:pt>
                <c:pt idx="53">
                  <c:v>28.456483649999999</c:v>
                </c:pt>
                <c:pt idx="54">
                  <c:v>29.57046334</c:v>
                </c:pt>
                <c:pt idx="55">
                  <c:v>30.677293649999999</c:v>
                </c:pt>
                <c:pt idx="56">
                  <c:v>31.780505130000002</c:v>
                </c:pt>
                <c:pt idx="57">
                  <c:v>32.891836910000002</c:v>
                </c:pt>
              </c:numCache>
            </c:numRef>
          </c:xVal>
          <c:yVal>
            <c:numRef>
              <c:f>'Uniaxial compression'!$P$4:$P$61</c:f>
              <c:numCache>
                <c:formatCode>General</c:formatCode>
                <c:ptCount val="58"/>
                <c:pt idx="0">
                  <c:v>1385.275591973</c:v>
                </c:pt>
                <c:pt idx="1">
                  <c:v>1664.3891800839999</c:v>
                </c:pt>
                <c:pt idx="2">
                  <c:v>1975.8143393190001</c:v>
                </c:pt>
                <c:pt idx="3">
                  <c:v>2681.0130890250002</c:v>
                </c:pt>
                <c:pt idx="4">
                  <c:v>3426.998286005</c:v>
                </c:pt>
                <c:pt idx="5">
                  <c:v>4193.859574045</c:v>
                </c:pt>
                <c:pt idx="6">
                  <c:v>5088.4374520820002</c:v>
                </c:pt>
                <c:pt idx="7">
                  <c:v>6032.9519307319997</c:v>
                </c:pt>
                <c:pt idx="8">
                  <c:v>7249.6082765689998</c:v>
                </c:pt>
                <c:pt idx="9">
                  <c:v>8420.1083945209903</c:v>
                </c:pt>
                <c:pt idx="10">
                  <c:v>9752.4170168380006</c:v>
                </c:pt>
                <c:pt idx="11">
                  <c:v>12575.068290723</c:v>
                </c:pt>
                <c:pt idx="12">
                  <c:v>15565.344594097</c:v>
                </c:pt>
                <c:pt idx="13">
                  <c:v>18470.555139036001</c:v>
                </c:pt>
                <c:pt idx="14">
                  <c:v>21348.312275152999</c:v>
                </c:pt>
                <c:pt idx="15">
                  <c:v>23105.330439814999</c:v>
                </c:pt>
                <c:pt idx="16">
                  <c:v>26071.094771025</c:v>
                </c:pt>
                <c:pt idx="17">
                  <c:v>28418.788802636001</c:v>
                </c:pt>
                <c:pt idx="18">
                  <c:v>30311.555374940999</c:v>
                </c:pt>
                <c:pt idx="19">
                  <c:v>32024.960659206001</c:v>
                </c:pt>
                <c:pt idx="20">
                  <c:v>33633.756955502999</c:v>
                </c:pt>
                <c:pt idx="21">
                  <c:v>35185.051482513998</c:v>
                </c:pt>
                <c:pt idx="22">
                  <c:v>36403.056908322003</c:v>
                </c:pt>
                <c:pt idx="23">
                  <c:v>37637.354502094</c:v>
                </c:pt>
                <c:pt idx="24">
                  <c:v>39016.954643637</c:v>
                </c:pt>
                <c:pt idx="25">
                  <c:v>40412.625792491999</c:v>
                </c:pt>
                <c:pt idx="26">
                  <c:v>41795.617064019003</c:v>
                </c:pt>
                <c:pt idx="27">
                  <c:v>42932.825131958998</c:v>
                </c:pt>
                <c:pt idx="28">
                  <c:v>44250.868892279999</c:v>
                </c:pt>
                <c:pt idx="29">
                  <c:v>45311.702815375</c:v>
                </c:pt>
                <c:pt idx="30">
                  <c:v>46343.638413394001</c:v>
                </c:pt>
                <c:pt idx="31">
                  <c:v>47485.638295441</c:v>
                </c:pt>
                <c:pt idx="32">
                  <c:v>48471.056436512001</c:v>
                </c:pt>
                <c:pt idx="33">
                  <c:v>49722.457120635998</c:v>
                </c:pt>
                <c:pt idx="34">
                  <c:v>50854.504773383997</c:v>
                </c:pt>
                <c:pt idx="35">
                  <c:v>52308.414893695001</c:v>
                </c:pt>
                <c:pt idx="36">
                  <c:v>53576.992388387996</c:v>
                </c:pt>
                <c:pt idx="37">
                  <c:v>54657.878210515002</c:v>
                </c:pt>
                <c:pt idx="38">
                  <c:v>56113.410175602003</c:v>
                </c:pt>
                <c:pt idx="39">
                  <c:v>57014.713549038999</c:v>
                </c:pt>
                <c:pt idx="40">
                  <c:v>58204.410411506004</c:v>
                </c:pt>
                <c:pt idx="41">
                  <c:v>59202.360989473003</c:v>
                </c:pt>
                <c:pt idx="42">
                  <c:v>60111.699866565999</c:v>
                </c:pt>
                <c:pt idx="43">
                  <c:v>61583.376559183002</c:v>
                </c:pt>
                <c:pt idx="44">
                  <c:v>62751.031076758001</c:v>
                </c:pt>
                <c:pt idx="45">
                  <c:v>64345.083329647001</c:v>
                </c:pt>
                <c:pt idx="46">
                  <c:v>65605.846481333996</c:v>
                </c:pt>
                <c:pt idx="47">
                  <c:v>67059.535440994005</c:v>
                </c:pt>
                <c:pt idx="48">
                  <c:v>68209.275945829999</c:v>
                </c:pt>
                <c:pt idx="49">
                  <c:v>69254.186302047005</c:v>
                </c:pt>
                <c:pt idx="50">
                  <c:v>70464.229944414998</c:v>
                </c:pt>
                <c:pt idx="51">
                  <c:v>72678.195502329996</c:v>
                </c:pt>
                <c:pt idx="52">
                  <c:v>75314.430463405006</c:v>
                </c:pt>
                <c:pt idx="53">
                  <c:v>78391.438602117007</c:v>
                </c:pt>
                <c:pt idx="54">
                  <c:v>81283.114115210003</c:v>
                </c:pt>
                <c:pt idx="55">
                  <c:v>83812.67592224</c:v>
                </c:pt>
                <c:pt idx="56">
                  <c:v>86331.622018017006</c:v>
                </c:pt>
                <c:pt idx="57">
                  <c:v>89650.653629245906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6A-43F2-A168-C3D53A8A1BB8}"/>
            </c:ext>
          </c:extLst>
        </c:ser>
        <c:ser>
          <c:idx val="0"/>
          <c:order val="2"/>
          <c:tx>
            <c:v>10 wt%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'Uniaxial compression'!$U$4:$U$34</c:f>
                <c:numCache>
                  <c:formatCode>General</c:formatCode>
                  <c:ptCount val="31"/>
                  <c:pt idx="0">
                    <c:v>1248.0626649999999</c:v>
                  </c:pt>
                  <c:pt idx="1">
                    <c:v>1652.3310650000001</c:v>
                  </c:pt>
                  <c:pt idx="2">
                    <c:v>2149.0759130000001</c:v>
                  </c:pt>
                  <c:pt idx="3">
                    <c:v>2572.704952</c:v>
                  </c:pt>
                  <c:pt idx="4">
                    <c:v>3115.8634609999999</c:v>
                  </c:pt>
                  <c:pt idx="5">
                    <c:v>3830.7316350000001</c:v>
                  </c:pt>
                  <c:pt idx="6">
                    <c:v>4303.2851060000003</c:v>
                  </c:pt>
                  <c:pt idx="7">
                    <c:v>4881.6200319999998</c:v>
                  </c:pt>
                  <c:pt idx="8">
                    <c:v>5409.5611730000001</c:v>
                  </c:pt>
                  <c:pt idx="9">
                    <c:v>5668.0075390000002</c:v>
                  </c:pt>
                  <c:pt idx="10">
                    <c:v>5911.0372340000004</c:v>
                  </c:pt>
                  <c:pt idx="11">
                    <c:v>5995.2862139999997</c:v>
                  </c:pt>
                  <c:pt idx="12">
                    <c:v>5768.5923750000002</c:v>
                  </c:pt>
                  <c:pt idx="13">
                    <c:v>5418.5133649999998</c:v>
                  </c:pt>
                  <c:pt idx="14">
                    <c:v>4631.271667</c:v>
                  </c:pt>
                  <c:pt idx="15">
                    <c:v>3812.3757310000001</c:v>
                  </c:pt>
                  <c:pt idx="16">
                    <c:v>3048.0642429999998</c:v>
                  </c:pt>
                  <c:pt idx="17">
                    <c:v>2559.9482699999999</c:v>
                  </c:pt>
                  <c:pt idx="18">
                    <c:v>1894.985637</c:v>
                  </c:pt>
                  <c:pt idx="19">
                    <c:v>1458.6012579999999</c:v>
                  </c:pt>
                  <c:pt idx="20">
                    <c:v>1120.0541820000001</c:v>
                  </c:pt>
                  <c:pt idx="21">
                    <c:v>814.52164809999999</c:v>
                  </c:pt>
                  <c:pt idx="22">
                    <c:v>597.37086490000002</c:v>
                  </c:pt>
                  <c:pt idx="23">
                    <c:v>499.77045420000002</c:v>
                  </c:pt>
                  <c:pt idx="24">
                    <c:v>424.34758440000002</c:v>
                  </c:pt>
                  <c:pt idx="25">
                    <c:v>358.94673210000002</c:v>
                  </c:pt>
                  <c:pt idx="26">
                    <c:v>340.69689340000002</c:v>
                  </c:pt>
                  <c:pt idx="27">
                    <c:v>300.3778709</c:v>
                  </c:pt>
                  <c:pt idx="28">
                    <c:v>77.689282969999894</c:v>
                  </c:pt>
                  <c:pt idx="29">
                    <c:v>259.43890579999999</c:v>
                  </c:pt>
                  <c:pt idx="30">
                    <c:v>161.94810559999999</c:v>
                  </c:pt>
                </c:numCache>
              </c:numRef>
            </c:plus>
            <c:minus>
              <c:numRef>
                <c:f>'Uniaxial compression'!$U$4:$U$34</c:f>
                <c:numCache>
                  <c:formatCode>General</c:formatCode>
                  <c:ptCount val="31"/>
                  <c:pt idx="0">
                    <c:v>1248.0626649999999</c:v>
                  </c:pt>
                  <c:pt idx="1">
                    <c:v>1652.3310650000001</c:v>
                  </c:pt>
                  <c:pt idx="2">
                    <c:v>2149.0759130000001</c:v>
                  </c:pt>
                  <c:pt idx="3">
                    <c:v>2572.704952</c:v>
                  </c:pt>
                  <c:pt idx="4">
                    <c:v>3115.8634609999999</c:v>
                  </c:pt>
                  <c:pt idx="5">
                    <c:v>3830.7316350000001</c:v>
                  </c:pt>
                  <c:pt idx="6">
                    <c:v>4303.2851060000003</c:v>
                  </c:pt>
                  <c:pt idx="7">
                    <c:v>4881.6200319999998</c:v>
                  </c:pt>
                  <c:pt idx="8">
                    <c:v>5409.5611730000001</c:v>
                  </c:pt>
                  <c:pt idx="9">
                    <c:v>5668.0075390000002</c:v>
                  </c:pt>
                  <c:pt idx="10">
                    <c:v>5911.0372340000004</c:v>
                  </c:pt>
                  <c:pt idx="11">
                    <c:v>5995.2862139999997</c:v>
                  </c:pt>
                  <c:pt idx="12">
                    <c:v>5768.5923750000002</c:v>
                  </c:pt>
                  <c:pt idx="13">
                    <c:v>5418.5133649999998</c:v>
                  </c:pt>
                  <c:pt idx="14">
                    <c:v>4631.271667</c:v>
                  </c:pt>
                  <c:pt idx="15">
                    <c:v>3812.3757310000001</c:v>
                  </c:pt>
                  <c:pt idx="16">
                    <c:v>3048.0642429999998</c:v>
                  </c:pt>
                  <c:pt idx="17">
                    <c:v>2559.9482699999999</c:v>
                  </c:pt>
                  <c:pt idx="18">
                    <c:v>1894.985637</c:v>
                  </c:pt>
                  <c:pt idx="19">
                    <c:v>1458.6012579999999</c:v>
                  </c:pt>
                  <c:pt idx="20">
                    <c:v>1120.0541820000001</c:v>
                  </c:pt>
                  <c:pt idx="21">
                    <c:v>814.52164809999999</c:v>
                  </c:pt>
                  <c:pt idx="22">
                    <c:v>597.37086490000002</c:v>
                  </c:pt>
                  <c:pt idx="23">
                    <c:v>499.77045420000002</c:v>
                  </c:pt>
                  <c:pt idx="24">
                    <c:v>424.34758440000002</c:v>
                  </c:pt>
                  <c:pt idx="25">
                    <c:v>358.94673210000002</c:v>
                  </c:pt>
                  <c:pt idx="26">
                    <c:v>340.69689340000002</c:v>
                  </c:pt>
                  <c:pt idx="27">
                    <c:v>300.3778709</c:v>
                  </c:pt>
                  <c:pt idx="28">
                    <c:v>77.689282969999894</c:v>
                  </c:pt>
                  <c:pt idx="29">
                    <c:v>259.43890579999999</c:v>
                  </c:pt>
                  <c:pt idx="30">
                    <c:v>161.94810559999999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'Uniaxial compression'!$S$4:$S$35</c:f>
              <c:numCache>
                <c:formatCode>General</c:formatCode>
                <c:ptCount val="32"/>
                <c:pt idx="0">
                  <c:v>0.28316529200000001</c:v>
                </c:pt>
                <c:pt idx="1">
                  <c:v>0.55650828900000004</c:v>
                </c:pt>
                <c:pt idx="2">
                  <c:v>0.82126783699999895</c:v>
                </c:pt>
                <c:pt idx="3">
                  <c:v>1.107441761</c:v>
                </c:pt>
                <c:pt idx="4">
                  <c:v>1.3815811600000001</c:v>
                </c:pt>
                <c:pt idx="5">
                  <c:v>1.6602335050000001</c:v>
                </c:pt>
                <c:pt idx="6">
                  <c:v>1.9311872940000001</c:v>
                </c:pt>
                <c:pt idx="7">
                  <c:v>2.2115209340000002</c:v>
                </c:pt>
                <c:pt idx="8">
                  <c:v>2.4873416270000002</c:v>
                </c:pt>
                <c:pt idx="9">
                  <c:v>2.7628968519999999</c:v>
                </c:pt>
                <c:pt idx="10">
                  <c:v>3.3325900239999999</c:v>
                </c:pt>
                <c:pt idx="11">
                  <c:v>3.8883019110000001</c:v>
                </c:pt>
                <c:pt idx="12">
                  <c:v>4.4238382700000001</c:v>
                </c:pt>
                <c:pt idx="13">
                  <c:v>4.9764530359999997</c:v>
                </c:pt>
                <c:pt idx="14">
                  <c:v>5.523935431</c:v>
                </c:pt>
                <c:pt idx="15">
                  <c:v>6.0712408480000004</c:v>
                </c:pt>
                <c:pt idx="16">
                  <c:v>6.6114671319999996</c:v>
                </c:pt>
                <c:pt idx="17">
                  <c:v>7.1495696769999997</c:v>
                </c:pt>
                <c:pt idx="18">
                  <c:v>7.709971489</c:v>
                </c:pt>
                <c:pt idx="19">
                  <c:v>8.2671876910000002</c:v>
                </c:pt>
                <c:pt idx="20">
                  <c:v>8.8050247679999902</c:v>
                </c:pt>
                <c:pt idx="21">
                  <c:v>9.3778150609999997</c:v>
                </c:pt>
                <c:pt idx="22">
                  <c:v>9.9169794759999998</c:v>
                </c:pt>
                <c:pt idx="23">
                  <c:v>10.47977049</c:v>
                </c:pt>
                <c:pt idx="24">
                  <c:v>11.043800360000001</c:v>
                </c:pt>
                <c:pt idx="25">
                  <c:v>11.59588419</c:v>
                </c:pt>
                <c:pt idx="26">
                  <c:v>12.14442846</c:v>
                </c:pt>
                <c:pt idx="27">
                  <c:v>12.68235402</c:v>
                </c:pt>
                <c:pt idx="28">
                  <c:v>13.24532202</c:v>
                </c:pt>
                <c:pt idx="29">
                  <c:v>13.789087869999999</c:v>
                </c:pt>
                <c:pt idx="30">
                  <c:v>14.34736594</c:v>
                </c:pt>
              </c:numCache>
            </c:numRef>
          </c:xVal>
          <c:yVal>
            <c:numRef>
              <c:f>'Uniaxial compression'!$T$4:$T$35</c:f>
              <c:numCache>
                <c:formatCode>General</c:formatCode>
                <c:ptCount val="32"/>
                <c:pt idx="0">
                  <c:v>1217.1314061390001</c:v>
                </c:pt>
                <c:pt idx="1">
                  <c:v>1615.5041797890001</c:v>
                </c:pt>
                <c:pt idx="2">
                  <c:v>2036.0162404160001</c:v>
                </c:pt>
                <c:pt idx="3">
                  <c:v>2624.0225508670001</c:v>
                </c:pt>
                <c:pt idx="4">
                  <c:v>3368.3298757080001</c:v>
                </c:pt>
                <c:pt idx="5">
                  <c:v>4417.4327006659996</c:v>
                </c:pt>
                <c:pt idx="6">
                  <c:v>5515.0832373499998</c:v>
                </c:pt>
                <c:pt idx="7">
                  <c:v>7058.5626841530002</c:v>
                </c:pt>
                <c:pt idx="8">
                  <c:v>8863.9044510790009</c:v>
                </c:pt>
                <c:pt idx="9">
                  <c:v>10926.382335013999</c:v>
                </c:pt>
                <c:pt idx="10">
                  <c:v>15991.37407835</c:v>
                </c:pt>
                <c:pt idx="11">
                  <c:v>22030.622721897998</c:v>
                </c:pt>
                <c:pt idx="12">
                  <c:v>28318.573889626001</c:v>
                </c:pt>
                <c:pt idx="13">
                  <c:v>34820.918192527999</c:v>
                </c:pt>
                <c:pt idx="14">
                  <c:v>40825.945911329</c:v>
                </c:pt>
                <c:pt idx="15">
                  <c:v>46537.346005690997</c:v>
                </c:pt>
                <c:pt idx="16">
                  <c:v>51611.139942941001</c:v>
                </c:pt>
                <c:pt idx="17">
                  <c:v>55711.163533409999</c:v>
                </c:pt>
                <c:pt idx="18">
                  <c:v>59877.903920293997</c:v>
                </c:pt>
                <c:pt idx="19">
                  <c:v>63260.334918171</c:v>
                </c:pt>
                <c:pt idx="20">
                  <c:v>66303.136876179997</c:v>
                </c:pt>
                <c:pt idx="21">
                  <c:v>68979.844236406003</c:v>
                </c:pt>
                <c:pt idx="22">
                  <c:v>71322.230412391</c:v>
                </c:pt>
                <c:pt idx="23">
                  <c:v>73755.218735108996</c:v>
                </c:pt>
                <c:pt idx="24">
                  <c:v>76275.934116094999</c:v>
                </c:pt>
                <c:pt idx="25">
                  <c:v>78770.3313796</c:v>
                </c:pt>
                <c:pt idx="26">
                  <c:v>81045.632158085893</c:v>
                </c:pt>
                <c:pt idx="27">
                  <c:v>83021.776295853997</c:v>
                </c:pt>
                <c:pt idx="28">
                  <c:v>85131.059145583</c:v>
                </c:pt>
                <c:pt idx="29">
                  <c:v>86972.516446833004</c:v>
                </c:pt>
                <c:pt idx="30">
                  <c:v>89116.890119869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6A-43F2-A168-C3D53A8A1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309695"/>
        <c:axId val="1764316351"/>
      </c:scatterChart>
      <c:valAx>
        <c:axId val="1764309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Strain (%)</a:t>
                </a:r>
              </a:p>
            </c:rich>
          </c:tx>
          <c:layout>
            <c:manualLayout>
              <c:xMode val="edge"/>
              <c:yMode val="edge"/>
              <c:x val="0.50018635170603687"/>
              <c:y val="0.897198891805190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316351"/>
        <c:crosses val="autoZero"/>
        <c:crossBetween val="midCat"/>
      </c:valAx>
      <c:valAx>
        <c:axId val="1764316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stres</a:t>
                </a:r>
                <a:r>
                  <a:rPr lang="en-GB" baseline="0"/>
                  <a:t>s (Pa)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309695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/>
              <a:t>24 well 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'H2O2 curves'!$B$2</c:f>
              <c:strCache>
                <c:ptCount val="1"/>
                <c:pt idx="0">
                  <c:v>0.1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'H2O2 curves'!$C$1:$S$1</c:f>
              <c:numCache>
                <c:formatCode>0</c:formatCode>
                <c:ptCount val="17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</c:numCache>
            </c:numRef>
          </c:xVal>
          <c:yVal>
            <c:numRef>
              <c:f>'H2O2 curves'!$C$2:$S$2</c:f>
              <c:numCache>
                <c:formatCode>0</c:formatCode>
                <c:ptCount val="17"/>
                <c:pt idx="0">
                  <c:v>32.666666666666657</c:v>
                </c:pt>
                <c:pt idx="1">
                  <c:v>26.333333333333343</c:v>
                </c:pt>
                <c:pt idx="2">
                  <c:v>30</c:v>
                </c:pt>
                <c:pt idx="3">
                  <c:v>32.333333333333343</c:v>
                </c:pt>
                <c:pt idx="4">
                  <c:v>29.666666666666657</c:v>
                </c:pt>
                <c:pt idx="5">
                  <c:v>26</c:v>
                </c:pt>
                <c:pt idx="6">
                  <c:v>23</c:v>
                </c:pt>
                <c:pt idx="7">
                  <c:v>29.333333333333343</c:v>
                </c:pt>
                <c:pt idx="8">
                  <c:v>28</c:v>
                </c:pt>
                <c:pt idx="9">
                  <c:v>32.333333333333343</c:v>
                </c:pt>
                <c:pt idx="10">
                  <c:v>27.333333333333343</c:v>
                </c:pt>
                <c:pt idx="11">
                  <c:v>21</c:v>
                </c:pt>
                <c:pt idx="12">
                  <c:v>21</c:v>
                </c:pt>
                <c:pt idx="13">
                  <c:v>23.333333333333343</c:v>
                </c:pt>
                <c:pt idx="14">
                  <c:v>19</c:v>
                </c:pt>
                <c:pt idx="15">
                  <c:v>25</c:v>
                </c:pt>
                <c:pt idx="16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11-47EC-B669-1C46E9D83EA2}"/>
            </c:ext>
          </c:extLst>
        </c:ser>
        <c:ser>
          <c:idx val="1"/>
          <c:order val="1"/>
          <c:tx>
            <c:strRef>
              <c:f>'H2O2 curves'!$B$3</c:f>
              <c:strCache>
                <c:ptCount val="1"/>
                <c:pt idx="0">
                  <c:v>0.5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'H2O2 curves'!$C$1:$S$1</c:f>
              <c:numCache>
                <c:formatCode>0</c:formatCode>
                <c:ptCount val="17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</c:numCache>
            </c:numRef>
          </c:xVal>
          <c:yVal>
            <c:numRef>
              <c:f>'H2O2 curves'!$C$3:$S$3</c:f>
              <c:numCache>
                <c:formatCode>0</c:formatCode>
                <c:ptCount val="17"/>
                <c:pt idx="0">
                  <c:v>217.66666666666666</c:v>
                </c:pt>
                <c:pt idx="1">
                  <c:v>215.33333333333334</c:v>
                </c:pt>
                <c:pt idx="2">
                  <c:v>219</c:v>
                </c:pt>
                <c:pt idx="3">
                  <c:v>227.33333333333334</c:v>
                </c:pt>
                <c:pt idx="4">
                  <c:v>216.66666666666666</c:v>
                </c:pt>
                <c:pt idx="5">
                  <c:v>214</c:v>
                </c:pt>
                <c:pt idx="6">
                  <c:v>209</c:v>
                </c:pt>
                <c:pt idx="7">
                  <c:v>218.33333333333334</c:v>
                </c:pt>
                <c:pt idx="8">
                  <c:v>217</c:v>
                </c:pt>
                <c:pt idx="9">
                  <c:v>215.33333333333334</c:v>
                </c:pt>
                <c:pt idx="10">
                  <c:v>221.33333333333334</c:v>
                </c:pt>
                <c:pt idx="11">
                  <c:v>213</c:v>
                </c:pt>
                <c:pt idx="12">
                  <c:v>222</c:v>
                </c:pt>
                <c:pt idx="13">
                  <c:v>210.33333333333334</c:v>
                </c:pt>
                <c:pt idx="14">
                  <c:v>214</c:v>
                </c:pt>
                <c:pt idx="15">
                  <c:v>211</c:v>
                </c:pt>
                <c:pt idx="16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11-47EC-B669-1C46E9D83EA2}"/>
            </c:ext>
          </c:extLst>
        </c:ser>
        <c:ser>
          <c:idx val="2"/>
          <c:order val="2"/>
          <c:tx>
            <c:strRef>
              <c:f>'H2O2 curves'!$B$4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'H2O2 curves'!$C$1:$S$1</c:f>
              <c:numCache>
                <c:formatCode>0</c:formatCode>
                <c:ptCount val="17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</c:numCache>
            </c:numRef>
          </c:xVal>
          <c:yVal>
            <c:numRef>
              <c:f>'H2O2 curves'!$C$4:$S$4</c:f>
              <c:numCache>
                <c:formatCode>0</c:formatCode>
                <c:ptCount val="17"/>
                <c:pt idx="0">
                  <c:v>449.66666666666663</c:v>
                </c:pt>
                <c:pt idx="1">
                  <c:v>447.33333333333337</c:v>
                </c:pt>
                <c:pt idx="2">
                  <c:v>444</c:v>
                </c:pt>
                <c:pt idx="3">
                  <c:v>448.33333333333337</c:v>
                </c:pt>
                <c:pt idx="4">
                  <c:v>453.66666666666663</c:v>
                </c:pt>
                <c:pt idx="5">
                  <c:v>452</c:v>
                </c:pt>
                <c:pt idx="6">
                  <c:v>452</c:v>
                </c:pt>
                <c:pt idx="7">
                  <c:v>448.33333333333337</c:v>
                </c:pt>
                <c:pt idx="8">
                  <c:v>445</c:v>
                </c:pt>
                <c:pt idx="9">
                  <c:v>444.33333333333337</c:v>
                </c:pt>
                <c:pt idx="10">
                  <c:v>446.33333333333337</c:v>
                </c:pt>
                <c:pt idx="11">
                  <c:v>441</c:v>
                </c:pt>
                <c:pt idx="12">
                  <c:v>453</c:v>
                </c:pt>
                <c:pt idx="13">
                  <c:v>450.33333333333337</c:v>
                </c:pt>
                <c:pt idx="14">
                  <c:v>448</c:v>
                </c:pt>
                <c:pt idx="15">
                  <c:v>451</c:v>
                </c:pt>
                <c:pt idx="16">
                  <c:v>467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11-47EC-B669-1C46E9D83EA2}"/>
            </c:ext>
          </c:extLst>
        </c:ser>
        <c:ser>
          <c:idx val="3"/>
          <c:order val="3"/>
          <c:tx>
            <c:strRef>
              <c:f>'H2O2 curves'!$B$5</c:f>
              <c:strCache>
                <c:ptCount val="1"/>
                <c:pt idx="0">
                  <c:v>2.5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'H2O2 curves'!$C$1:$S$1</c:f>
              <c:numCache>
                <c:formatCode>0</c:formatCode>
                <c:ptCount val="17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</c:numCache>
            </c:numRef>
          </c:xVal>
          <c:yVal>
            <c:numRef>
              <c:f>'H2O2 curves'!$C$5:$S$5</c:f>
              <c:numCache>
                <c:formatCode>0</c:formatCode>
                <c:ptCount val="17"/>
                <c:pt idx="0">
                  <c:v>1111.6666666666667</c:v>
                </c:pt>
                <c:pt idx="1">
                  <c:v>1104.3333333333333</c:v>
                </c:pt>
                <c:pt idx="2">
                  <c:v>1106</c:v>
                </c:pt>
                <c:pt idx="3">
                  <c:v>1110.3333333333333</c:v>
                </c:pt>
                <c:pt idx="4">
                  <c:v>1104.6666666666667</c:v>
                </c:pt>
                <c:pt idx="5">
                  <c:v>1103</c:v>
                </c:pt>
                <c:pt idx="6">
                  <c:v>1108</c:v>
                </c:pt>
                <c:pt idx="7">
                  <c:v>1105.3333333333333</c:v>
                </c:pt>
                <c:pt idx="8">
                  <c:v>1096</c:v>
                </c:pt>
                <c:pt idx="9">
                  <c:v>1118.3333333333333</c:v>
                </c:pt>
                <c:pt idx="10">
                  <c:v>1112.3333333333333</c:v>
                </c:pt>
                <c:pt idx="11">
                  <c:v>1109</c:v>
                </c:pt>
                <c:pt idx="12">
                  <c:v>1099</c:v>
                </c:pt>
                <c:pt idx="13">
                  <c:v>1106.3333333333333</c:v>
                </c:pt>
                <c:pt idx="14">
                  <c:v>1106</c:v>
                </c:pt>
                <c:pt idx="15">
                  <c:v>1113</c:v>
                </c:pt>
                <c:pt idx="16">
                  <c:v>1107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11-47EC-B669-1C46E9D83EA2}"/>
            </c:ext>
          </c:extLst>
        </c:ser>
        <c:ser>
          <c:idx val="4"/>
          <c:order val="4"/>
          <c:tx>
            <c:strRef>
              <c:f>'H2O2 curves'!$B$6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'H2O2 curves'!$C$1:$S$1</c:f>
              <c:numCache>
                <c:formatCode>0</c:formatCode>
                <c:ptCount val="17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</c:numCache>
            </c:numRef>
          </c:xVal>
          <c:yVal>
            <c:numRef>
              <c:f>'H2O2 curves'!$C$6:$S$6</c:f>
              <c:numCache>
                <c:formatCode>0</c:formatCode>
                <c:ptCount val="17"/>
                <c:pt idx="0">
                  <c:v>2087.6666666666665</c:v>
                </c:pt>
                <c:pt idx="1">
                  <c:v>2066.3333333333335</c:v>
                </c:pt>
                <c:pt idx="2">
                  <c:v>2057</c:v>
                </c:pt>
                <c:pt idx="3">
                  <c:v>2085.3333333333335</c:v>
                </c:pt>
                <c:pt idx="4">
                  <c:v>2060.6666666666665</c:v>
                </c:pt>
                <c:pt idx="5">
                  <c:v>2053</c:v>
                </c:pt>
                <c:pt idx="6">
                  <c:v>2072</c:v>
                </c:pt>
                <c:pt idx="7">
                  <c:v>2083.3333333333335</c:v>
                </c:pt>
                <c:pt idx="8">
                  <c:v>2071</c:v>
                </c:pt>
                <c:pt idx="9">
                  <c:v>2074.3333333333335</c:v>
                </c:pt>
                <c:pt idx="10">
                  <c:v>2083.3333333333335</c:v>
                </c:pt>
                <c:pt idx="11">
                  <c:v>2076</c:v>
                </c:pt>
                <c:pt idx="12">
                  <c:v>2075</c:v>
                </c:pt>
                <c:pt idx="13">
                  <c:v>2080.3333333333335</c:v>
                </c:pt>
                <c:pt idx="14">
                  <c:v>2100</c:v>
                </c:pt>
                <c:pt idx="15">
                  <c:v>2076</c:v>
                </c:pt>
                <c:pt idx="16">
                  <c:v>2092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11-47EC-B669-1C46E9D83EA2}"/>
            </c:ext>
          </c:extLst>
        </c:ser>
        <c:ser>
          <c:idx val="5"/>
          <c:order val="5"/>
          <c:tx>
            <c:strRef>
              <c:f>'H2O2 curves'!$B$7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'H2O2 curves'!$C$1:$S$1</c:f>
              <c:numCache>
                <c:formatCode>0</c:formatCode>
                <c:ptCount val="17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</c:numCache>
            </c:numRef>
          </c:xVal>
          <c:yVal>
            <c:numRef>
              <c:f>'H2O2 curves'!$C$7:$S$7</c:f>
              <c:numCache>
                <c:formatCode>0</c:formatCode>
                <c:ptCount val="17"/>
                <c:pt idx="0">
                  <c:v>3938.6666666666665</c:v>
                </c:pt>
                <c:pt idx="1">
                  <c:v>3957.3333333333335</c:v>
                </c:pt>
                <c:pt idx="2">
                  <c:v>3934</c:v>
                </c:pt>
                <c:pt idx="3">
                  <c:v>3945.3333333333335</c:v>
                </c:pt>
                <c:pt idx="4">
                  <c:v>3947.6666666666665</c:v>
                </c:pt>
                <c:pt idx="5">
                  <c:v>3941</c:v>
                </c:pt>
                <c:pt idx="6">
                  <c:v>3949</c:v>
                </c:pt>
                <c:pt idx="7">
                  <c:v>3948.3333333333335</c:v>
                </c:pt>
                <c:pt idx="8">
                  <c:v>3932</c:v>
                </c:pt>
                <c:pt idx="9">
                  <c:v>3972.3333333333335</c:v>
                </c:pt>
                <c:pt idx="10">
                  <c:v>3966.3333333333335</c:v>
                </c:pt>
                <c:pt idx="11">
                  <c:v>3957</c:v>
                </c:pt>
                <c:pt idx="12">
                  <c:v>3966</c:v>
                </c:pt>
                <c:pt idx="13">
                  <c:v>3955.3333333333335</c:v>
                </c:pt>
                <c:pt idx="14">
                  <c:v>3964</c:v>
                </c:pt>
                <c:pt idx="15">
                  <c:v>3990</c:v>
                </c:pt>
                <c:pt idx="16">
                  <c:v>3982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11-47EC-B669-1C46E9D8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805544"/>
        <c:axId val="295805872"/>
      </c:scatterChart>
      <c:valAx>
        <c:axId val="295805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805872"/>
        <c:crosses val="autoZero"/>
        <c:crossBetween val="midCat"/>
      </c:valAx>
      <c:valAx>
        <c:axId val="29580587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Fluorecence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805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/>
              <a:t>96 well plate</a:t>
            </a:r>
          </a:p>
        </c:rich>
      </c:tx>
      <c:layout>
        <c:manualLayout>
          <c:xMode val="edge"/>
          <c:yMode val="edge"/>
          <c:x val="0.3853055555555555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'H2O2 curves'!$B$2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'H2O2 curves'!$U$1:$AI$1</c:f>
              <c:strCache>
                <c:ptCount val="15"/>
                <c:pt idx="0">
                  <c:v>96 well plate</c:v>
                </c:pt>
                <c:pt idx="1">
                  <c:v>uM / Time</c:v>
                </c:pt>
                <c:pt idx="2">
                  <c:v>0</c:v>
                </c:pt>
                <c:pt idx="3">
                  <c:v>18</c:v>
                </c:pt>
                <c:pt idx="4">
                  <c:v>36</c:v>
                </c:pt>
                <c:pt idx="5">
                  <c:v>54</c:v>
                </c:pt>
                <c:pt idx="6">
                  <c:v>72</c:v>
                </c:pt>
                <c:pt idx="7">
                  <c:v>90</c:v>
                </c:pt>
                <c:pt idx="8">
                  <c:v>108</c:v>
                </c:pt>
                <c:pt idx="9">
                  <c:v>126</c:v>
                </c:pt>
                <c:pt idx="10">
                  <c:v>144</c:v>
                </c:pt>
                <c:pt idx="11">
                  <c:v>162</c:v>
                </c:pt>
                <c:pt idx="12">
                  <c:v>180</c:v>
                </c:pt>
                <c:pt idx="13">
                  <c:v>198</c:v>
                </c:pt>
                <c:pt idx="14">
                  <c:v>216</c:v>
                </c:pt>
              </c:strCache>
            </c:strRef>
          </c:xVal>
          <c:yVal>
            <c:numRef>
              <c:f>'H2O2 curves'!$U$2:$AI$2</c:f>
              <c:numCache>
                <c:formatCode>General</c:formatCode>
                <c:ptCount val="15"/>
                <c:pt idx="1">
                  <c:v>0.1</c:v>
                </c:pt>
                <c:pt idx="2" formatCode="0">
                  <c:v>146.66666666666669</c:v>
                </c:pt>
                <c:pt idx="3" formatCode="0">
                  <c:v>137.33333333333331</c:v>
                </c:pt>
                <c:pt idx="4" formatCode="0">
                  <c:v>133.33333333333331</c:v>
                </c:pt>
                <c:pt idx="5" formatCode="0">
                  <c:v>134</c:v>
                </c:pt>
                <c:pt idx="6" formatCode="0">
                  <c:v>134.33333333333331</c:v>
                </c:pt>
                <c:pt idx="7" formatCode="0">
                  <c:v>132.33333333333331</c:v>
                </c:pt>
                <c:pt idx="8" formatCode="0">
                  <c:v>137.66666666666669</c:v>
                </c:pt>
                <c:pt idx="9" formatCode="0">
                  <c:v>135</c:v>
                </c:pt>
                <c:pt idx="10" formatCode="0">
                  <c:v>144.66666666666669</c:v>
                </c:pt>
                <c:pt idx="11" formatCode="0">
                  <c:v>137.33333333333331</c:v>
                </c:pt>
                <c:pt idx="12" formatCode="0">
                  <c:v>136.33333333333331</c:v>
                </c:pt>
                <c:pt idx="13" formatCode="0">
                  <c:v>134.66666666666669</c:v>
                </c:pt>
                <c:pt idx="14" formatCode="0">
                  <c:v>135.66666666666669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86-4E3F-B946-335ED99BC259}"/>
            </c:ext>
          </c:extLst>
        </c:ser>
        <c:ser>
          <c:idx val="1"/>
          <c:order val="1"/>
          <c:tx>
            <c:strRef>
              <c:f>'H2O2 curves'!$B$3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'H2O2 curves'!$U$1:$AI$1</c:f>
              <c:strCache>
                <c:ptCount val="15"/>
                <c:pt idx="0">
                  <c:v>96 well plate</c:v>
                </c:pt>
                <c:pt idx="1">
                  <c:v>uM / Time</c:v>
                </c:pt>
                <c:pt idx="2">
                  <c:v>0</c:v>
                </c:pt>
                <c:pt idx="3">
                  <c:v>18</c:v>
                </c:pt>
                <c:pt idx="4">
                  <c:v>36</c:v>
                </c:pt>
                <c:pt idx="5">
                  <c:v>54</c:v>
                </c:pt>
                <c:pt idx="6">
                  <c:v>72</c:v>
                </c:pt>
                <c:pt idx="7">
                  <c:v>90</c:v>
                </c:pt>
                <c:pt idx="8">
                  <c:v>108</c:v>
                </c:pt>
                <c:pt idx="9">
                  <c:v>126</c:v>
                </c:pt>
                <c:pt idx="10">
                  <c:v>144</c:v>
                </c:pt>
                <c:pt idx="11">
                  <c:v>162</c:v>
                </c:pt>
                <c:pt idx="12">
                  <c:v>180</c:v>
                </c:pt>
                <c:pt idx="13">
                  <c:v>198</c:v>
                </c:pt>
                <c:pt idx="14">
                  <c:v>216</c:v>
                </c:pt>
              </c:strCache>
            </c:strRef>
          </c:xVal>
          <c:yVal>
            <c:numRef>
              <c:f>'H2O2 curves'!$U$3:$AI$3</c:f>
              <c:numCache>
                <c:formatCode>General</c:formatCode>
                <c:ptCount val="15"/>
                <c:pt idx="1">
                  <c:v>0.5</c:v>
                </c:pt>
                <c:pt idx="2" formatCode="0">
                  <c:v>1034.6666666666667</c:v>
                </c:pt>
                <c:pt idx="3" formatCode="0">
                  <c:v>1034.3333333333333</c:v>
                </c:pt>
                <c:pt idx="4" formatCode="0">
                  <c:v>1021.3333333333333</c:v>
                </c:pt>
                <c:pt idx="5" formatCode="0">
                  <c:v>1015</c:v>
                </c:pt>
                <c:pt idx="6" formatCode="0">
                  <c:v>1023.3333333333333</c:v>
                </c:pt>
                <c:pt idx="7" formatCode="0">
                  <c:v>1011.3333333333333</c:v>
                </c:pt>
                <c:pt idx="8" formatCode="0">
                  <c:v>1020.6666666666667</c:v>
                </c:pt>
                <c:pt idx="9" formatCode="0">
                  <c:v>1017</c:v>
                </c:pt>
                <c:pt idx="10" formatCode="0">
                  <c:v>1022.6666666666667</c:v>
                </c:pt>
                <c:pt idx="11" formatCode="0">
                  <c:v>1027.3333333333333</c:v>
                </c:pt>
                <c:pt idx="12" formatCode="0">
                  <c:v>1037.3333333333333</c:v>
                </c:pt>
                <c:pt idx="13" formatCode="0">
                  <c:v>1009.6666666666667</c:v>
                </c:pt>
                <c:pt idx="14" formatCode="0">
                  <c:v>1013.6666666666667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86-4E3F-B946-335ED99BC259}"/>
            </c:ext>
          </c:extLst>
        </c:ser>
        <c:ser>
          <c:idx val="2"/>
          <c:order val="2"/>
          <c:tx>
            <c:strRef>
              <c:f>'H2O2 curves'!$B$4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'H2O2 curves'!$U$1:$AI$1</c:f>
              <c:strCache>
                <c:ptCount val="15"/>
                <c:pt idx="0">
                  <c:v>96 well plate</c:v>
                </c:pt>
                <c:pt idx="1">
                  <c:v>uM / Time</c:v>
                </c:pt>
                <c:pt idx="2">
                  <c:v>0</c:v>
                </c:pt>
                <c:pt idx="3">
                  <c:v>18</c:v>
                </c:pt>
                <c:pt idx="4">
                  <c:v>36</c:v>
                </c:pt>
                <c:pt idx="5">
                  <c:v>54</c:v>
                </c:pt>
                <c:pt idx="6">
                  <c:v>72</c:v>
                </c:pt>
                <c:pt idx="7">
                  <c:v>90</c:v>
                </c:pt>
                <c:pt idx="8">
                  <c:v>108</c:v>
                </c:pt>
                <c:pt idx="9">
                  <c:v>126</c:v>
                </c:pt>
                <c:pt idx="10">
                  <c:v>144</c:v>
                </c:pt>
                <c:pt idx="11">
                  <c:v>162</c:v>
                </c:pt>
                <c:pt idx="12">
                  <c:v>180</c:v>
                </c:pt>
                <c:pt idx="13">
                  <c:v>198</c:v>
                </c:pt>
                <c:pt idx="14">
                  <c:v>216</c:v>
                </c:pt>
              </c:strCache>
            </c:strRef>
          </c:xVal>
          <c:yVal>
            <c:numRef>
              <c:f>'H2O2 curves'!$U$4:$AI$4</c:f>
              <c:numCache>
                <c:formatCode>General</c:formatCode>
                <c:ptCount val="15"/>
                <c:pt idx="1">
                  <c:v>1</c:v>
                </c:pt>
                <c:pt idx="2" formatCode="0">
                  <c:v>1988.6666666666667</c:v>
                </c:pt>
                <c:pt idx="3" formatCode="0">
                  <c:v>1979.3333333333333</c:v>
                </c:pt>
                <c:pt idx="4" formatCode="0">
                  <c:v>1975.3333333333333</c:v>
                </c:pt>
                <c:pt idx="5" formatCode="0">
                  <c:v>1969</c:v>
                </c:pt>
                <c:pt idx="6" formatCode="0">
                  <c:v>1969.3333333333333</c:v>
                </c:pt>
                <c:pt idx="7" formatCode="0">
                  <c:v>1954.3333333333333</c:v>
                </c:pt>
                <c:pt idx="8" formatCode="0">
                  <c:v>1965.6666666666667</c:v>
                </c:pt>
                <c:pt idx="9" formatCode="0">
                  <c:v>1940</c:v>
                </c:pt>
                <c:pt idx="10" formatCode="0">
                  <c:v>1961.6666666666667</c:v>
                </c:pt>
                <c:pt idx="11" formatCode="0">
                  <c:v>1967.3333333333333</c:v>
                </c:pt>
                <c:pt idx="12" formatCode="0">
                  <c:v>1955.3333333333333</c:v>
                </c:pt>
                <c:pt idx="13" formatCode="0">
                  <c:v>1953.6666666666667</c:v>
                </c:pt>
                <c:pt idx="14" formatCode="0">
                  <c:v>1943.6666666666667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86-4E3F-B946-335ED99BC259}"/>
            </c:ext>
          </c:extLst>
        </c:ser>
        <c:ser>
          <c:idx val="3"/>
          <c:order val="3"/>
          <c:tx>
            <c:strRef>
              <c:f>'H2O2 curves'!$B$5</c:f>
              <c:strCache>
                <c:ptCount val="1"/>
                <c:pt idx="0">
                  <c:v>2.5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'H2O2 curves'!$U$1:$AI$1</c:f>
              <c:strCache>
                <c:ptCount val="15"/>
                <c:pt idx="0">
                  <c:v>96 well plate</c:v>
                </c:pt>
                <c:pt idx="1">
                  <c:v>uM / Time</c:v>
                </c:pt>
                <c:pt idx="2">
                  <c:v>0</c:v>
                </c:pt>
                <c:pt idx="3">
                  <c:v>18</c:v>
                </c:pt>
                <c:pt idx="4">
                  <c:v>36</c:v>
                </c:pt>
                <c:pt idx="5">
                  <c:v>54</c:v>
                </c:pt>
                <c:pt idx="6">
                  <c:v>72</c:v>
                </c:pt>
                <c:pt idx="7">
                  <c:v>90</c:v>
                </c:pt>
                <c:pt idx="8">
                  <c:v>108</c:v>
                </c:pt>
                <c:pt idx="9">
                  <c:v>126</c:v>
                </c:pt>
                <c:pt idx="10">
                  <c:v>144</c:v>
                </c:pt>
                <c:pt idx="11">
                  <c:v>162</c:v>
                </c:pt>
                <c:pt idx="12">
                  <c:v>180</c:v>
                </c:pt>
                <c:pt idx="13">
                  <c:v>198</c:v>
                </c:pt>
                <c:pt idx="14">
                  <c:v>216</c:v>
                </c:pt>
              </c:strCache>
            </c:strRef>
          </c:xVal>
          <c:yVal>
            <c:numRef>
              <c:f>'H2O2 curves'!$U$5:$AI$5</c:f>
              <c:numCache>
                <c:formatCode>General</c:formatCode>
                <c:ptCount val="15"/>
                <c:pt idx="1">
                  <c:v>2.5</c:v>
                </c:pt>
                <c:pt idx="2" formatCode="0">
                  <c:v>5640.666666666667</c:v>
                </c:pt>
                <c:pt idx="3" formatCode="0">
                  <c:v>5589.333333333333</c:v>
                </c:pt>
                <c:pt idx="4" formatCode="0">
                  <c:v>5545.333333333333</c:v>
                </c:pt>
                <c:pt idx="5" formatCode="0">
                  <c:v>5533</c:v>
                </c:pt>
                <c:pt idx="6" formatCode="0">
                  <c:v>5495.333333333333</c:v>
                </c:pt>
                <c:pt idx="7" formatCode="0">
                  <c:v>5494.333333333333</c:v>
                </c:pt>
                <c:pt idx="8" formatCode="0">
                  <c:v>5519.666666666667</c:v>
                </c:pt>
                <c:pt idx="9" formatCode="0">
                  <c:v>5509</c:v>
                </c:pt>
                <c:pt idx="10" formatCode="0">
                  <c:v>5523.666666666667</c:v>
                </c:pt>
                <c:pt idx="11" formatCode="0">
                  <c:v>5449.333333333333</c:v>
                </c:pt>
                <c:pt idx="12" formatCode="0">
                  <c:v>5474.333333333333</c:v>
                </c:pt>
                <c:pt idx="13" formatCode="0">
                  <c:v>5471.666666666667</c:v>
                </c:pt>
                <c:pt idx="14" formatCode="0">
                  <c:v>5479.666666666667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86-4E3F-B946-335ED99BC259}"/>
            </c:ext>
          </c:extLst>
        </c:ser>
        <c:ser>
          <c:idx val="4"/>
          <c:order val="4"/>
          <c:tx>
            <c:strRef>
              <c:f>'H2O2 curves'!$B$6</c:f>
              <c:strCache>
                <c:ptCount val="1"/>
                <c:pt idx="0">
                  <c:v>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'H2O2 curves'!$U$1:$AI$1</c:f>
              <c:strCache>
                <c:ptCount val="15"/>
                <c:pt idx="0">
                  <c:v>96 well plate</c:v>
                </c:pt>
                <c:pt idx="1">
                  <c:v>uM / Time</c:v>
                </c:pt>
                <c:pt idx="2">
                  <c:v>0</c:v>
                </c:pt>
                <c:pt idx="3">
                  <c:v>18</c:v>
                </c:pt>
                <c:pt idx="4">
                  <c:v>36</c:v>
                </c:pt>
                <c:pt idx="5">
                  <c:v>54</c:v>
                </c:pt>
                <c:pt idx="6">
                  <c:v>72</c:v>
                </c:pt>
                <c:pt idx="7">
                  <c:v>90</c:v>
                </c:pt>
                <c:pt idx="8">
                  <c:v>108</c:v>
                </c:pt>
                <c:pt idx="9">
                  <c:v>126</c:v>
                </c:pt>
                <c:pt idx="10">
                  <c:v>144</c:v>
                </c:pt>
                <c:pt idx="11">
                  <c:v>162</c:v>
                </c:pt>
                <c:pt idx="12">
                  <c:v>180</c:v>
                </c:pt>
                <c:pt idx="13">
                  <c:v>198</c:v>
                </c:pt>
                <c:pt idx="14">
                  <c:v>216</c:v>
                </c:pt>
              </c:strCache>
            </c:strRef>
          </c:xVal>
          <c:yVal>
            <c:numRef>
              <c:f>'H2O2 curves'!$U$6:$AI$6</c:f>
              <c:numCache>
                <c:formatCode>General</c:formatCode>
                <c:ptCount val="15"/>
                <c:pt idx="1">
                  <c:v>5</c:v>
                </c:pt>
                <c:pt idx="2" formatCode="0">
                  <c:v>10538.666666666666</c:v>
                </c:pt>
                <c:pt idx="3" formatCode="0">
                  <c:v>10426.333333333334</c:v>
                </c:pt>
                <c:pt idx="4" formatCode="0">
                  <c:v>10351.333333333334</c:v>
                </c:pt>
                <c:pt idx="5" formatCode="0">
                  <c:v>10296</c:v>
                </c:pt>
                <c:pt idx="6" formatCode="0">
                  <c:v>10261.333333333334</c:v>
                </c:pt>
                <c:pt idx="7" formatCode="0">
                  <c:v>10275.333333333334</c:v>
                </c:pt>
                <c:pt idx="8" formatCode="0">
                  <c:v>10288.666666666666</c:v>
                </c:pt>
                <c:pt idx="9" formatCode="0">
                  <c:v>10263</c:v>
                </c:pt>
                <c:pt idx="10" formatCode="0">
                  <c:v>10296.666666666666</c:v>
                </c:pt>
                <c:pt idx="11" formatCode="0">
                  <c:v>10233.333333333334</c:v>
                </c:pt>
                <c:pt idx="12" formatCode="0">
                  <c:v>10243.333333333334</c:v>
                </c:pt>
                <c:pt idx="13" formatCode="0">
                  <c:v>10291.666666666666</c:v>
                </c:pt>
                <c:pt idx="14" formatCode="0">
                  <c:v>10252.666666666666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486-4E3F-B946-335ED99BC259}"/>
            </c:ext>
          </c:extLst>
        </c:ser>
        <c:ser>
          <c:idx val="5"/>
          <c:order val="5"/>
          <c:tx>
            <c:strRef>
              <c:f>'H2O2 curves'!$B$7</c:f>
              <c:strCache>
                <c:ptCount val="1"/>
                <c:pt idx="0">
                  <c:v>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strRef>
              <c:f>'H2O2 curves'!$U$1:$AI$1</c:f>
              <c:strCache>
                <c:ptCount val="15"/>
                <c:pt idx="0">
                  <c:v>96 well plate</c:v>
                </c:pt>
                <c:pt idx="1">
                  <c:v>uM / Time</c:v>
                </c:pt>
                <c:pt idx="2">
                  <c:v>0</c:v>
                </c:pt>
                <c:pt idx="3">
                  <c:v>18</c:v>
                </c:pt>
                <c:pt idx="4">
                  <c:v>36</c:v>
                </c:pt>
                <c:pt idx="5">
                  <c:v>54</c:v>
                </c:pt>
                <c:pt idx="6">
                  <c:v>72</c:v>
                </c:pt>
                <c:pt idx="7">
                  <c:v>90</c:v>
                </c:pt>
                <c:pt idx="8">
                  <c:v>108</c:v>
                </c:pt>
                <c:pt idx="9">
                  <c:v>126</c:v>
                </c:pt>
                <c:pt idx="10">
                  <c:v>144</c:v>
                </c:pt>
                <c:pt idx="11">
                  <c:v>162</c:v>
                </c:pt>
                <c:pt idx="12">
                  <c:v>180</c:v>
                </c:pt>
                <c:pt idx="13">
                  <c:v>198</c:v>
                </c:pt>
                <c:pt idx="14">
                  <c:v>216</c:v>
                </c:pt>
              </c:strCache>
            </c:strRef>
          </c:xVal>
          <c:yVal>
            <c:numRef>
              <c:f>'H2O2 curves'!$U$7:$AI$7</c:f>
              <c:numCache>
                <c:formatCode>General</c:formatCode>
                <c:ptCount val="15"/>
                <c:pt idx="1">
                  <c:v>10</c:v>
                </c:pt>
                <c:pt idx="2" formatCode="0">
                  <c:v>18762.666666666668</c:v>
                </c:pt>
                <c:pt idx="3" formatCode="0">
                  <c:v>18462.333333333332</c:v>
                </c:pt>
                <c:pt idx="4" formatCode="0">
                  <c:v>18409.333333333332</c:v>
                </c:pt>
                <c:pt idx="5" formatCode="0">
                  <c:v>18343</c:v>
                </c:pt>
                <c:pt idx="6" formatCode="0">
                  <c:v>18193.333333333332</c:v>
                </c:pt>
                <c:pt idx="7" formatCode="0">
                  <c:v>18183.333333333332</c:v>
                </c:pt>
                <c:pt idx="8" formatCode="0">
                  <c:v>18143.666666666668</c:v>
                </c:pt>
                <c:pt idx="9" formatCode="0">
                  <c:v>18176</c:v>
                </c:pt>
                <c:pt idx="10" formatCode="0">
                  <c:v>18143.666666666668</c:v>
                </c:pt>
                <c:pt idx="11" formatCode="0">
                  <c:v>18062.333333333332</c:v>
                </c:pt>
                <c:pt idx="12" formatCode="0">
                  <c:v>18176.333333333332</c:v>
                </c:pt>
                <c:pt idx="13" formatCode="0">
                  <c:v>18100.666666666668</c:v>
                </c:pt>
                <c:pt idx="14" formatCode="0">
                  <c:v>18234.666666666668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486-4E3F-B946-335ED99B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805544"/>
        <c:axId val="295805872"/>
      </c:scatterChart>
      <c:valAx>
        <c:axId val="295805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805872"/>
        <c:crosses val="autoZero"/>
        <c:crossBetween val="midCat"/>
      </c:valAx>
      <c:valAx>
        <c:axId val="29580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Fluorecence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805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24 well plate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59850305647873"/>
          <c:y val="0.20290945162358212"/>
          <c:w val="0.81782121776158312"/>
          <c:h val="0.572252200824531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'H2O2 curves'!$F$30</c:f>
              <c:strCache>
                <c:ptCount val="1"/>
                <c:pt idx="0">
                  <c:v>Avg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3190944881889763"/>
                  <c:y val="-2.303258967629046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'H2O2 curves'!$G$31:$G$36</c:f>
                <c:numCache>
                  <c:formatCode>General</c:formatCode>
                  <c:ptCount val="6"/>
                  <c:pt idx="0">
                    <c:v>7.3711147958319883</c:v>
                  </c:pt>
                  <c:pt idx="1">
                    <c:v>17.088007490635061</c:v>
                  </c:pt>
                  <c:pt idx="2">
                    <c:v>17.521415467935231</c:v>
                  </c:pt>
                  <c:pt idx="3">
                    <c:v>39.145029484384523</c:v>
                  </c:pt>
                  <c:pt idx="4">
                    <c:v>57.86190456595773</c:v>
                  </c:pt>
                  <c:pt idx="5">
                    <c:v>96.56086163658648</c:v>
                  </c:pt>
                </c:numCache>
              </c:numRef>
            </c:plus>
            <c:minus>
              <c:numRef>
                <c:f>'H2O2 curves'!$G$31:$G$36</c:f>
                <c:numCache>
                  <c:formatCode>General</c:formatCode>
                  <c:ptCount val="6"/>
                  <c:pt idx="0">
                    <c:v>7.3711147958319883</c:v>
                  </c:pt>
                  <c:pt idx="1">
                    <c:v>17.088007490635061</c:v>
                  </c:pt>
                  <c:pt idx="2">
                    <c:v>17.521415467935231</c:v>
                  </c:pt>
                  <c:pt idx="3">
                    <c:v>39.145029484384523</c:v>
                  </c:pt>
                  <c:pt idx="4">
                    <c:v>57.86190456595773</c:v>
                  </c:pt>
                  <c:pt idx="5">
                    <c:v>96.56086163658648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'H2O2 curves'!$B$31:$B$36</c:f>
              <c:numCache>
                <c:formatCode>General</c:formatCode>
                <c:ptCount val="6"/>
                <c:pt idx="0">
                  <c:v>0.1</c:v>
                </c:pt>
                <c:pt idx="1">
                  <c:v>0.5</c:v>
                </c:pt>
                <c:pt idx="2">
                  <c:v>1</c:v>
                </c:pt>
                <c:pt idx="3">
                  <c:v>2.5</c:v>
                </c:pt>
                <c:pt idx="4">
                  <c:v>5</c:v>
                </c:pt>
                <c:pt idx="5">
                  <c:v>10</c:v>
                </c:pt>
              </c:numCache>
            </c:numRef>
          </c:xVal>
          <c:yVal>
            <c:numRef>
              <c:f>'H2O2 curves'!$F$31:$F$36</c:f>
              <c:numCache>
                <c:formatCode>0</c:formatCode>
                <c:ptCount val="6"/>
                <c:pt idx="0">
                  <c:v>34.333333333333336</c:v>
                </c:pt>
                <c:pt idx="1">
                  <c:v>243</c:v>
                </c:pt>
                <c:pt idx="2">
                  <c:v>466</c:v>
                </c:pt>
                <c:pt idx="3">
                  <c:v>1151.6666666666667</c:v>
                </c:pt>
                <c:pt idx="4">
                  <c:v>2158</c:v>
                </c:pt>
                <c:pt idx="5">
                  <c:v>4084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60-4035-8FF1-864511426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23072"/>
        <c:axId val="384323400"/>
      </c:scatterChart>
      <c:valAx>
        <c:axId val="38432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uM H2O2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323400"/>
        <c:crosses val="autoZero"/>
        <c:crossBetween val="midCat"/>
      </c:valAx>
      <c:valAx>
        <c:axId val="384323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Fluorecence (a.u.)</a:t>
                </a:r>
                <a:endParaRPr lang="pt-B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3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96 well plate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'H2O2 curves'!$F$30</c:f>
              <c:strCache>
                <c:ptCount val="1"/>
                <c:pt idx="0">
                  <c:v>Avg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0624278215223097"/>
                  <c:y val="-3.22918489355497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'H2O2 curves'!$G$40:$G$45</c:f>
                <c:numCache>
                  <c:formatCode>General</c:formatCode>
                  <c:ptCount val="6"/>
                  <c:pt idx="0">
                    <c:v>32.593455375785844</c:v>
                  </c:pt>
                  <c:pt idx="1">
                    <c:v>82.081260549124934</c:v>
                  </c:pt>
                  <c:pt idx="2">
                    <c:v>206.01051753086122</c:v>
                  </c:pt>
                  <c:pt idx="3">
                    <c:v>66.83561924602779</c:v>
                  </c:pt>
                  <c:pt idx="4">
                    <c:v>117.62794452566676</c:v>
                  </c:pt>
                  <c:pt idx="5">
                    <c:v>166.3620549684733</c:v>
                  </c:pt>
                </c:numCache>
              </c:numRef>
            </c:plus>
            <c:minus>
              <c:numRef>
                <c:f>'H2O2 curves'!$G$40:$G$45</c:f>
                <c:numCache>
                  <c:formatCode>General</c:formatCode>
                  <c:ptCount val="6"/>
                  <c:pt idx="0">
                    <c:v>32.593455375785844</c:v>
                  </c:pt>
                  <c:pt idx="1">
                    <c:v>82.081260549124934</c:v>
                  </c:pt>
                  <c:pt idx="2">
                    <c:v>206.01051753086122</c:v>
                  </c:pt>
                  <c:pt idx="3">
                    <c:v>66.83561924602779</c:v>
                  </c:pt>
                  <c:pt idx="4">
                    <c:v>117.62794452566676</c:v>
                  </c:pt>
                  <c:pt idx="5">
                    <c:v>166.3620549684733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'H2O2 curves'!$B$40:$B$45</c:f>
              <c:numCache>
                <c:formatCode>General</c:formatCode>
                <c:ptCount val="6"/>
                <c:pt idx="0">
                  <c:v>0.36406250000000001</c:v>
                </c:pt>
                <c:pt idx="1">
                  <c:v>0.72812500000000002</c:v>
                </c:pt>
                <c:pt idx="2">
                  <c:v>1.45625</c:v>
                </c:pt>
                <c:pt idx="3">
                  <c:v>2.9125000000000001</c:v>
                </c:pt>
                <c:pt idx="4">
                  <c:v>5.8250000000000002</c:v>
                </c:pt>
                <c:pt idx="5">
                  <c:v>11.65</c:v>
                </c:pt>
              </c:numCache>
            </c:numRef>
          </c:xVal>
          <c:yVal>
            <c:numRef>
              <c:f>'H2O2 curves'!$F$40:$F$45</c:f>
              <c:numCache>
                <c:formatCode>0</c:formatCode>
                <c:ptCount val="6"/>
                <c:pt idx="0">
                  <c:v>172</c:v>
                </c:pt>
                <c:pt idx="1">
                  <c:v>1102.3333333333333</c:v>
                </c:pt>
                <c:pt idx="2">
                  <c:v>2175</c:v>
                </c:pt>
                <c:pt idx="3">
                  <c:v>5522.666666666667</c:v>
                </c:pt>
                <c:pt idx="4">
                  <c:v>10385</c:v>
                </c:pt>
                <c:pt idx="5">
                  <c:v>18247.333333333332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D8-480C-9188-F7AECFD61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23072"/>
        <c:axId val="384323400"/>
      </c:scatterChart>
      <c:valAx>
        <c:axId val="38432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u="none" strike="noStrike" baseline="0">
                    <a:effectLst/>
                  </a:rPr>
                  <a:t>uM H2O2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323400"/>
        <c:crosses val="autoZero"/>
        <c:crossBetween val="midCat"/>
      </c:valAx>
      <c:valAx>
        <c:axId val="384323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Fluorecence (a.u.)</a:t>
                </a:r>
                <a:endParaRPr lang="pt-B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3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96 well plate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'H2O2 curves'!$F$30</c:f>
              <c:strCache>
                <c:ptCount val="1"/>
                <c:pt idx="0">
                  <c:v>Avg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0624278215223097"/>
                  <c:y val="-3.22918489355497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'H2O2 curves'!$G$40:$G$45</c:f>
                <c:numCache>
                  <c:formatCode>General</c:formatCode>
                  <c:ptCount val="6"/>
                  <c:pt idx="0">
                    <c:v>32.593455375785844</c:v>
                  </c:pt>
                  <c:pt idx="1">
                    <c:v>82.081260549124934</c:v>
                  </c:pt>
                  <c:pt idx="2">
                    <c:v>206.01051753086122</c:v>
                  </c:pt>
                  <c:pt idx="3">
                    <c:v>66.83561924602779</c:v>
                  </c:pt>
                  <c:pt idx="4">
                    <c:v>117.62794452566676</c:v>
                  </c:pt>
                  <c:pt idx="5">
                    <c:v>166.3620549684733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'H2O2 curves'!$B$47:$B$52</c:f>
              <c:numCache>
                <c:formatCode>General</c:formatCode>
                <c:ptCount val="6"/>
                <c:pt idx="0">
                  <c:v>7.2812500000000002E-2</c:v>
                </c:pt>
                <c:pt idx="1">
                  <c:v>0.145625</c:v>
                </c:pt>
                <c:pt idx="2">
                  <c:v>0.29125000000000001</c:v>
                </c:pt>
                <c:pt idx="3">
                  <c:v>0.58250000000000002</c:v>
                </c:pt>
                <c:pt idx="4">
                  <c:v>1.165</c:v>
                </c:pt>
                <c:pt idx="5">
                  <c:v>2.33</c:v>
                </c:pt>
              </c:numCache>
            </c:numRef>
          </c:xVal>
          <c:yVal>
            <c:numRef>
              <c:f>'H2O2 curves'!$F$47:$F$52</c:f>
              <c:numCache>
                <c:formatCode>0</c:formatCode>
                <c:ptCount val="6"/>
                <c:pt idx="0">
                  <c:v>172</c:v>
                </c:pt>
                <c:pt idx="1">
                  <c:v>1102.3333333333333</c:v>
                </c:pt>
                <c:pt idx="2">
                  <c:v>2175</c:v>
                </c:pt>
                <c:pt idx="3">
                  <c:v>5522.666666666667</c:v>
                </c:pt>
                <c:pt idx="4">
                  <c:v>10385</c:v>
                </c:pt>
                <c:pt idx="5">
                  <c:v>18247.333333333332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9F-43D8-8B1F-5EB87AD3A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23072"/>
        <c:axId val="384323400"/>
      </c:scatterChart>
      <c:valAx>
        <c:axId val="38432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u="none" strike="noStrike" baseline="0">
                    <a:effectLst/>
                  </a:rPr>
                  <a:t>nmol H2O2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323400"/>
        <c:crosses val="autoZero"/>
        <c:crossBetween val="midCat"/>
      </c:valAx>
      <c:valAx>
        <c:axId val="384323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Fluorecence (a.u.)</a:t>
                </a:r>
                <a:endParaRPr lang="pt-B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3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262868699487"/>
          <c:y val="9.8765447460359285E-2"/>
          <c:w val="0.78528815626092063"/>
          <c:h val="0.7218634349160587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859650688139895"/>
                  <c:y val="0.547067524988711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'H2O2 iodide cal-curve'!$Q$13:$Q$18</c:f>
                <c:numCache>
                  <c:formatCode>General</c:formatCode>
                  <c:ptCount val="6"/>
                  <c:pt idx="0">
                    <c:v>7.3617630738536883E-3</c:v>
                  </c:pt>
                  <c:pt idx="1">
                    <c:v>7.3617630738536874E-3</c:v>
                  </c:pt>
                  <c:pt idx="2">
                    <c:v>2.3976840677805912E-3</c:v>
                  </c:pt>
                  <c:pt idx="3">
                    <c:v>1.909624744987013E-3</c:v>
                  </c:pt>
                  <c:pt idx="4">
                    <c:v>4.1781761039424312E-2</c:v>
                  </c:pt>
                  <c:pt idx="5">
                    <c:v>1.2850248592493839E-2</c:v>
                  </c:pt>
                </c:numCache>
              </c:numRef>
            </c:plus>
            <c:minus>
              <c:numRef>
                <c:f>'H2O2 iodide cal-curve'!$Q$13:$Q$18</c:f>
                <c:numCache>
                  <c:formatCode>General</c:formatCode>
                  <c:ptCount val="6"/>
                  <c:pt idx="0">
                    <c:v>7.3617630738536883E-3</c:v>
                  </c:pt>
                  <c:pt idx="1">
                    <c:v>7.3617630738536874E-3</c:v>
                  </c:pt>
                  <c:pt idx="2">
                    <c:v>2.3976840677805912E-3</c:v>
                  </c:pt>
                  <c:pt idx="3">
                    <c:v>1.909624744987013E-3</c:v>
                  </c:pt>
                  <c:pt idx="4">
                    <c:v>4.1781761039424312E-2</c:v>
                  </c:pt>
                  <c:pt idx="5">
                    <c:v>1.2850248592493839E-2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'H2O2 iodide cal-curve'!$O$14:$O$18</c:f>
              <c:numCache>
                <c:formatCode>General</c:formatCode>
                <c:ptCount val="5"/>
                <c:pt idx="0">
                  <c:v>12.25</c:v>
                </c:pt>
                <c:pt idx="1">
                  <c:v>61.25</c:v>
                </c:pt>
                <c:pt idx="2">
                  <c:v>122.5</c:v>
                </c:pt>
                <c:pt idx="3">
                  <c:v>612.5</c:v>
                </c:pt>
                <c:pt idx="4">
                  <c:v>1225</c:v>
                </c:pt>
              </c:numCache>
            </c:numRef>
          </c:xVal>
          <c:yVal>
            <c:numRef>
              <c:f>'H2O2 iodide cal-curve'!$P$14:$P$18</c:f>
              <c:numCache>
                <c:formatCode>General</c:formatCode>
                <c:ptCount val="5"/>
                <c:pt idx="0">
                  <c:v>-9.2518585385429707E-18</c:v>
                </c:pt>
                <c:pt idx="1">
                  <c:v>5.093333333333331E-2</c:v>
                </c:pt>
                <c:pt idx="2">
                  <c:v>0.13606666666666667</c:v>
                </c:pt>
                <c:pt idx="3">
                  <c:v>0.91</c:v>
                </c:pt>
                <c:pt idx="4">
                  <c:v>1.7901333333333334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29-4833-B32F-C96BAEE69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379728"/>
        <c:axId val="180589064"/>
      </c:scatterChart>
      <c:valAx>
        <c:axId val="18037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H2O2 concentration (</a:t>
                </a:r>
                <a:r>
                  <a:rPr lang="en-GB">
                    <a:latin typeface="Arial" panose="020B0604020202020204" pitchFamily="34" charset="0"/>
                    <a:cs typeface="Arial" panose="020B0604020202020204" pitchFamily="34" charset="0"/>
                  </a:rPr>
                  <a:t>µ</a:t>
                </a:r>
                <a:r>
                  <a:rPr lang="en-GB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89064"/>
        <c:crosses val="autoZero"/>
        <c:crossBetween val="midCat"/>
      </c:valAx>
      <c:valAx>
        <c:axId val="180589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350nm</a:t>
                </a:r>
              </a:p>
            </c:rich>
          </c:tx>
          <c:layout>
            <c:manualLayout>
              <c:xMode val="edge"/>
              <c:yMode val="edge"/>
              <c:x val="6.1802472991159393E-3"/>
              <c:y val="0.355924230674117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79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'CBH_CDH 24H act'!$I$5:$I$10</c:f>
                <c:numCache>
                  <c:formatCode>General</c:formatCode>
                  <c:ptCount val="6"/>
                  <c:pt idx="0">
                    <c:v>4.253037629881979E-2</c:v>
                  </c:pt>
                  <c:pt idx="1">
                    <c:v>4.3398309742717162E-2</c:v>
                  </c:pt>
                  <c:pt idx="2">
                    <c:v>0.17775872141091656</c:v>
                  </c:pt>
                  <c:pt idx="3">
                    <c:v>0.10628031357041935</c:v>
                  </c:pt>
                  <c:pt idx="4">
                    <c:v>0.28347832706005022</c:v>
                  </c:pt>
                  <c:pt idx="5">
                    <c:v>0.91938364286101404</c:v>
                  </c:pt>
                </c:numCache>
              </c:numRef>
            </c:plus>
            <c:minus>
              <c:numRef>
                <c:f>'CBH_CDH 24H act'!$I$5:$I$10</c:f>
                <c:numCache>
                  <c:formatCode>General</c:formatCode>
                  <c:ptCount val="6"/>
                  <c:pt idx="0">
                    <c:v>4.253037629881979E-2</c:v>
                  </c:pt>
                  <c:pt idx="1">
                    <c:v>4.3398309742717162E-2</c:v>
                  </c:pt>
                  <c:pt idx="2">
                    <c:v>0.17775872141091656</c:v>
                  </c:pt>
                  <c:pt idx="3">
                    <c:v>0.10628031357041935</c:v>
                  </c:pt>
                  <c:pt idx="4">
                    <c:v>0.28347832706005022</c:v>
                  </c:pt>
                  <c:pt idx="5">
                    <c:v>0.91938364286101404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'CBH_CDH 24H act'!$A$5:$A$10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4.5</c:v>
                </c:pt>
                <c:pt idx="3">
                  <c:v>5</c:v>
                </c:pt>
                <c:pt idx="4">
                  <c:v>6</c:v>
                </c:pt>
                <c:pt idx="5">
                  <c:v>24</c:v>
                </c:pt>
              </c:numCache>
            </c:numRef>
          </c:xVal>
          <c:yVal>
            <c:numRef>
              <c:f>'CBH_CDH 24H act'!$H$5:$H$10</c:f>
              <c:numCache>
                <c:formatCode>General</c:formatCode>
                <c:ptCount val="6"/>
                <c:pt idx="0">
                  <c:v>0.32942590096618352</c:v>
                </c:pt>
                <c:pt idx="1">
                  <c:v>0.53523652898550733</c:v>
                </c:pt>
                <c:pt idx="2">
                  <c:v>1.1735457077294686</c:v>
                </c:pt>
                <c:pt idx="3">
                  <c:v>2.2124732439613526</c:v>
                </c:pt>
                <c:pt idx="4">
                  <c:v>2.4826085096618358</c:v>
                </c:pt>
                <c:pt idx="5">
                  <c:v>6.0112945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04-47F5-B50D-F61E202D9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134095"/>
        <c:axId val="2106130351"/>
      </c:scatterChart>
      <c:valAx>
        <c:axId val="210613409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pH</a:t>
                </a:r>
              </a:p>
            </c:rich>
          </c:tx>
          <c:layout>
            <c:manualLayout>
              <c:xMode val="edge"/>
              <c:yMode val="edge"/>
              <c:x val="0.48861679790026247"/>
              <c:y val="0.90265971923412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30351"/>
        <c:crosses val="autoZero"/>
        <c:crossBetween val="midCat"/>
        <c:majorUnit val="4"/>
      </c:valAx>
      <c:valAx>
        <c:axId val="210613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Relative activity (%)</a:t>
                </a:r>
              </a:p>
            </c:rich>
          </c:tx>
          <c:layout>
            <c:manualLayout>
              <c:xMode val="edge"/>
              <c:yMode val="edge"/>
              <c:x val="2.0365115130478766E-2"/>
              <c:y val="0.27620090917435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340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'CDH activity - DCPIP'!$C$2:$C$11</c:f>
                <c:numCache>
                  <c:formatCode>General</c:formatCode>
                  <c:ptCount val="10"/>
                  <c:pt idx="0">
                    <c:v>9.1020000000000003</c:v>
                  </c:pt>
                  <c:pt idx="1">
                    <c:v>4.21</c:v>
                  </c:pt>
                  <c:pt idx="2">
                    <c:v>1.79</c:v>
                  </c:pt>
                  <c:pt idx="3">
                    <c:v>1.788</c:v>
                  </c:pt>
                  <c:pt idx="4">
                    <c:v>9.4700000000000006</c:v>
                  </c:pt>
                  <c:pt idx="5">
                    <c:v>3.58</c:v>
                  </c:pt>
                  <c:pt idx="6">
                    <c:v>6.84</c:v>
                  </c:pt>
                  <c:pt idx="7">
                    <c:v>4.24</c:v>
                  </c:pt>
                  <c:pt idx="8">
                    <c:v>1.24</c:v>
                  </c:pt>
                  <c:pt idx="9">
                    <c:v>4.5999999999999996</c:v>
                  </c:pt>
                </c:numCache>
              </c:numRef>
            </c:plus>
            <c:minus>
              <c:numRef>
                <c:f>'CDH activity - DCPIP'!$C$2:$C$11</c:f>
                <c:numCache>
                  <c:formatCode>General</c:formatCode>
                  <c:ptCount val="10"/>
                  <c:pt idx="0">
                    <c:v>9.1020000000000003</c:v>
                  </c:pt>
                  <c:pt idx="1">
                    <c:v>4.21</c:v>
                  </c:pt>
                  <c:pt idx="2">
                    <c:v>1.79</c:v>
                  </c:pt>
                  <c:pt idx="3">
                    <c:v>1.788</c:v>
                  </c:pt>
                  <c:pt idx="4">
                    <c:v>9.4700000000000006</c:v>
                  </c:pt>
                  <c:pt idx="5">
                    <c:v>3.58</c:v>
                  </c:pt>
                  <c:pt idx="6">
                    <c:v>6.84</c:v>
                  </c:pt>
                  <c:pt idx="7">
                    <c:v>4.24</c:v>
                  </c:pt>
                  <c:pt idx="8">
                    <c:v>1.24</c:v>
                  </c:pt>
                  <c:pt idx="9">
                    <c:v>4.5999999999999996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'CDH activity - DCPIP'!$A$2:$A$11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5.5</c:v>
                </c:pt>
                <c:pt idx="4">
                  <c:v>6</c:v>
                </c:pt>
                <c:pt idx="5">
                  <c:v>6.5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'CDH activity - DCPIP'!$B$2:$B$11</c:f>
              <c:numCache>
                <c:formatCode>General</c:formatCode>
                <c:ptCount val="10"/>
                <c:pt idx="0">
                  <c:v>35.418999999999997</c:v>
                </c:pt>
                <c:pt idx="1">
                  <c:v>42.567</c:v>
                </c:pt>
                <c:pt idx="2">
                  <c:v>54.460999999999999</c:v>
                </c:pt>
                <c:pt idx="3">
                  <c:v>73.680999999999997</c:v>
                </c:pt>
                <c:pt idx="4">
                  <c:v>100</c:v>
                </c:pt>
                <c:pt idx="5">
                  <c:v>95.072000000000003</c:v>
                </c:pt>
                <c:pt idx="6">
                  <c:v>68.968000000000004</c:v>
                </c:pt>
                <c:pt idx="7">
                  <c:v>38.344000000000001</c:v>
                </c:pt>
                <c:pt idx="8">
                  <c:v>18.728999999999999</c:v>
                </c:pt>
                <c:pt idx="9">
                  <c:v>20.696000000000002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B0-4058-8719-82F43F78D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134095"/>
        <c:axId val="2106130351"/>
      </c:scatterChart>
      <c:valAx>
        <c:axId val="2106134095"/>
        <c:scaling>
          <c:orientation val="minMax"/>
          <c:min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pH</a:t>
                </a:r>
              </a:p>
            </c:rich>
          </c:tx>
          <c:layout>
            <c:manualLayout>
              <c:xMode val="edge"/>
              <c:yMode val="edge"/>
              <c:x val="0.48861679790026247"/>
              <c:y val="0.90265971923412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30351"/>
        <c:crosses val="autoZero"/>
        <c:crossBetween val="midCat"/>
        <c:majorUnit val="1"/>
      </c:valAx>
      <c:valAx>
        <c:axId val="210613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Relative activity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340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167017272232598"/>
          <c:y val="4.712421575450234E-2"/>
          <c:w val="0.65750230464725345"/>
          <c:h val="0.72083054545022429"/>
        </c:manualLayout>
      </c:layout>
      <c:scatterChart>
        <c:scatterStyle val="lineMarker"/>
        <c:varyColors val="0"/>
        <c:ser>
          <c:idx val="3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'H2O2 Disk Curve (paper)'!$E$5:$E$9</c:f>
              <c:numCache>
                <c:formatCode>General</c:formatCode>
                <c:ptCount val="5"/>
                <c:pt idx="0">
                  <c:v>0.96666666666666667</c:v>
                </c:pt>
                <c:pt idx="1">
                  <c:v>1.45</c:v>
                </c:pt>
                <c:pt idx="2">
                  <c:v>1.9333333333333333</c:v>
                </c:pt>
                <c:pt idx="3">
                  <c:v>2.4166666666666665</c:v>
                </c:pt>
                <c:pt idx="4">
                  <c:v>2.9</c:v>
                </c:pt>
              </c:numCache>
            </c:numRef>
          </c:xVal>
          <c:yVal>
            <c:numRef>
              <c:f>'H2O2 Disk Curve (paper)'!$F$5:$F$9</c:f>
              <c:numCache>
                <c:formatCode>General</c:formatCode>
                <c:ptCount val="5"/>
                <c:pt idx="0">
                  <c:v>116.05</c:v>
                </c:pt>
                <c:pt idx="1">
                  <c:v>177.31</c:v>
                </c:pt>
                <c:pt idx="2">
                  <c:v>245.79</c:v>
                </c:pt>
                <c:pt idx="3">
                  <c:v>315.08</c:v>
                </c:pt>
                <c:pt idx="4">
                  <c:v>384.55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03-46A7-B47A-D205042B799C}"/>
            </c:ext>
          </c:extLst>
        </c:ser>
        <c:ser>
          <c:idx val="4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'H2O2 Disk Curve (paper)'!$E$5:$E$9</c:f>
              <c:numCache>
                <c:formatCode>General</c:formatCode>
                <c:ptCount val="5"/>
                <c:pt idx="0">
                  <c:v>0.96666666666666667</c:v>
                </c:pt>
                <c:pt idx="1">
                  <c:v>1.45</c:v>
                </c:pt>
                <c:pt idx="2">
                  <c:v>1.9333333333333333</c:v>
                </c:pt>
                <c:pt idx="3">
                  <c:v>2.4166666666666665</c:v>
                </c:pt>
                <c:pt idx="4">
                  <c:v>2.9</c:v>
                </c:pt>
              </c:numCache>
            </c:numRef>
          </c:xVal>
          <c:yVal>
            <c:numRef>
              <c:f>'H2O2 Disk Curve (paper)'!$G$5:$G$9</c:f>
              <c:numCache>
                <c:formatCode>General</c:formatCode>
                <c:ptCount val="5"/>
                <c:pt idx="0">
                  <c:v>145.02000000000001</c:v>
                </c:pt>
                <c:pt idx="1">
                  <c:v>208.66</c:v>
                </c:pt>
                <c:pt idx="2">
                  <c:v>276.07</c:v>
                </c:pt>
                <c:pt idx="3">
                  <c:v>344.93</c:v>
                </c:pt>
                <c:pt idx="4">
                  <c:v>403.97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03-46A7-B47A-D205042B799C}"/>
            </c:ext>
          </c:extLst>
        </c:ser>
        <c:ser>
          <c:idx val="5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'H2O2 Disk Curve (paper)'!$E$5:$E$9</c:f>
              <c:numCache>
                <c:formatCode>General</c:formatCode>
                <c:ptCount val="5"/>
                <c:pt idx="0">
                  <c:v>0.96666666666666667</c:v>
                </c:pt>
                <c:pt idx="1">
                  <c:v>1.45</c:v>
                </c:pt>
                <c:pt idx="2">
                  <c:v>1.9333333333333333</c:v>
                </c:pt>
                <c:pt idx="3">
                  <c:v>2.4166666666666665</c:v>
                </c:pt>
                <c:pt idx="4">
                  <c:v>2.9</c:v>
                </c:pt>
              </c:numCache>
            </c:numRef>
          </c:xVal>
          <c:yVal>
            <c:numRef>
              <c:f>'H2O2 Disk Curve (paper)'!$H$5:$H$9</c:f>
              <c:numCache>
                <c:formatCode>General</c:formatCode>
                <c:ptCount val="5"/>
                <c:pt idx="0">
                  <c:v>104.33</c:v>
                </c:pt>
                <c:pt idx="1">
                  <c:v>148.11000000000001</c:v>
                </c:pt>
                <c:pt idx="2">
                  <c:v>201.4</c:v>
                </c:pt>
                <c:pt idx="3">
                  <c:v>255.92</c:v>
                </c:pt>
                <c:pt idx="4">
                  <c:v>314.39999999999998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03-46A7-B47A-D205042B799C}"/>
            </c:ext>
          </c:extLst>
        </c:ser>
        <c:ser>
          <c:idx val="0"/>
          <c:order val="3"/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'H2O2 Disk Curve (paper)'!$E$3:$E$9</c:f>
              <c:numCache>
                <c:formatCode>General</c:formatCode>
                <c:ptCount val="7"/>
                <c:pt idx="0">
                  <c:v>0</c:v>
                </c:pt>
                <c:pt idx="1">
                  <c:v>0.48333333333333334</c:v>
                </c:pt>
                <c:pt idx="2">
                  <c:v>0.96666666666666667</c:v>
                </c:pt>
                <c:pt idx="3">
                  <c:v>1.45</c:v>
                </c:pt>
                <c:pt idx="4">
                  <c:v>1.9333333333333333</c:v>
                </c:pt>
                <c:pt idx="5">
                  <c:v>2.4166666666666665</c:v>
                </c:pt>
                <c:pt idx="6">
                  <c:v>2.9</c:v>
                </c:pt>
              </c:numCache>
            </c:numRef>
          </c:xVal>
          <c:yVal>
            <c:numRef>
              <c:f>'H2O2 Disk Curve (paper)'!$F$3:$F$9</c:f>
              <c:numCache>
                <c:formatCode>General</c:formatCode>
                <c:ptCount val="7"/>
                <c:pt idx="0">
                  <c:v>32.65</c:v>
                </c:pt>
                <c:pt idx="1">
                  <c:v>66.92</c:v>
                </c:pt>
                <c:pt idx="2">
                  <c:v>116.05</c:v>
                </c:pt>
                <c:pt idx="3">
                  <c:v>177.31</c:v>
                </c:pt>
                <c:pt idx="4">
                  <c:v>245.79</c:v>
                </c:pt>
                <c:pt idx="5">
                  <c:v>315.08</c:v>
                </c:pt>
                <c:pt idx="6">
                  <c:v>384.55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03-46A7-B47A-D205042B799C}"/>
            </c:ext>
          </c:extLst>
        </c:ser>
        <c:ser>
          <c:idx val="1"/>
          <c:order val="4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>
                    <a:alpha val="96000"/>
                  </a:schemeClr>
                </a:solidFill>
              </a:ln>
              <a:effectLst/>
            </c:spPr>
          </c:marker>
          <c:xVal>
            <c:numRef>
              <c:f>'H2O2 Disk Curve (paper)'!$E$3:$E$9</c:f>
              <c:numCache>
                <c:formatCode>General</c:formatCode>
                <c:ptCount val="7"/>
                <c:pt idx="0">
                  <c:v>0</c:v>
                </c:pt>
                <c:pt idx="1">
                  <c:v>0.48333333333333334</c:v>
                </c:pt>
                <c:pt idx="2">
                  <c:v>0.96666666666666667</c:v>
                </c:pt>
                <c:pt idx="3">
                  <c:v>1.45</c:v>
                </c:pt>
                <c:pt idx="4">
                  <c:v>1.9333333333333333</c:v>
                </c:pt>
                <c:pt idx="5">
                  <c:v>2.4166666666666665</c:v>
                </c:pt>
                <c:pt idx="6">
                  <c:v>2.9</c:v>
                </c:pt>
              </c:numCache>
            </c:numRef>
          </c:xVal>
          <c:yVal>
            <c:numRef>
              <c:f>'H2O2 Disk Curve (paper)'!$G$3:$G$9</c:f>
              <c:numCache>
                <c:formatCode>General</c:formatCode>
                <c:ptCount val="7"/>
                <c:pt idx="0">
                  <c:v>46.91</c:v>
                </c:pt>
                <c:pt idx="1">
                  <c:v>90.7</c:v>
                </c:pt>
                <c:pt idx="2">
                  <c:v>145.02000000000001</c:v>
                </c:pt>
                <c:pt idx="3">
                  <c:v>208.66</c:v>
                </c:pt>
                <c:pt idx="4">
                  <c:v>276.07</c:v>
                </c:pt>
                <c:pt idx="5">
                  <c:v>344.93</c:v>
                </c:pt>
                <c:pt idx="6">
                  <c:v>403.97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503-46A7-B47A-D205042B799C}"/>
            </c:ext>
          </c:extLst>
        </c:ser>
        <c:ser>
          <c:idx val="2"/>
          <c:order val="5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'H2O2 Disk Curve (paper)'!$E$3:$E$9</c:f>
              <c:numCache>
                <c:formatCode>General</c:formatCode>
                <c:ptCount val="7"/>
                <c:pt idx="0">
                  <c:v>0</c:v>
                </c:pt>
                <c:pt idx="1">
                  <c:v>0.48333333333333334</c:v>
                </c:pt>
                <c:pt idx="2">
                  <c:v>0.96666666666666667</c:v>
                </c:pt>
                <c:pt idx="3">
                  <c:v>1.45</c:v>
                </c:pt>
                <c:pt idx="4">
                  <c:v>1.9333333333333333</c:v>
                </c:pt>
                <c:pt idx="5">
                  <c:v>2.4166666666666665</c:v>
                </c:pt>
                <c:pt idx="6">
                  <c:v>2.9</c:v>
                </c:pt>
              </c:numCache>
            </c:numRef>
          </c:xVal>
          <c:yVal>
            <c:numRef>
              <c:f>'H2O2 Disk Curve (paper)'!$H$3:$H$9</c:f>
              <c:numCache>
                <c:formatCode>General</c:formatCode>
                <c:ptCount val="7"/>
                <c:pt idx="0">
                  <c:v>50.87</c:v>
                </c:pt>
                <c:pt idx="1">
                  <c:v>71.569999999999993</c:v>
                </c:pt>
                <c:pt idx="2">
                  <c:v>104.33</c:v>
                </c:pt>
                <c:pt idx="3">
                  <c:v>148.11000000000001</c:v>
                </c:pt>
                <c:pt idx="4">
                  <c:v>201.4</c:v>
                </c:pt>
                <c:pt idx="5">
                  <c:v>255.92</c:v>
                </c:pt>
                <c:pt idx="6">
                  <c:v>314.39999999999998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503-46A7-B47A-D205042B7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014623"/>
        <c:axId val="957012127"/>
      </c:scatterChart>
      <c:valAx>
        <c:axId val="957014623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7012127"/>
        <c:crosses val="autoZero"/>
        <c:crossBetween val="midCat"/>
        <c:majorUnit val="0.5"/>
      </c:valAx>
      <c:valAx>
        <c:axId val="957012127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</a:t>
                </a:r>
                <a:r>
                  <a:rPr lang="en-GB"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intensity (a.u.)</a:t>
                </a:r>
                <a:endParaRPr lang="en-GB" sz="1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7522500238246057E-2"/>
              <c:y val="0.118332615401162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701462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24759405074365"/>
          <c:y val="3.8966946986548602E-2"/>
          <c:w val="0.82197462817147859"/>
          <c:h val="0.78261824141973324"/>
        </c:manualLayout>
      </c:layout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'CDH activity - DCPIP'!$C$14:$C$19</c:f>
                <c:numCache>
                  <c:formatCode>General</c:formatCode>
                  <c:ptCount val="6"/>
                  <c:pt idx="0">
                    <c:v>8.1229999999999993</c:v>
                  </c:pt>
                  <c:pt idx="1">
                    <c:v>4.01</c:v>
                  </c:pt>
                  <c:pt idx="2">
                    <c:v>1.31</c:v>
                  </c:pt>
                  <c:pt idx="3">
                    <c:v>9.3800000000000008</c:v>
                  </c:pt>
                  <c:pt idx="4">
                    <c:v>1.6739999999999999</c:v>
                  </c:pt>
                  <c:pt idx="5">
                    <c:v>3.18</c:v>
                  </c:pt>
                </c:numCache>
              </c:numRef>
            </c:plus>
            <c:minus>
              <c:numRef>
                <c:f>'CDH activity - DCPIP'!$C$14:$C$19</c:f>
                <c:numCache>
                  <c:formatCode>General</c:formatCode>
                  <c:ptCount val="6"/>
                  <c:pt idx="0">
                    <c:v>8.1229999999999993</c:v>
                  </c:pt>
                  <c:pt idx="1">
                    <c:v>4.01</c:v>
                  </c:pt>
                  <c:pt idx="2">
                    <c:v>1.31</c:v>
                  </c:pt>
                  <c:pt idx="3">
                    <c:v>9.3800000000000008</c:v>
                  </c:pt>
                  <c:pt idx="4">
                    <c:v>1.6739999999999999</c:v>
                  </c:pt>
                  <c:pt idx="5">
                    <c:v>3.18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'CDH activity - DCPIP'!$A$14:$A$19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</c:numCache>
            </c:numRef>
          </c:xVal>
          <c:yVal>
            <c:numRef>
              <c:f>'CDH activity - DCPIP'!$B$14:$B$19</c:f>
              <c:numCache>
                <c:formatCode>General</c:formatCode>
                <c:ptCount val="6"/>
                <c:pt idx="0">
                  <c:v>61.981999999999999</c:v>
                </c:pt>
                <c:pt idx="1">
                  <c:v>69.893000000000001</c:v>
                </c:pt>
                <c:pt idx="2">
                  <c:v>84.914000000000001</c:v>
                </c:pt>
                <c:pt idx="3">
                  <c:v>100</c:v>
                </c:pt>
                <c:pt idx="4">
                  <c:v>38.253999999999998</c:v>
                </c:pt>
                <c:pt idx="5">
                  <c:v>11.909000000000001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96-47C4-A187-E722359D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134095"/>
        <c:axId val="2106130351"/>
      </c:scatterChart>
      <c:valAx>
        <c:axId val="2106134095"/>
        <c:scaling>
          <c:orientation val="minMax"/>
          <c:max val="9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Tempertaure (°C)</a:t>
                </a:r>
              </a:p>
            </c:rich>
          </c:tx>
          <c:layout>
            <c:manualLayout>
              <c:xMode val="edge"/>
              <c:yMode val="edge"/>
              <c:x val="0.41123490813648295"/>
              <c:y val="0.90731350568115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30351"/>
        <c:crosses val="autoZero"/>
        <c:crossBetween val="midCat"/>
      </c:valAx>
      <c:valAx>
        <c:axId val="210613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Relative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activity (%)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340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81270925244599"/>
          <c:y val="3.0218643624682458E-2"/>
          <c:w val="0.75743537925969939"/>
          <c:h val="0.78371277246590798"/>
        </c:manualLayout>
      </c:layout>
      <c:scatterChart>
        <c:scatterStyle val="smoothMarker"/>
        <c:varyColors val="0"/>
        <c:ser>
          <c:idx val="5"/>
          <c:order val="0"/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tx2"/>
                </a:solidFill>
              </a:ln>
              <a:effectLst/>
            </c:spPr>
          </c:marker>
          <c:xVal>
            <c:numRef>
              <c:f>'H2O2 Disk Curve (paper)'!$E$3:$E$6</c:f>
              <c:numCache>
                <c:formatCode>General</c:formatCode>
                <c:ptCount val="4"/>
                <c:pt idx="0">
                  <c:v>0</c:v>
                </c:pt>
                <c:pt idx="1">
                  <c:v>0.48333333333333334</c:v>
                </c:pt>
                <c:pt idx="2">
                  <c:v>0.96666666666666667</c:v>
                </c:pt>
                <c:pt idx="3">
                  <c:v>1.45</c:v>
                </c:pt>
              </c:numCache>
            </c:numRef>
          </c:xVal>
          <c:yVal>
            <c:numRef>
              <c:f>'H2O2 Disk Curve (paper)'!$H$3:$H$6</c:f>
              <c:numCache>
                <c:formatCode>General</c:formatCode>
                <c:ptCount val="4"/>
                <c:pt idx="0">
                  <c:v>50.87</c:v>
                </c:pt>
                <c:pt idx="1">
                  <c:v>71.569999999999993</c:v>
                </c:pt>
                <c:pt idx="2">
                  <c:v>104.33</c:v>
                </c:pt>
                <c:pt idx="3">
                  <c:v>148.11000000000001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40-4DC8-806F-300476DCE450}"/>
            </c:ext>
          </c:extLst>
        </c:ser>
        <c:ser>
          <c:idx val="0"/>
          <c:order val="1"/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2"/>
                </a:solidFill>
              </a:ln>
              <a:effectLst/>
            </c:spPr>
          </c:marker>
          <c:xVal>
            <c:numRef>
              <c:f>'H2O2 Disk Curve (paper)'!$E$3:$E$6</c:f>
              <c:numCache>
                <c:formatCode>General</c:formatCode>
                <c:ptCount val="4"/>
                <c:pt idx="0">
                  <c:v>0</c:v>
                </c:pt>
                <c:pt idx="1">
                  <c:v>0.48333333333333334</c:v>
                </c:pt>
                <c:pt idx="2">
                  <c:v>0.96666666666666667</c:v>
                </c:pt>
                <c:pt idx="3">
                  <c:v>1.45</c:v>
                </c:pt>
              </c:numCache>
            </c:numRef>
          </c:xVal>
          <c:yVal>
            <c:numRef>
              <c:f>'H2O2 Disk Curve (paper)'!$F$3:$F$6</c:f>
              <c:numCache>
                <c:formatCode>General</c:formatCode>
                <c:ptCount val="4"/>
                <c:pt idx="0">
                  <c:v>32.65</c:v>
                </c:pt>
                <c:pt idx="1">
                  <c:v>66.92</c:v>
                </c:pt>
                <c:pt idx="2">
                  <c:v>116.05</c:v>
                </c:pt>
                <c:pt idx="3">
                  <c:v>177.31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40-4DC8-806F-300476DCE450}"/>
            </c:ext>
          </c:extLst>
        </c:ser>
        <c:ser>
          <c:idx val="1"/>
          <c:order val="2"/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2"/>
                </a:solidFill>
              </a:ln>
              <a:effectLst/>
            </c:spPr>
          </c:marker>
          <c:xVal>
            <c:numRef>
              <c:f>'H2O2 Disk Curve (paper)'!$E$3:$E$6</c:f>
              <c:numCache>
                <c:formatCode>General</c:formatCode>
                <c:ptCount val="4"/>
                <c:pt idx="0">
                  <c:v>0</c:v>
                </c:pt>
                <c:pt idx="1">
                  <c:v>0.48333333333333334</c:v>
                </c:pt>
                <c:pt idx="2">
                  <c:v>0.96666666666666667</c:v>
                </c:pt>
                <c:pt idx="3">
                  <c:v>1.45</c:v>
                </c:pt>
              </c:numCache>
            </c:numRef>
          </c:xVal>
          <c:yVal>
            <c:numRef>
              <c:f>'H2O2 Disk Curve (paper)'!$G$3:$G$6</c:f>
              <c:numCache>
                <c:formatCode>General</c:formatCode>
                <c:ptCount val="4"/>
                <c:pt idx="0">
                  <c:v>46.91</c:v>
                </c:pt>
                <c:pt idx="1">
                  <c:v>90.7</c:v>
                </c:pt>
                <c:pt idx="2">
                  <c:v>145.02000000000001</c:v>
                </c:pt>
                <c:pt idx="3">
                  <c:v>208.66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40-4DC8-806F-300476DCE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014623"/>
        <c:axId val="957012127"/>
      </c:scatterChart>
      <c:valAx>
        <c:axId val="957014623"/>
        <c:scaling>
          <c:orientation val="minMax"/>
          <c:min val="-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7012127"/>
        <c:crosses val="autoZero"/>
        <c:crossBetween val="midCat"/>
        <c:minorUnit val="1"/>
      </c:valAx>
      <c:valAx>
        <c:axId val="957012127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</a:t>
                </a:r>
                <a:r>
                  <a:rPr lang="en-GB"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intensity (a.u.)</a:t>
                </a:r>
                <a:endParaRPr lang="en-GB" sz="1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7522500238246057E-2"/>
              <c:y val="0.118332615401162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701462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First 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'CDH activity and reusability'!$E$8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'CDH activity and reusability'!$D$9:$D$14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reusability'!$E$9:$E$14</c:f>
              <c:numCache>
                <c:formatCode>0.0</c:formatCode>
                <c:ptCount val="6"/>
                <c:pt idx="0">
                  <c:v>0.61252508184602383</c:v>
                </c:pt>
                <c:pt idx="1">
                  <c:v>2.2388847819199493</c:v>
                </c:pt>
                <c:pt idx="2">
                  <c:v>4.6361812229380082</c:v>
                </c:pt>
                <c:pt idx="3">
                  <c:v>6.3734290843806107</c:v>
                </c:pt>
                <c:pt idx="4">
                  <c:v>8.3641356003801874</c:v>
                </c:pt>
                <c:pt idx="5">
                  <c:v>12.371950575562362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D7-496E-A9F4-F7ACC4C605C2}"/>
            </c:ext>
          </c:extLst>
        </c:ser>
        <c:ser>
          <c:idx val="1"/>
          <c:order val="1"/>
          <c:tx>
            <c:strRef>
              <c:f>'CDH activity and reusability'!$F$8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'CDH activity and reusability'!$D$9:$D$14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reusability'!$F$9:$F$14</c:f>
              <c:numCache>
                <c:formatCode>0.0</c:formatCode>
                <c:ptCount val="6"/>
                <c:pt idx="0">
                  <c:v>0.53331925229696908</c:v>
                </c:pt>
                <c:pt idx="1">
                  <c:v>2.3444925546520223</c:v>
                </c:pt>
                <c:pt idx="2">
                  <c:v>3.5272996092512408</c:v>
                </c:pt>
                <c:pt idx="3">
                  <c:v>4.9107614320413981</c:v>
                </c:pt>
                <c:pt idx="4">
                  <c:v>6.2519801457387274</c:v>
                </c:pt>
                <c:pt idx="5">
                  <c:v>9.3040447776956388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D7-496E-A9F4-F7ACC4C605C2}"/>
            </c:ext>
          </c:extLst>
        </c:ser>
        <c:ser>
          <c:idx val="2"/>
          <c:order val="2"/>
          <c:tx>
            <c:strRef>
              <c:f>'CDH activity and reusability'!$G$8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'CDH activity and reusability'!$D$9:$D$14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reusability'!$G$9:$G$14</c:f>
              <c:numCache>
                <c:formatCode>0.0</c:formatCode>
                <c:ptCount val="6"/>
                <c:pt idx="0">
                  <c:v>0.50691730911395083</c:v>
                </c:pt>
                <c:pt idx="1">
                  <c:v>2.1702397296441016</c:v>
                </c:pt>
                <c:pt idx="2">
                  <c:v>3.712113211532369</c:v>
                </c:pt>
                <c:pt idx="3">
                  <c:v>5.2275847502376172</c:v>
                </c:pt>
                <c:pt idx="4">
                  <c:v>6.8750660048579579</c:v>
                </c:pt>
                <c:pt idx="5">
                  <c:v>10.096103073186187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D7-496E-A9F4-F7ACC4C605C2}"/>
            </c:ext>
          </c:extLst>
        </c:ser>
        <c:ser>
          <c:idx val="3"/>
          <c:order val="3"/>
          <c:tx>
            <c:strRef>
              <c:f>'CDH activity and reusability'!$H$8</c:f>
              <c:strCache>
                <c:ptCount val="1"/>
                <c:pt idx="0">
                  <c:v>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'CDH activity and reusability'!$D$9:$D$14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reusability'!$H$9:$H$14</c:f>
              <c:numCache>
                <c:formatCode>0.0</c:formatCode>
                <c:ptCount val="6"/>
                <c:pt idx="0">
                  <c:v>0.45411342274791427</c:v>
                </c:pt>
                <c:pt idx="1">
                  <c:v>1.6686028091667546</c:v>
                </c:pt>
                <c:pt idx="2">
                  <c:v>3.2315978456014367</c:v>
                </c:pt>
                <c:pt idx="3">
                  <c:v>4.1081423592776432</c:v>
                </c:pt>
                <c:pt idx="4">
                  <c:v>5.5708100116168549</c:v>
                </c:pt>
                <c:pt idx="5">
                  <c:v>9.6895131481677055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D7-496E-A9F4-F7ACC4C605C2}"/>
            </c:ext>
          </c:extLst>
        </c:ser>
        <c:ser>
          <c:idx val="4"/>
          <c:order val="4"/>
          <c:tx>
            <c:strRef>
              <c:f>'CDH activity and reusability'!$I$8</c:f>
              <c:strCache>
                <c:ptCount val="1"/>
                <c:pt idx="0">
                  <c:v>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'CDH activity and reusability'!$D$9:$D$14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reusability'!$I$9:$I$14</c:f>
              <c:numCache>
                <c:formatCode>0.0</c:formatCode>
                <c:ptCount val="6"/>
                <c:pt idx="0">
                  <c:v>0.52803886366036545</c:v>
                </c:pt>
                <c:pt idx="1">
                  <c:v>2.6401943183018273</c:v>
                </c:pt>
                <c:pt idx="2">
                  <c:v>4.7576301615798924</c:v>
                </c:pt>
                <c:pt idx="3">
                  <c:v>5.9932411025451469</c:v>
                </c:pt>
                <c:pt idx="4">
                  <c:v>7.7938536276269934</c:v>
                </c:pt>
                <c:pt idx="5">
                  <c:v>11.648537332347662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D7-496E-A9F4-F7ACC4C605C2}"/>
            </c:ext>
          </c:extLst>
        </c:ser>
        <c:ser>
          <c:idx val="5"/>
          <c:order val="5"/>
          <c:tx>
            <c:strRef>
              <c:f>'CDH activity and reusability'!$J$8</c:f>
              <c:strCache>
                <c:ptCount val="1"/>
                <c:pt idx="0">
                  <c:v>F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'CDH activity and reusability'!$D$9:$D$14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reusability'!$J$9:$J$14</c:f>
              <c:numCache>
                <c:formatCode>0.0</c:formatCode>
                <c:ptCount val="6"/>
                <c:pt idx="0">
                  <c:v>0.43827225683810334</c:v>
                </c:pt>
                <c:pt idx="1">
                  <c:v>1.5682754250712851</c:v>
                </c:pt>
                <c:pt idx="2">
                  <c:v>2.8408490864927662</c:v>
                </c:pt>
                <c:pt idx="3">
                  <c:v>3.6434681592565217</c:v>
                </c:pt>
                <c:pt idx="4">
                  <c:v>4.7470693843066849</c:v>
                </c:pt>
                <c:pt idx="5">
                  <c:v>10.434047945928821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DD7-496E-A9F4-F7ACC4C605C2}"/>
            </c:ext>
          </c:extLst>
        </c:ser>
        <c:ser>
          <c:idx val="6"/>
          <c:order val="6"/>
          <c:tx>
            <c:strRef>
              <c:f>'CDH activity and reusability'!$K$8</c:f>
              <c:strCache>
                <c:ptCount val="1"/>
                <c:pt idx="0">
                  <c:v>G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'CDH activity and reusability'!$D$9:$D$14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reusability'!$K$9:$K$14</c:f>
              <c:numCache>
                <c:formatCode>0.0</c:formatCode>
                <c:ptCount val="6"/>
                <c:pt idx="0">
                  <c:v>0.46467420002112159</c:v>
                </c:pt>
                <c:pt idx="1">
                  <c:v>1.8956595205407116</c:v>
                </c:pt>
                <c:pt idx="2">
                  <c:v>3.226317456964833</c:v>
                </c:pt>
                <c:pt idx="3">
                  <c:v>4.3880029570176369</c:v>
                </c:pt>
                <c:pt idx="4">
                  <c:v>5.5972119547998735</c:v>
                </c:pt>
                <c:pt idx="5">
                  <c:v>7.6724046889851092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DD7-496E-A9F4-F7ACC4C605C2}"/>
            </c:ext>
          </c:extLst>
        </c:ser>
        <c:ser>
          <c:idx val="7"/>
          <c:order val="7"/>
          <c:tx>
            <c:strRef>
              <c:f>'CDH activity and reusability'!$L$8</c:f>
              <c:strCache>
                <c:ptCount val="1"/>
                <c:pt idx="0">
                  <c:v>H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'CDH activity and reusability'!$D$9:$D$14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reusability'!$L$9:$L$14</c:f>
              <c:numCache>
                <c:formatCode>0.0</c:formatCode>
                <c:ptCount val="6"/>
                <c:pt idx="0">
                  <c:v>0.48051536593093253</c:v>
                </c:pt>
                <c:pt idx="1">
                  <c:v>3.6434681592565217</c:v>
                </c:pt>
                <c:pt idx="2">
                  <c:v>4.9794064843172459</c:v>
                </c:pt>
                <c:pt idx="3">
                  <c:v>7.5773576935262437</c:v>
                </c:pt>
                <c:pt idx="4">
                  <c:v>8.707360861759426</c:v>
                </c:pt>
                <c:pt idx="5">
                  <c:v>13.127046150596684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DD7-496E-A9F4-F7ACC4C605C2}"/>
            </c:ext>
          </c:extLst>
        </c:ser>
        <c:ser>
          <c:idx val="8"/>
          <c:order val="8"/>
          <c:tx>
            <c:strRef>
              <c:f>'CDH activity and reusability'!$M$8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'CDH activity and reusability'!$D$9:$D$14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reusability'!$M$9:$M$14</c:f>
              <c:numCache>
                <c:formatCode>0.0</c:formatCode>
                <c:ptCount val="6"/>
                <c:pt idx="0">
                  <c:v>0.30626254092301192</c:v>
                </c:pt>
                <c:pt idx="1">
                  <c:v>2.645474706938431</c:v>
                </c:pt>
                <c:pt idx="2">
                  <c:v>4.5147322842961239</c:v>
                </c:pt>
                <c:pt idx="3">
                  <c:v>6.6902524025768297</c:v>
                </c:pt>
                <c:pt idx="4">
                  <c:v>7.7991340162635971</c:v>
                </c:pt>
                <c:pt idx="5">
                  <c:v>11.500686450522759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DD7-496E-A9F4-F7ACC4C60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928232"/>
        <c:axId val="367916424"/>
      </c:scatterChart>
      <c:valAx>
        <c:axId val="367928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916424"/>
        <c:crosses val="autoZero"/>
        <c:crossBetween val="midCat"/>
      </c:valAx>
      <c:valAx>
        <c:axId val="367916424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uM H</a:t>
                </a:r>
                <a:r>
                  <a:rPr lang="pt-BR" baseline="-25000"/>
                  <a:t>2</a:t>
                </a:r>
                <a:r>
                  <a:rPr lang="pt-BR"/>
                  <a:t>O</a:t>
                </a:r>
                <a:r>
                  <a:rPr lang="pt-BR" baseline="-25000"/>
                  <a:t>2</a:t>
                </a:r>
              </a:p>
            </c:rich>
          </c:tx>
          <c:layout>
            <c:manualLayout>
              <c:xMode val="edge"/>
              <c:yMode val="edge"/>
              <c:x val="1.6544116449736825E-2"/>
              <c:y val="0.32640844749897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928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activity</a:t>
            </a:r>
            <a:r>
              <a:rPr lang="en-GB" baseline="0"/>
              <a:t> (not specific)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65994020287444"/>
          <c:y val="6.4721172960236523E-2"/>
          <c:w val="0.85704583650920219"/>
          <c:h val="0.74387378424843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'CDH activity and reusability'!$P$30</c:f>
              <c:strCache>
                <c:ptCount val="1"/>
                <c:pt idx="0">
                  <c:v>nmol/min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'CDH activity and reusability'!$Q$31:$Q$34</c:f>
                <c:numCache>
                  <c:formatCode>General</c:formatCode>
                  <c:ptCount val="4"/>
                  <c:pt idx="0">
                    <c:v>1.6196456657645346E-2</c:v>
                  </c:pt>
                  <c:pt idx="1">
                    <c:v>2.0173354611397812E-2</c:v>
                  </c:pt>
                  <c:pt idx="2">
                    <c:v>1.2525589559067945E-2</c:v>
                  </c:pt>
                  <c:pt idx="3">
                    <c:v>3.5471906583062776E-2</c:v>
                  </c:pt>
                </c:numCache>
              </c:numRef>
            </c:plus>
            <c:minus>
              <c:numRef>
                <c:f>'CDH activity and reusability'!$Q$31:$Q$34</c:f>
                <c:numCache>
                  <c:formatCode>General</c:formatCode>
                  <c:ptCount val="4"/>
                  <c:pt idx="0">
                    <c:v>1.6196456657645346E-2</c:v>
                  </c:pt>
                  <c:pt idx="1">
                    <c:v>2.0173354611397812E-2</c:v>
                  </c:pt>
                  <c:pt idx="2">
                    <c:v>1.2525589559067945E-2</c:v>
                  </c:pt>
                  <c:pt idx="3">
                    <c:v>3.5471906583062776E-2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'CDH activity and reusability'!$O$31:$O$34</c:f>
              <c:strCache>
                <c:ptCount val="4"/>
                <c:pt idx="0">
                  <c:v>Free</c:v>
                </c:pt>
                <c:pt idx="1">
                  <c:v>6%</c:v>
                </c:pt>
                <c:pt idx="2">
                  <c:v>8%</c:v>
                </c:pt>
                <c:pt idx="3">
                  <c:v>10%</c:v>
                </c:pt>
              </c:strCache>
            </c:strRef>
          </c:cat>
          <c:val>
            <c:numRef>
              <c:f>'CDH activity and reusability'!$P$31:$P$34</c:f>
              <c:numCache>
                <c:formatCode>0.00</c:formatCode>
                <c:ptCount val="4"/>
                <c:pt idx="0">
                  <c:v>0.1633165534316659</c:v>
                </c:pt>
                <c:pt idx="1">
                  <c:v>0.13414886002276435</c:v>
                </c:pt>
                <c:pt idx="2">
                  <c:v>0.13414886002276435</c:v>
                </c:pt>
                <c:pt idx="3">
                  <c:v>0.13637835744710811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E-4FD5-87DE-7BCCDFCEA27B}"/>
            </c:ext>
          </c:extLst>
        </c:ser>
        <c:ser>
          <c:idx val="2"/>
          <c:order val="1"/>
          <c:tx>
            <c:strRef>
              <c:f>'CDH activity and reusability'!$S$30</c:f>
              <c:strCache>
                <c:ptCount val="1"/>
                <c:pt idx="0">
                  <c:v>nmol/min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'CDH activity and reusability'!$T$31:$T$34</c:f>
                <c:numCache>
                  <c:formatCode>General</c:formatCode>
                  <c:ptCount val="4"/>
                  <c:pt idx="1">
                    <c:v>1.2633816552166012E-2</c:v>
                  </c:pt>
                  <c:pt idx="2">
                    <c:v>1.4370818811355291E-2</c:v>
                  </c:pt>
                  <c:pt idx="3">
                    <c:v>2.2788168581609515E-2</c:v>
                  </c:pt>
                </c:numCache>
              </c:numRef>
            </c:plus>
            <c:minus>
              <c:numRef>
                <c:f>'CDH activity and reusability'!$T$31:$T$34</c:f>
                <c:numCache>
                  <c:formatCode>General</c:formatCode>
                  <c:ptCount val="4"/>
                  <c:pt idx="1">
                    <c:v>1.2633816552166012E-2</c:v>
                  </c:pt>
                  <c:pt idx="2">
                    <c:v>1.4370818811355291E-2</c:v>
                  </c:pt>
                  <c:pt idx="3">
                    <c:v>2.2788168581609515E-2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'CDH activity and reusability'!$O$31:$O$34</c:f>
              <c:strCache>
                <c:ptCount val="4"/>
                <c:pt idx="0">
                  <c:v>Free</c:v>
                </c:pt>
                <c:pt idx="1">
                  <c:v>6%</c:v>
                </c:pt>
                <c:pt idx="2">
                  <c:v>8%</c:v>
                </c:pt>
                <c:pt idx="3">
                  <c:v>10%</c:v>
                </c:pt>
              </c:strCache>
            </c:strRef>
          </c:cat>
          <c:val>
            <c:numRef>
              <c:f>'CDH activity and reusability'!$S$31:$S$34</c:f>
              <c:numCache>
                <c:formatCode>0.0</c:formatCode>
                <c:ptCount val="4"/>
                <c:pt idx="1">
                  <c:v>0.15677825887985355</c:v>
                </c:pt>
                <c:pt idx="2">
                  <c:v>0.12242170357071613</c:v>
                </c:pt>
                <c:pt idx="3">
                  <c:v>0.16997688363196861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EE-4FD5-87DE-7BCCDFCEA27B}"/>
            </c:ext>
          </c:extLst>
        </c:ser>
        <c:ser>
          <c:idx val="1"/>
          <c:order val="2"/>
          <c:tx>
            <c:strRef>
              <c:f>'CDH activity and reusability'!$P$30</c:f>
              <c:strCache>
                <c:ptCount val="1"/>
                <c:pt idx="0">
                  <c:v>nmol/min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'CDH activity and reusability'!$W$31:$W$34</c:f>
                <c:numCache>
                  <c:formatCode>General</c:formatCode>
                  <c:ptCount val="4"/>
                  <c:pt idx="1">
                    <c:v>3.3998002348770061E-2</c:v>
                  </c:pt>
                  <c:pt idx="2">
                    <c:v>1.5762757242855936E-2</c:v>
                  </c:pt>
                  <c:pt idx="3">
                    <c:v>2.665793608185172E-2</c:v>
                  </c:pt>
                </c:numCache>
              </c:numRef>
            </c:plus>
            <c:minus>
              <c:numRef>
                <c:f>'CDH activity and reusability'!$W$31:$W$34</c:f>
                <c:numCache>
                  <c:formatCode>General</c:formatCode>
                  <c:ptCount val="4"/>
                  <c:pt idx="1">
                    <c:v>3.3998002348770061E-2</c:v>
                  </c:pt>
                  <c:pt idx="2">
                    <c:v>1.5762757242855936E-2</c:v>
                  </c:pt>
                  <c:pt idx="3">
                    <c:v>2.665793608185172E-2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'CDH activity and reusability'!$O$31:$O$34</c:f>
              <c:strCache>
                <c:ptCount val="4"/>
                <c:pt idx="0">
                  <c:v>Free</c:v>
                </c:pt>
                <c:pt idx="1">
                  <c:v>6%</c:v>
                </c:pt>
                <c:pt idx="2">
                  <c:v>8%</c:v>
                </c:pt>
                <c:pt idx="3">
                  <c:v>10%</c:v>
                </c:pt>
              </c:strCache>
            </c:strRef>
          </c:cat>
          <c:val>
            <c:numRef>
              <c:f>'CDH activity and reusability'!$V$31:$V$34</c:f>
              <c:numCache>
                <c:formatCode>0.0</c:formatCode>
                <c:ptCount val="4"/>
                <c:pt idx="1">
                  <c:v>0.14097446638739278</c:v>
                </c:pt>
                <c:pt idx="2">
                  <c:v>0.1240135647316976</c:v>
                </c:pt>
                <c:pt idx="3">
                  <c:v>0.15386096150009973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EE-4FD5-87DE-7BCCDFCEA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110864"/>
        <c:axId val="420106600"/>
      </c:barChart>
      <c:catAx>
        <c:axId val="42011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Cellulose (wt%)</a:t>
                </a:r>
              </a:p>
            </c:rich>
          </c:tx>
          <c:layout>
            <c:manualLayout>
              <c:xMode val="edge"/>
              <c:yMode val="edge"/>
              <c:x val="0.60210239886330541"/>
              <c:y val="0.892724473812859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106600"/>
        <c:crosses val="autoZero"/>
        <c:auto val="1"/>
        <c:lblAlgn val="ctr"/>
        <c:lblOffset val="100"/>
        <c:noMultiLvlLbl val="0"/>
      </c:catAx>
      <c:valAx>
        <c:axId val="420106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nmol/min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11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Second 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'CDH activity and reusability'!$E$55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'CDH activity and reusability'!$D$56:$D$61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reusability'!$E$56:$E$61</c:f>
              <c:numCache>
                <c:formatCode>0.0</c:formatCode>
                <c:ptCount val="6"/>
                <c:pt idx="1">
                  <c:v>4.8473967684021542</c:v>
                </c:pt>
                <c:pt idx="2">
                  <c:v>7.1443658253247442</c:v>
                </c:pt>
                <c:pt idx="3">
                  <c:v>8.4697433731122622</c:v>
                </c:pt>
                <c:pt idx="4">
                  <c:v>9.4730172140669548</c:v>
                </c:pt>
                <c:pt idx="5">
                  <c:v>12.984475657408385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8B-4C98-94E6-D19FF2B9B122}"/>
            </c:ext>
          </c:extLst>
        </c:ser>
        <c:ser>
          <c:idx val="1"/>
          <c:order val="1"/>
          <c:tx>
            <c:strRef>
              <c:f>'CDH activity and reusability'!$F$55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'CDH activity and reusability'!$D$56:$D$61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reusability'!$F$56:$F$61</c:f>
              <c:numCache>
                <c:formatCode>0.0</c:formatCode>
                <c:ptCount val="6"/>
                <c:pt idx="1">
                  <c:v>6.5212799662055136</c:v>
                </c:pt>
                <c:pt idx="2">
                  <c:v>8.3324532685605668</c:v>
                </c:pt>
                <c:pt idx="3">
                  <c:v>9.573344598162425</c:v>
                </c:pt>
                <c:pt idx="4">
                  <c:v>10.682226211849192</c:v>
                </c:pt>
                <c:pt idx="5">
                  <c:v>12.921110993769142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8B-4C98-94E6-D19FF2B9B122}"/>
            </c:ext>
          </c:extLst>
        </c:ser>
        <c:ser>
          <c:idx val="2"/>
          <c:order val="2"/>
          <c:tx>
            <c:strRef>
              <c:f>'CDH activity and reusability'!$G$55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'CDH activity and reusability'!$D$56:$D$61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reusability'!$G$56:$G$61</c:f>
              <c:numCache>
                <c:formatCode>0.0</c:formatCode>
                <c:ptCount val="6"/>
                <c:pt idx="1">
                  <c:v>5.4863237934311968</c:v>
                </c:pt>
                <c:pt idx="2">
                  <c:v>7.2077304889639882</c:v>
                </c:pt>
                <c:pt idx="3">
                  <c:v>8.1370788890062311</c:v>
                </c:pt>
                <c:pt idx="4">
                  <c:v>8.8604921322209318</c:v>
                </c:pt>
                <c:pt idx="5">
                  <c:v>11.22610624141937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8B-4C98-94E6-D19FF2B9B122}"/>
            </c:ext>
          </c:extLst>
        </c:ser>
        <c:ser>
          <c:idx val="3"/>
          <c:order val="3"/>
          <c:tx>
            <c:strRef>
              <c:f>'CDH activity and reusability'!$H$55</c:f>
              <c:strCache>
                <c:ptCount val="1"/>
                <c:pt idx="0">
                  <c:v>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'CDH activity and reusability'!$D$56:$D$61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reusability'!$H$56:$H$61</c:f>
              <c:numCache>
                <c:formatCode>0.0</c:formatCode>
                <c:ptCount val="6"/>
                <c:pt idx="1">
                  <c:v>4.9582849297708318</c:v>
                </c:pt>
                <c:pt idx="2">
                  <c:v>6.8697856162213542</c:v>
                </c:pt>
                <c:pt idx="3">
                  <c:v>7.7727320730805793</c:v>
                </c:pt>
                <c:pt idx="4">
                  <c:v>8.5067060935684875</c:v>
                </c:pt>
                <c:pt idx="5">
                  <c:v>10.835357482310698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8B-4C98-94E6-D19FF2B9B122}"/>
            </c:ext>
          </c:extLst>
        </c:ser>
        <c:ser>
          <c:idx val="4"/>
          <c:order val="4"/>
          <c:tx>
            <c:strRef>
              <c:f>'CDH activity and reusability'!$I$55</c:f>
              <c:strCache>
                <c:ptCount val="1"/>
                <c:pt idx="0">
                  <c:v>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'CDH activity and reusability'!$D$56:$D$61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reusability'!$I$56:$I$61</c:f>
              <c:numCache>
                <c:formatCode>0.0</c:formatCode>
                <c:ptCount val="6"/>
                <c:pt idx="1">
                  <c:v>4.7206674411236662</c:v>
                </c:pt>
                <c:pt idx="2">
                  <c:v>5.4810434047945931</c:v>
                </c:pt>
                <c:pt idx="3">
                  <c:v>6.4843172457492866</c:v>
                </c:pt>
                <c:pt idx="4">
                  <c:v>6.917309113950787</c:v>
                </c:pt>
                <c:pt idx="5">
                  <c:v>8.5700707572077306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E8B-4C98-94E6-D19FF2B9B122}"/>
            </c:ext>
          </c:extLst>
        </c:ser>
        <c:ser>
          <c:idx val="5"/>
          <c:order val="5"/>
          <c:tx>
            <c:strRef>
              <c:f>'CDH activity and reusability'!$J$55</c:f>
              <c:strCache>
                <c:ptCount val="1"/>
                <c:pt idx="0">
                  <c:v>F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'CDH activity and reusability'!$D$56:$D$61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reusability'!$J$56:$J$61</c:f>
              <c:numCache>
                <c:formatCode>0.0</c:formatCode>
                <c:ptCount val="6"/>
                <c:pt idx="1">
                  <c:v>5.1589396979617694</c:v>
                </c:pt>
                <c:pt idx="2">
                  <c:v>6.304784032104763</c:v>
                </c:pt>
                <c:pt idx="3">
                  <c:v>7.5034322526137931</c:v>
                </c:pt>
                <c:pt idx="4">
                  <c:v>7.5826380821628465</c:v>
                </c:pt>
                <c:pt idx="5">
                  <c:v>9.5891857640722353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E8B-4C98-94E6-D19FF2B9B122}"/>
            </c:ext>
          </c:extLst>
        </c:ser>
        <c:ser>
          <c:idx val="6"/>
          <c:order val="6"/>
          <c:tx>
            <c:strRef>
              <c:f>'CDH activity and reusability'!$K$55</c:f>
              <c:strCache>
                <c:ptCount val="1"/>
                <c:pt idx="0">
                  <c:v>G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'CDH activity and reusability'!$D$56:$D$61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reusability'!$K$56:$K$61</c:f>
              <c:numCache>
                <c:formatCode>0.0</c:formatCode>
                <c:ptCount val="6"/>
                <c:pt idx="1">
                  <c:v>6.9489914457704094</c:v>
                </c:pt>
                <c:pt idx="2">
                  <c:v>8.4803041503854679</c:v>
                </c:pt>
                <c:pt idx="3">
                  <c:v>10.196430457281656</c:v>
                </c:pt>
                <c:pt idx="4">
                  <c:v>10.824796705037492</c:v>
                </c:pt>
                <c:pt idx="5">
                  <c:v>13.211532368782342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E8B-4C98-94E6-D19FF2B9B122}"/>
            </c:ext>
          </c:extLst>
        </c:ser>
        <c:ser>
          <c:idx val="7"/>
          <c:order val="7"/>
          <c:tx>
            <c:strRef>
              <c:f>'CDH activity and reusability'!$L$55</c:f>
              <c:strCache>
                <c:ptCount val="1"/>
                <c:pt idx="0">
                  <c:v>H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'CDH activity and reusability'!$D$56:$D$61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reusability'!$L$56:$L$61</c:f>
              <c:numCache>
                <c:formatCode>0.0</c:formatCode>
                <c:ptCount val="6"/>
                <c:pt idx="1">
                  <c:v>7.1390854366881404</c:v>
                </c:pt>
                <c:pt idx="2">
                  <c:v>8.1951631640088713</c:v>
                </c:pt>
                <c:pt idx="3">
                  <c:v>9.2934840004224313</c:v>
                </c:pt>
                <c:pt idx="4">
                  <c:v>10.159467736825432</c:v>
                </c:pt>
                <c:pt idx="5">
                  <c:v>11.73302355053332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E8B-4C98-94E6-D19FF2B9B122}"/>
            </c:ext>
          </c:extLst>
        </c:ser>
        <c:ser>
          <c:idx val="8"/>
          <c:order val="8"/>
          <c:tx>
            <c:strRef>
              <c:f>'CDH activity and reusability'!$M$55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'CDH activity and reusability'!$D$56:$D$61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reusability'!$M$56:$M$61</c:f>
              <c:numCache>
                <c:formatCode>0.0</c:formatCode>
                <c:ptCount val="6"/>
                <c:pt idx="1">
                  <c:v>7.4611891435209632</c:v>
                </c:pt>
                <c:pt idx="2">
                  <c:v>9.8004013095363813</c:v>
                </c:pt>
                <c:pt idx="3">
                  <c:v>10.423487168655614</c:v>
                </c:pt>
                <c:pt idx="4">
                  <c:v>12.419474073291795</c:v>
                </c:pt>
                <c:pt idx="5">
                  <c:v>15.313127046150596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E8B-4C98-94E6-D19FF2B9B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170272"/>
        <c:axId val="534170600"/>
      </c:scatterChart>
      <c:valAx>
        <c:axId val="53417027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170600"/>
        <c:crosses val="autoZero"/>
        <c:crossBetween val="midCat"/>
      </c:valAx>
      <c:valAx>
        <c:axId val="534170600"/>
        <c:scaling>
          <c:orientation val="minMax"/>
          <c:max val="20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170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43322584842416"/>
          <c:y val="5.0852350183042981E-2"/>
          <c:w val="0.64465342976585516"/>
          <c:h val="0.749074046773241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'CDH activity and reusability'!$P$22</c:f>
              <c:strCache>
                <c:ptCount val="1"/>
                <c:pt idx="0">
                  <c:v>First day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'CDH activity and reusability'!$Q$25:$Q$28</c:f>
                <c:numCache>
                  <c:formatCode>General</c:formatCode>
                  <c:ptCount val="4"/>
                  <c:pt idx="0">
                    <c:v>0.25082193930101465</c:v>
                  </c:pt>
                  <c:pt idx="1">
                    <c:v>0.36678826566177769</c:v>
                  </c:pt>
                  <c:pt idx="2">
                    <c:v>0.29129278044344081</c:v>
                  </c:pt>
                  <c:pt idx="3">
                    <c:v>0.8</c:v>
                  </c:pt>
                </c:numCache>
              </c:numRef>
            </c:plus>
            <c:minus>
              <c:numRef>
                <c:f>'CDH activity and reusability'!$Q$25:$Q$28</c:f>
                <c:numCache>
                  <c:formatCode>General</c:formatCode>
                  <c:ptCount val="4"/>
                  <c:pt idx="0">
                    <c:v>0.25082193930101465</c:v>
                  </c:pt>
                  <c:pt idx="1">
                    <c:v>0.36678826566177769</c:v>
                  </c:pt>
                  <c:pt idx="2">
                    <c:v>0.29129278044344081</c:v>
                  </c:pt>
                  <c:pt idx="3">
                    <c:v>0.8</c:v>
                  </c:pt>
                </c:numCache>
              </c:numRef>
            </c:minus>
          </c:errBars>
          <c:cat>
            <c:numRef>
              <c:f>'CDH activity and reusability'!$O$26:$O$28</c:f>
              <c:numCache>
                <c:formatCode>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0.1</c:v>
                </c:pt>
              </c:numCache>
            </c:numRef>
          </c:cat>
          <c:val>
            <c:numRef>
              <c:f>'CDH activity and reusability'!$P$26:$P$28</c:f>
              <c:numCache>
                <c:formatCode>0.0</c:formatCode>
                <c:ptCount val="3"/>
                <c:pt idx="0">
                  <c:v>2.4390701822320788</c:v>
                </c:pt>
                <c:pt idx="1">
                  <c:v>3.1197409307619619</c:v>
                </c:pt>
                <c:pt idx="2">
                  <c:v>2.9016671797257043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8-4BB3-8C36-1C439E60A1B3}"/>
            </c:ext>
          </c:extLst>
        </c:ser>
        <c:ser>
          <c:idx val="2"/>
          <c:order val="1"/>
          <c:tx>
            <c:strRef>
              <c:f>'CDH activity and reusability'!$P$36</c:f>
              <c:strCache>
                <c:ptCount val="1"/>
                <c:pt idx="0">
                  <c:v>Second 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'CDH activity and reusability'!$Q$38:$Q$41</c:f>
                <c:numCache>
                  <c:formatCode>General</c:formatCode>
                  <c:ptCount val="4"/>
                  <c:pt idx="0">
                    <c:v>1.6196456657645346E-2</c:v>
                  </c:pt>
                  <c:pt idx="1">
                    <c:v>0.22970575549392735</c:v>
                  </c:pt>
                  <c:pt idx="2">
                    <c:v>0.33420508863616971</c:v>
                  </c:pt>
                  <c:pt idx="3">
                    <c:v>0.48485465067253364</c:v>
                  </c:pt>
                </c:numCache>
              </c:numRef>
            </c:plus>
            <c:minus>
              <c:numRef>
                <c:f>'CDH activity and reusability'!$Q$38:$Q$41</c:f>
                <c:numCache>
                  <c:formatCode>General</c:formatCode>
                  <c:ptCount val="4"/>
                  <c:pt idx="0">
                    <c:v>1.6196456657645346E-2</c:v>
                  </c:pt>
                  <c:pt idx="1">
                    <c:v>0.22970575549392735</c:v>
                  </c:pt>
                  <c:pt idx="2">
                    <c:v>0.33420508863616971</c:v>
                  </c:pt>
                  <c:pt idx="3">
                    <c:v>0.48485465067253364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'CDH activity and reusability'!$O$26:$O$28</c:f>
              <c:numCache>
                <c:formatCode>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0.1</c:v>
                </c:pt>
              </c:numCache>
            </c:numRef>
          </c:cat>
          <c:val>
            <c:numRef>
              <c:f>'CDH activity and reusability'!$P$39:$P$41</c:f>
              <c:numCache>
                <c:formatCode>0.00</c:formatCode>
                <c:ptCount val="3"/>
                <c:pt idx="0">
                  <c:v>2.8505137978155193</c:v>
                </c:pt>
                <c:pt idx="1">
                  <c:v>2.8470163621096778</c:v>
                </c:pt>
                <c:pt idx="2">
                  <c:v>3.616529438978056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08-4BB3-8C36-1C439E60A1B3}"/>
            </c:ext>
          </c:extLst>
        </c:ser>
        <c:ser>
          <c:idx val="0"/>
          <c:order val="2"/>
          <c:tx>
            <c:strRef>
              <c:f>'CDH activity and reusability'!$P$43</c:f>
              <c:strCache>
                <c:ptCount val="1"/>
                <c:pt idx="0">
                  <c:v>Third day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'CDH activity and reusability'!$Q$45:$Q$48</c:f>
                <c:numCache>
                  <c:formatCode>General</c:formatCode>
                  <c:ptCount val="4"/>
                  <c:pt idx="0">
                    <c:v>1.6196456657645346E-2</c:v>
                  </c:pt>
                  <c:pt idx="1">
                    <c:v>0.61814549725036294</c:v>
                  </c:pt>
                  <c:pt idx="2">
                    <c:v>0.3665757498338636</c:v>
                  </c:pt>
                  <c:pt idx="3">
                    <c:v>0.56719012940109703</c:v>
                  </c:pt>
                </c:numCache>
              </c:numRef>
            </c:plus>
            <c:minus>
              <c:numRef>
                <c:f>'CDH activity and reusability'!$Q$45:$Q$48</c:f>
                <c:numCache>
                  <c:formatCode>General</c:formatCode>
                  <c:ptCount val="4"/>
                  <c:pt idx="0">
                    <c:v>1.6196456657645346E-2</c:v>
                  </c:pt>
                  <c:pt idx="1">
                    <c:v>0.61814549725036294</c:v>
                  </c:pt>
                  <c:pt idx="2">
                    <c:v>0.3665757498338636</c:v>
                  </c:pt>
                  <c:pt idx="3">
                    <c:v>0.56719012940109703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'CDH activity and reusability'!$O$26:$O$28</c:f>
              <c:numCache>
                <c:formatCode>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0.1</c:v>
                </c:pt>
              </c:numCache>
            </c:numRef>
          </c:cat>
          <c:val>
            <c:numRef>
              <c:f>'CDH activity and reusability'!$P$46:$P$48</c:f>
              <c:numCache>
                <c:formatCode>General</c:formatCode>
                <c:ptCount val="3"/>
                <c:pt idx="0">
                  <c:v>2.5631721161344143</c:v>
                </c:pt>
                <c:pt idx="1">
                  <c:v>2.8840363891092462</c:v>
                </c:pt>
                <c:pt idx="2">
                  <c:v>3.2736374787255262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08-4BB3-8C36-1C439E60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995720"/>
        <c:axId val="275999000"/>
      </c:barChart>
      <c:catAx>
        <c:axId val="275995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Cellulose (wt%)</a:t>
                </a:r>
              </a:p>
            </c:rich>
          </c:tx>
          <c:layout>
            <c:manualLayout>
              <c:xMode val="edge"/>
              <c:yMode val="edge"/>
              <c:x val="0.5455446280706443"/>
              <c:y val="0.89257595728548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999000"/>
        <c:crosses val="autoZero"/>
        <c:auto val="1"/>
        <c:lblAlgn val="ctr"/>
        <c:lblOffset val="100"/>
        <c:noMultiLvlLbl val="0"/>
      </c:catAx>
      <c:valAx>
        <c:axId val="275999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nmol H2O2/min.mg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995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482432280524108E-2"/>
          <c:y val="0.29789030088793222"/>
          <c:w val="0.19950945811142259"/>
          <c:h val="0.29529089764772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Third 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'CDH activity and reusability'!$E$79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'CDH activity and reusability'!$D$80:$D$85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reusability'!$E$80:$E$85</c:f>
              <c:numCache>
                <c:formatCode>0.0</c:formatCode>
                <c:ptCount val="6"/>
                <c:pt idx="1">
                  <c:v>5.6822262118491915</c:v>
                </c:pt>
                <c:pt idx="2">
                  <c:v>6.7728904847396771</c:v>
                </c:pt>
                <c:pt idx="3">
                  <c:v>8.3527827648114901</c:v>
                </c:pt>
                <c:pt idx="4">
                  <c:v>9.3267504488330353</c:v>
                </c:pt>
                <c:pt idx="5">
                  <c:v>13.806104129263915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CE-4ADB-8921-2D99A7A24C17}"/>
            </c:ext>
          </c:extLst>
        </c:ser>
        <c:ser>
          <c:idx val="1"/>
          <c:order val="1"/>
          <c:tx>
            <c:strRef>
              <c:f>'CDH activity and reusability'!$F$79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'CDH activity and reusability'!$D$80:$D$85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reusability'!$F$80:$F$85</c:f>
              <c:numCache>
                <c:formatCode>0.0</c:formatCode>
                <c:ptCount val="6"/>
                <c:pt idx="1">
                  <c:v>5.493716337522442</c:v>
                </c:pt>
                <c:pt idx="2">
                  <c:v>6.0637342908438061</c:v>
                </c:pt>
                <c:pt idx="3">
                  <c:v>6.8267504488330344</c:v>
                </c:pt>
                <c:pt idx="4">
                  <c:v>6.9658886894075414</c:v>
                </c:pt>
                <c:pt idx="5">
                  <c:v>8.438061041292638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CE-4ADB-8921-2D99A7A24C17}"/>
            </c:ext>
          </c:extLst>
        </c:ser>
        <c:ser>
          <c:idx val="2"/>
          <c:order val="2"/>
          <c:tx>
            <c:strRef>
              <c:f>'CDH activity and reusability'!$G$79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'CDH activity and reusability'!$D$80:$D$85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reusability'!$G$80:$G$85</c:f>
              <c:numCache>
                <c:formatCode>0.0</c:formatCode>
                <c:ptCount val="6"/>
                <c:pt idx="1">
                  <c:v>5.1032315978456015</c:v>
                </c:pt>
                <c:pt idx="2">
                  <c:v>6.4991023339317771</c:v>
                </c:pt>
                <c:pt idx="3">
                  <c:v>7.84560143626571</c:v>
                </c:pt>
                <c:pt idx="4">
                  <c:v>8.1373429084380611</c:v>
                </c:pt>
                <c:pt idx="5">
                  <c:v>11.144524236983841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CE-4ADB-8921-2D99A7A24C17}"/>
            </c:ext>
          </c:extLst>
        </c:ser>
        <c:ser>
          <c:idx val="3"/>
          <c:order val="3"/>
          <c:tx>
            <c:strRef>
              <c:f>'CDH activity and reusability'!$H$79</c:f>
              <c:strCache>
                <c:ptCount val="1"/>
                <c:pt idx="0">
                  <c:v>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'CDH activity and reusability'!$D$80:$D$85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reusability'!$H$80:$H$85</c:f>
              <c:numCache>
                <c:formatCode>0.0</c:formatCode>
                <c:ptCount val="6"/>
                <c:pt idx="1">
                  <c:v>5.004488330341113</c:v>
                </c:pt>
                <c:pt idx="2">
                  <c:v>5.6642728904847406</c:v>
                </c:pt>
                <c:pt idx="3">
                  <c:v>6.4721723518850993</c:v>
                </c:pt>
                <c:pt idx="4">
                  <c:v>6.5754039497307</c:v>
                </c:pt>
                <c:pt idx="5">
                  <c:v>8.49640933572711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CE-4ADB-8921-2D99A7A24C17}"/>
            </c:ext>
          </c:extLst>
        </c:ser>
        <c:ser>
          <c:idx val="4"/>
          <c:order val="4"/>
          <c:tx>
            <c:strRef>
              <c:f>'CDH activity and reusability'!$I$79</c:f>
              <c:strCache>
                <c:ptCount val="1"/>
                <c:pt idx="0">
                  <c:v>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'CDH activity and reusability'!$D$80:$D$85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reusability'!$I$80:$I$85</c:f>
              <c:numCache>
                <c:formatCode>0.0</c:formatCode>
                <c:ptCount val="6"/>
                <c:pt idx="1">
                  <c:v>5.646319569120287</c:v>
                </c:pt>
                <c:pt idx="2">
                  <c:v>6.9344703770197489</c:v>
                </c:pt>
                <c:pt idx="3">
                  <c:v>8.3303411131059253</c:v>
                </c:pt>
                <c:pt idx="4">
                  <c:v>8.4560143626570916</c:v>
                </c:pt>
                <c:pt idx="5">
                  <c:v>10.978456014362658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BCE-4ADB-8921-2D99A7A24C17}"/>
            </c:ext>
          </c:extLst>
        </c:ser>
        <c:ser>
          <c:idx val="5"/>
          <c:order val="5"/>
          <c:tx>
            <c:strRef>
              <c:f>'CDH activity and reusability'!$J$79</c:f>
              <c:strCache>
                <c:ptCount val="1"/>
                <c:pt idx="0">
                  <c:v>F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'CDH activity and reusability'!$D$80:$D$85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reusability'!$J$80:$J$85</c:f>
              <c:numCache>
                <c:formatCode>0.0</c:formatCode>
                <c:ptCount val="6"/>
                <c:pt idx="1">
                  <c:v>5.7719928186714542</c:v>
                </c:pt>
                <c:pt idx="2">
                  <c:v>6.8626570915619389</c:v>
                </c:pt>
                <c:pt idx="3">
                  <c:v>7.8500897666068221</c:v>
                </c:pt>
                <c:pt idx="4">
                  <c:v>7.9039497307001803</c:v>
                </c:pt>
                <c:pt idx="5">
                  <c:v>9.8967684021543985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BCE-4ADB-8921-2D99A7A24C17}"/>
            </c:ext>
          </c:extLst>
        </c:ser>
        <c:ser>
          <c:idx val="6"/>
          <c:order val="6"/>
          <c:tx>
            <c:strRef>
              <c:f>'CDH activity and reusability'!$K$79</c:f>
              <c:strCache>
                <c:ptCount val="1"/>
                <c:pt idx="0">
                  <c:v>G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'CDH activity and reusability'!$D$80:$D$85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reusability'!$K$80:$K$85</c:f>
              <c:numCache>
                <c:formatCode>0.0</c:formatCode>
                <c:ptCount val="6"/>
                <c:pt idx="1">
                  <c:v>7.1499102333931779</c:v>
                </c:pt>
                <c:pt idx="2">
                  <c:v>8.8734290843806107</c:v>
                </c:pt>
                <c:pt idx="3">
                  <c:v>10.166068222621186</c:v>
                </c:pt>
                <c:pt idx="4">
                  <c:v>10.641831238779174</c:v>
                </c:pt>
                <c:pt idx="5">
                  <c:v>13.958707360861759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BCE-4ADB-8921-2D99A7A24C17}"/>
            </c:ext>
          </c:extLst>
        </c:ser>
        <c:ser>
          <c:idx val="7"/>
          <c:order val="7"/>
          <c:tx>
            <c:strRef>
              <c:f>'CDH activity and reusability'!$L$79</c:f>
              <c:strCache>
                <c:ptCount val="1"/>
                <c:pt idx="0">
                  <c:v>H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'CDH activity and reusability'!$D$80:$D$85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reusability'!$L$80:$L$85</c:f>
              <c:numCache>
                <c:formatCode>0.0</c:formatCode>
                <c:ptCount val="6"/>
                <c:pt idx="1">
                  <c:v>7.0870736086175938</c:v>
                </c:pt>
                <c:pt idx="2">
                  <c:v>8.2405745062836626</c:v>
                </c:pt>
                <c:pt idx="3">
                  <c:v>9.4344703770197498</c:v>
                </c:pt>
                <c:pt idx="4">
                  <c:v>9.5556552962298031</c:v>
                </c:pt>
                <c:pt idx="5">
                  <c:v>12.643626570915618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BCE-4ADB-8921-2D99A7A24C17}"/>
            </c:ext>
          </c:extLst>
        </c:ser>
        <c:ser>
          <c:idx val="8"/>
          <c:order val="8"/>
          <c:tx>
            <c:strRef>
              <c:f>'CDH activity and reusability'!$M$79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'CDH activity and reusability'!$D$80:$D$85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'CDH activity and reusability'!$M$80:$M$85</c:f>
              <c:numCache>
                <c:formatCode>0.0</c:formatCode>
                <c:ptCount val="6"/>
                <c:pt idx="1">
                  <c:v>6.7324955116696588</c:v>
                </c:pt>
                <c:pt idx="2">
                  <c:v>7.9578096947935375</c:v>
                </c:pt>
                <c:pt idx="3">
                  <c:v>8.7746858168761221</c:v>
                </c:pt>
                <c:pt idx="4">
                  <c:v>8.8554757630161589</c:v>
                </c:pt>
                <c:pt idx="5">
                  <c:v>9.8384201077199283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BCE-4ADB-8921-2D99A7A24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414016"/>
        <c:axId val="348414344"/>
      </c:scatterChart>
      <c:valAx>
        <c:axId val="34841401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414344"/>
        <c:crosses val="autoZero"/>
        <c:crossBetween val="midCat"/>
      </c:valAx>
      <c:valAx>
        <c:axId val="34841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414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382905</xdr:colOff>
      <xdr:row>19</xdr:row>
      <xdr:rowOff>44768</xdr:rowOff>
    </xdr:from>
    <xdr:to>
      <xdr:col>18</xdr:col>
      <xdr:colOff>199073</xdr:colOff>
      <xdr:row>34</xdr:row>
      <xdr:rowOff>135255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664ECD-1BBB-42B2-A630-698314076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9524</xdr:colOff>
      <xdr:row>3</xdr:row>
      <xdr:rowOff>4764</xdr:rowOff>
    </xdr:from>
    <xdr:to>
      <xdr:col>18</xdr:col>
      <xdr:colOff>90488</xdr:colOff>
      <xdr:row>18</xdr:row>
      <xdr:rowOff>88106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EA96E9-E734-44ED-A0D9-D378531CE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5953</xdr:colOff>
      <xdr:row>21</xdr:row>
      <xdr:rowOff>122636</xdr:rowOff>
    </xdr:from>
    <xdr:to>
      <xdr:col>20</xdr:col>
      <xdr:colOff>809625</xdr:colOff>
      <xdr:row>35</xdr:row>
      <xdr:rowOff>198836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02109A-FB41-4236-B662-DF94B8F67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11906</xdr:colOff>
      <xdr:row>21</xdr:row>
      <xdr:rowOff>166687</xdr:rowOff>
    </xdr:from>
    <xdr:to>
      <xdr:col>30</xdr:col>
      <xdr:colOff>357188</xdr:colOff>
      <xdr:row>36</xdr:row>
      <xdr:rowOff>40480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7A4BAB-9A0D-4C25-A19C-0F649459B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5953</xdr:colOff>
      <xdr:row>36</xdr:row>
      <xdr:rowOff>3571</xdr:rowOff>
    </xdr:from>
    <xdr:to>
      <xdr:col>20</xdr:col>
      <xdr:colOff>827484</xdr:colOff>
      <xdr:row>50</xdr:row>
      <xdr:rowOff>55959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0404D4-9279-49F0-94D2-15800194D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11906</xdr:colOff>
      <xdr:row>36</xdr:row>
      <xdr:rowOff>11906</xdr:rowOff>
    </xdr:from>
    <xdr:to>
      <xdr:col>30</xdr:col>
      <xdr:colOff>357188</xdr:colOff>
      <xdr:row>50</xdr:row>
      <xdr:rowOff>64294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C7BCEA-CA5B-4F6A-9A55-BBBD67AFD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51</xdr:row>
      <xdr:rowOff>0</xdr:rowOff>
    </xdr:from>
    <xdr:to>
      <xdr:col>20</xdr:col>
      <xdr:colOff>815578</xdr:colOff>
      <xdr:row>65</xdr:row>
      <xdr:rowOff>64295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552D06-F856-4F7D-9D90-DF7FB24D6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477203</xdr:colOff>
      <xdr:row>19</xdr:row>
      <xdr:rowOff>67626</xdr:rowOff>
    </xdr:from>
    <xdr:to>
      <xdr:col>10</xdr:col>
      <xdr:colOff>601028</xdr:colOff>
      <xdr:row>32</xdr:row>
      <xdr:rowOff>153352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80284F-C678-447F-B7D5-B83388406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541421</xdr:colOff>
      <xdr:row>0</xdr:row>
      <xdr:rowOff>0</xdr:rowOff>
    </xdr:from>
    <xdr:to>
      <xdr:col>19</xdr:col>
      <xdr:colOff>13887</xdr:colOff>
      <xdr:row>18</xdr:row>
      <xdr:rowOff>74268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612457-E21D-46BA-8EA7-260B92B8A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487680</xdr:colOff>
      <xdr:row>12</xdr:row>
      <xdr:rowOff>45720</xdr:rowOff>
    </xdr:from>
    <xdr:to>
      <xdr:col>9</xdr:col>
      <xdr:colOff>410528</xdr:colOff>
      <xdr:row>30</xdr:row>
      <xdr:rowOff>76675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516F3-2E44-4AD0-8813-2770CB249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24766</xdr:colOff>
      <xdr:row>12</xdr:row>
      <xdr:rowOff>38100</xdr:rowOff>
    </xdr:from>
    <xdr:to>
      <xdr:col>17</xdr:col>
      <xdr:colOff>62866</xdr:colOff>
      <xdr:row>30</xdr:row>
      <xdr:rowOff>69055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48E037-9BD0-4A09-A926-61E7C2F65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296333</xdr:colOff>
      <xdr:row>0</xdr:row>
      <xdr:rowOff>63499</xdr:rowOff>
    </xdr:from>
    <xdr:to>
      <xdr:col>22</xdr:col>
      <xdr:colOff>277812</xdr:colOff>
      <xdr:row>17</xdr:row>
      <xdr:rowOff>126999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709C52-FF05-4AC5-A037-EDF532D94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539749</xdr:colOff>
      <xdr:row>0</xdr:row>
      <xdr:rowOff>148167</xdr:rowOff>
    </xdr:from>
    <xdr:to>
      <xdr:col>15</xdr:col>
      <xdr:colOff>211666</xdr:colOff>
      <xdr:row>17</xdr:row>
      <xdr:rowOff>74084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AB6FF13-B7B5-4B0E-83AE-C3109C9D9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458390</xdr:colOff>
      <xdr:row>0</xdr:row>
      <xdr:rowOff>0</xdr:rowOff>
    </xdr:from>
    <xdr:to>
      <xdr:col>32</xdr:col>
      <xdr:colOff>433652</xdr:colOff>
      <xdr:row>14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B0F922-5F14-4957-9FD3-CA8B77340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398728</xdr:colOff>
      <xdr:row>4</xdr:row>
      <xdr:rowOff>67602</xdr:rowOff>
    </xdr:from>
    <xdr:to>
      <xdr:col>23</xdr:col>
      <xdr:colOff>250031</xdr:colOff>
      <xdr:row>18</xdr:row>
      <xdr:rowOff>63237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DF4222-B735-4AA3-A4EE-7D45DA46D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309564</xdr:colOff>
      <xdr:row>41</xdr:row>
      <xdr:rowOff>128587</xdr:rowOff>
    </xdr:from>
    <xdr:to>
      <xdr:col>34</xdr:col>
      <xdr:colOff>11908</xdr:colOff>
      <xdr:row>55</xdr:row>
      <xdr:rowOff>151210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205674-B1B7-411C-B8A3-12EB2E04E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540544</xdr:colOff>
      <xdr:row>15</xdr:row>
      <xdr:rowOff>138110</xdr:rowOff>
    </xdr:from>
    <xdr:to>
      <xdr:col>31</xdr:col>
      <xdr:colOff>516731</xdr:colOff>
      <xdr:row>29</xdr:row>
      <xdr:rowOff>143271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03D8C4-8DA5-471C-BF9B-8E3638395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148827</xdr:rowOff>
    </xdr:from>
    <xdr:to>
      <xdr:col>3</xdr:col>
      <xdr:colOff>541735</xdr:colOff>
      <xdr:row>63</xdr:row>
      <xdr:rowOff>91678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8E5C8A5-55A8-4833-A1E0-67BCAC5B9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429817</xdr:colOff>
      <xdr:row>49</xdr:row>
      <xdr:rowOff>170261</xdr:rowOff>
    </xdr:from>
    <xdr:to>
      <xdr:col>27</xdr:col>
      <xdr:colOff>125016</xdr:colOff>
      <xdr:row>63</xdr:row>
      <xdr:rowOff>188119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1A2A06-4528-430D-BDAF-2F7288B24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452437</xdr:colOff>
      <xdr:row>63</xdr:row>
      <xdr:rowOff>17860</xdr:rowOff>
    </xdr:from>
    <xdr:to>
      <xdr:col>33</xdr:col>
      <xdr:colOff>60192</xdr:colOff>
      <xdr:row>77</xdr:row>
      <xdr:rowOff>56358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16DD2D8-A178-4A29-8CCE-BA2EE23F7B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531019</xdr:colOff>
      <xdr:row>65</xdr:row>
      <xdr:rowOff>161924</xdr:rowOff>
    </xdr:from>
    <xdr:to>
      <xdr:col>25</xdr:col>
      <xdr:colOff>248311</xdr:colOff>
      <xdr:row>80</xdr:row>
      <xdr:rowOff>21828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90B2468-C160-47CD-9DF7-C15CDD951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202141</xdr:colOff>
      <xdr:row>11</xdr:row>
      <xdr:rowOff>19579</xdr:rowOff>
    </xdr:from>
    <xdr:to>
      <xdr:col>10</xdr:col>
      <xdr:colOff>301624</xdr:colOff>
      <xdr:row>39</xdr:row>
      <xdr:rowOff>5292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9A83BE-559A-471A-B733-4E172E99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318558</xdr:colOff>
      <xdr:row>11</xdr:row>
      <xdr:rowOff>73556</xdr:rowOff>
    </xdr:from>
    <xdr:to>
      <xdr:col>34</xdr:col>
      <xdr:colOff>502708</xdr:colOff>
      <xdr:row>41</xdr:row>
      <xdr:rowOff>2120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630014-9848-4641-9193-376183DA7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485775</xdr:colOff>
      <xdr:row>1</xdr:row>
      <xdr:rowOff>28575</xdr:rowOff>
    </xdr:from>
    <xdr:to>
      <xdr:col>26</xdr:col>
      <xdr:colOff>265113</xdr:colOff>
      <xdr:row>19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C42207-AAC1-4251-A56B-34B4D7CCC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0.33963</cdr:x>
      <cdr:y>0.22912</cdr:y>
    </cdr:from>
    <cdr:to>
      <cdr:x>0.73472</cdr:x>
      <cdr:y>0.62206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94A7589-314A-459B-BF9B-62C64323BA89}"/>
            </a:ext>
          </a:extLst>
        </cdr:cNvPr>
        <cdr:cNvCxnSpPr/>
      </cdr:nvCxnSpPr>
      <cdr:spPr>
        <a:xfrm xmlns:a="http://schemas.openxmlformats.org/drawingml/2006/main">
          <a:off x="2950560" y="1171467"/>
          <a:ext cx="3432285" cy="2009008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390828</xdr:colOff>
      <xdr:row>0</xdr:row>
      <xdr:rowOff>27667</xdr:rowOff>
    </xdr:from>
    <xdr:to>
      <xdr:col>26</xdr:col>
      <xdr:colOff>177648</xdr:colOff>
      <xdr:row>15</xdr:row>
      <xdr:rowOff>46415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936C85-0AEC-404E-ABC2-B3F4FFD66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58339</xdr:colOff>
      <xdr:row>0</xdr:row>
      <xdr:rowOff>0</xdr:rowOff>
    </xdr:from>
    <xdr:to>
      <xdr:col>16</xdr:col>
      <xdr:colOff>104772</xdr:colOff>
      <xdr:row>16</xdr:row>
      <xdr:rowOff>80963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7FD68E-44C1-48AF-9C82-844DF66D5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14286</xdr:colOff>
      <xdr:row>38</xdr:row>
      <xdr:rowOff>16669</xdr:rowOff>
    </xdr:from>
    <xdr:to>
      <xdr:col>5</xdr:col>
      <xdr:colOff>395286</xdr:colOff>
      <xdr:row>51</xdr:row>
      <xdr:rowOff>159544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243E67-F1A1-4ED9-955D-E8CA41FC0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428624</xdr:colOff>
      <xdr:row>38</xdr:row>
      <xdr:rowOff>26191</xdr:rowOff>
    </xdr:from>
    <xdr:to>
      <xdr:col>10</xdr:col>
      <xdr:colOff>809624</xdr:colOff>
      <xdr:row>51</xdr:row>
      <xdr:rowOff>169066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271438-10FD-4177-8EF7-63FAA4C83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819150</xdr:colOff>
      <xdr:row>38</xdr:row>
      <xdr:rowOff>30956</xdr:rowOff>
    </xdr:from>
    <xdr:to>
      <xdr:col>16</xdr:col>
      <xdr:colOff>361950</xdr:colOff>
      <xdr:row>51</xdr:row>
      <xdr:rowOff>173831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7B8C74-BCB4-4F51-AEAE-5C53B6ECD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182880</xdr:colOff>
      <xdr:row>6</xdr:row>
      <xdr:rowOff>77150</xdr:rowOff>
    </xdr:from>
    <xdr:to>
      <xdr:col>14</xdr:col>
      <xdr:colOff>620079</xdr:colOff>
      <xdr:row>21</xdr:row>
      <xdr:rowOff>53339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8B2E75-F93C-46E0-9361-99CF0032E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\OneDrive\Desktop\CDH%20films%20paper\RAW-DATA%20C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bpc-dc820-User\Desktop\Experiments\MARCO-Protein%20absorption%20and%20leakege\experiment_BU_2019b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H activity - DCPIP"/>
      <sheetName val="CBH_CDH 24H act"/>
      <sheetName val="H2O2 iodide cal-curve"/>
      <sheetName val="H2O2 curves"/>
      <sheetName val="H2O2 measurement"/>
      <sheetName val="Uniaxial compression"/>
      <sheetName val="Bradford curve"/>
      <sheetName val="Kinetics-results"/>
      <sheetName val="Isotherm binding"/>
      <sheetName val="CBH activity_free_immob"/>
      <sheetName val="CDH activity and reusability"/>
      <sheetName val="H2O2 Disk Curve1"/>
      <sheetName val="H2O2 Disk Curve (paper)"/>
      <sheetName val="H2O2 production from films"/>
    </sheetNames>
    <sheetDataSet>
      <sheetData sheetId="0">
        <row r="2">
          <cell r="A2">
            <v>3</v>
          </cell>
          <cell r="B2">
            <v>35.418999999999997</v>
          </cell>
          <cell r="C2">
            <v>9.1020000000000003</v>
          </cell>
        </row>
        <row r="3">
          <cell r="A3">
            <v>4</v>
          </cell>
          <cell r="B3">
            <v>42.567</v>
          </cell>
          <cell r="C3">
            <v>4.21</v>
          </cell>
        </row>
        <row r="4">
          <cell r="A4">
            <v>5</v>
          </cell>
          <cell r="B4">
            <v>54.460999999999999</v>
          </cell>
          <cell r="C4">
            <v>1.79</v>
          </cell>
        </row>
        <row r="5">
          <cell r="A5">
            <v>5.5</v>
          </cell>
          <cell r="B5">
            <v>73.680999999999997</v>
          </cell>
          <cell r="C5">
            <v>1.788</v>
          </cell>
        </row>
        <row r="6">
          <cell r="A6">
            <v>6</v>
          </cell>
          <cell r="B6">
            <v>100</v>
          </cell>
          <cell r="C6">
            <v>9.4700000000000006</v>
          </cell>
        </row>
        <row r="7">
          <cell r="A7">
            <v>6.5</v>
          </cell>
          <cell r="B7">
            <v>95.072000000000003</v>
          </cell>
          <cell r="C7">
            <v>3.58</v>
          </cell>
        </row>
        <row r="8">
          <cell r="A8">
            <v>7</v>
          </cell>
          <cell r="B8">
            <v>68.968000000000004</v>
          </cell>
          <cell r="C8">
            <v>6.84</v>
          </cell>
        </row>
        <row r="9">
          <cell r="A9">
            <v>8</v>
          </cell>
          <cell r="B9">
            <v>38.344000000000001</v>
          </cell>
          <cell r="C9">
            <v>4.24</v>
          </cell>
        </row>
        <row r="10">
          <cell r="A10">
            <v>9</v>
          </cell>
          <cell r="B10">
            <v>18.728999999999999</v>
          </cell>
          <cell r="C10">
            <v>1.24</v>
          </cell>
        </row>
        <row r="11">
          <cell r="A11">
            <v>10</v>
          </cell>
          <cell r="B11">
            <v>20.696000000000002</v>
          </cell>
          <cell r="C11">
            <v>4.5999999999999996</v>
          </cell>
        </row>
        <row r="14">
          <cell r="A14">
            <v>30</v>
          </cell>
          <cell r="B14">
            <v>61.981999999999999</v>
          </cell>
          <cell r="C14">
            <v>8.1229999999999993</v>
          </cell>
        </row>
        <row r="15">
          <cell r="A15">
            <v>40</v>
          </cell>
          <cell r="B15">
            <v>69.893000000000001</v>
          </cell>
          <cell r="C15">
            <v>4.01</v>
          </cell>
        </row>
        <row r="16">
          <cell r="A16">
            <v>50</v>
          </cell>
          <cell r="B16">
            <v>84.914000000000001</v>
          </cell>
          <cell r="C16">
            <v>1.31</v>
          </cell>
        </row>
        <row r="17">
          <cell r="A17">
            <v>60</v>
          </cell>
          <cell r="B17">
            <v>100</v>
          </cell>
          <cell r="C17">
            <v>9.3800000000000008</v>
          </cell>
        </row>
        <row r="18">
          <cell r="A18">
            <v>70</v>
          </cell>
          <cell r="B18">
            <v>38.253999999999998</v>
          </cell>
          <cell r="C18">
            <v>1.6739999999999999</v>
          </cell>
        </row>
        <row r="19">
          <cell r="A19">
            <v>80</v>
          </cell>
          <cell r="B19">
            <v>11.909000000000001</v>
          </cell>
          <cell r="C19">
            <v>3.18</v>
          </cell>
        </row>
      </sheetData>
      <sheetData sheetId="1">
        <row r="17">
          <cell r="A17">
            <v>1</v>
          </cell>
          <cell r="H17">
            <v>0.32942590096618352</v>
          </cell>
          <cell r="I17">
            <v>4.253037629881979E-2</v>
          </cell>
        </row>
        <row r="18">
          <cell r="A18">
            <v>2</v>
          </cell>
          <cell r="H18">
            <v>0.53523652898550733</v>
          </cell>
          <cell r="I18">
            <v>4.3398309742717162E-2</v>
          </cell>
        </row>
        <row r="19">
          <cell r="A19">
            <v>4.5</v>
          </cell>
          <cell r="H19">
            <v>1.1735457077294686</v>
          </cell>
          <cell r="I19">
            <v>0.17775872141091656</v>
          </cell>
        </row>
        <row r="20">
          <cell r="A20">
            <v>5</v>
          </cell>
          <cell r="H20">
            <v>2.2124732439613526</v>
          </cell>
          <cell r="I20">
            <v>0.10628031357041935</v>
          </cell>
        </row>
        <row r="21">
          <cell r="A21">
            <v>6</v>
          </cell>
          <cell r="H21">
            <v>2.4826085096618358</v>
          </cell>
          <cell r="I21">
            <v>0.28347832706005022</v>
          </cell>
        </row>
        <row r="22">
          <cell r="A22">
            <v>24</v>
          </cell>
          <cell r="H22">
            <v>6.0112945</v>
          </cell>
          <cell r="I22">
            <v>0.91938364286101404</v>
          </cell>
        </row>
      </sheetData>
      <sheetData sheetId="2">
        <row r="13">
          <cell r="Q13">
            <v>7.3617630738536883E-3</v>
          </cell>
        </row>
        <row r="14">
          <cell r="O14">
            <v>12.25</v>
          </cell>
          <cell r="P14">
            <v>-9.2518585385429707E-18</v>
          </cell>
          <cell r="Q14">
            <v>7.3617630738536874E-3</v>
          </cell>
        </row>
        <row r="15">
          <cell r="O15">
            <v>61.25</v>
          </cell>
          <cell r="P15">
            <v>5.093333333333331E-2</v>
          </cell>
          <cell r="Q15">
            <v>2.3976840677805912E-3</v>
          </cell>
        </row>
        <row r="16">
          <cell r="O16">
            <v>122.5</v>
          </cell>
          <cell r="P16">
            <v>0.13606666666666667</v>
          </cell>
          <cell r="Q16">
            <v>1.909624744987013E-3</v>
          </cell>
        </row>
        <row r="17">
          <cell r="O17">
            <v>612.5</v>
          </cell>
          <cell r="P17">
            <v>0.91</v>
          </cell>
          <cell r="Q17">
            <v>4.1781761039424312E-2</v>
          </cell>
        </row>
        <row r="18">
          <cell r="O18">
            <v>1225</v>
          </cell>
          <cell r="P18">
            <v>1.7901333333333334</v>
          </cell>
          <cell r="Q18">
            <v>1.2850248592493839E-2</v>
          </cell>
        </row>
      </sheetData>
      <sheetData sheetId="3">
        <row r="1">
          <cell r="C1">
            <v>0</v>
          </cell>
          <cell r="D1">
            <v>18</v>
          </cell>
          <cell r="E1">
            <v>36</v>
          </cell>
          <cell r="F1">
            <v>54</v>
          </cell>
          <cell r="G1">
            <v>72</v>
          </cell>
          <cell r="H1">
            <v>90</v>
          </cell>
          <cell r="I1">
            <v>108</v>
          </cell>
          <cell r="J1">
            <v>126</v>
          </cell>
          <cell r="K1">
            <v>144</v>
          </cell>
          <cell r="L1">
            <v>162</v>
          </cell>
          <cell r="M1">
            <v>180</v>
          </cell>
          <cell r="N1">
            <v>198</v>
          </cell>
          <cell r="O1">
            <v>216</v>
          </cell>
          <cell r="P1">
            <v>234</v>
          </cell>
          <cell r="Q1">
            <v>252</v>
          </cell>
          <cell r="R1">
            <v>270</v>
          </cell>
          <cell r="S1">
            <v>288</v>
          </cell>
          <cell r="U1" t="str">
            <v>96 well plate</v>
          </cell>
          <cell r="V1" t="str">
            <v>uM / Time</v>
          </cell>
          <cell r="W1">
            <v>0</v>
          </cell>
          <cell r="X1">
            <v>18</v>
          </cell>
          <cell r="Y1">
            <v>36</v>
          </cell>
          <cell r="Z1">
            <v>54</v>
          </cell>
          <cell r="AA1">
            <v>72</v>
          </cell>
          <cell r="AB1">
            <v>90</v>
          </cell>
          <cell r="AC1">
            <v>108</v>
          </cell>
          <cell r="AD1">
            <v>126</v>
          </cell>
          <cell r="AE1">
            <v>144</v>
          </cell>
          <cell r="AF1">
            <v>162</v>
          </cell>
          <cell r="AG1">
            <v>180</v>
          </cell>
          <cell r="AH1">
            <v>198</v>
          </cell>
          <cell r="AI1">
            <v>216</v>
          </cell>
        </row>
        <row r="2">
          <cell r="B2">
            <v>0.1</v>
          </cell>
          <cell r="C2">
            <v>32.666666666666657</v>
          </cell>
          <cell r="D2">
            <v>26.333333333333343</v>
          </cell>
          <cell r="E2">
            <v>30</v>
          </cell>
          <cell r="F2">
            <v>32.333333333333343</v>
          </cell>
          <cell r="G2">
            <v>29.666666666666657</v>
          </cell>
          <cell r="H2">
            <v>26</v>
          </cell>
          <cell r="I2">
            <v>23</v>
          </cell>
          <cell r="J2">
            <v>29.333333333333343</v>
          </cell>
          <cell r="K2">
            <v>28</v>
          </cell>
          <cell r="L2">
            <v>32.333333333333343</v>
          </cell>
          <cell r="M2">
            <v>27.333333333333343</v>
          </cell>
          <cell r="N2">
            <v>21</v>
          </cell>
          <cell r="O2">
            <v>21</v>
          </cell>
          <cell r="P2">
            <v>23.333333333333343</v>
          </cell>
          <cell r="Q2">
            <v>19</v>
          </cell>
          <cell r="R2">
            <v>25</v>
          </cell>
          <cell r="S2">
            <v>26</v>
          </cell>
          <cell r="V2">
            <v>0.1</v>
          </cell>
          <cell r="W2">
            <v>146.66666666666669</v>
          </cell>
          <cell r="X2">
            <v>137.33333333333331</v>
          </cell>
          <cell r="Y2">
            <v>133.33333333333331</v>
          </cell>
          <cell r="Z2">
            <v>134</v>
          </cell>
          <cell r="AA2">
            <v>134.33333333333331</v>
          </cell>
          <cell r="AB2">
            <v>132.33333333333331</v>
          </cell>
          <cell r="AC2">
            <v>137.66666666666669</v>
          </cell>
          <cell r="AD2">
            <v>135</v>
          </cell>
          <cell r="AE2">
            <v>144.66666666666669</v>
          </cell>
          <cell r="AF2">
            <v>137.33333333333331</v>
          </cell>
          <cell r="AG2">
            <v>136.33333333333331</v>
          </cell>
          <cell r="AH2">
            <v>134.66666666666669</v>
          </cell>
          <cell r="AI2">
            <v>135.66666666666669</v>
          </cell>
        </row>
        <row r="3">
          <cell r="B3">
            <v>0.5</v>
          </cell>
          <cell r="C3">
            <v>217.66666666666666</v>
          </cell>
          <cell r="D3">
            <v>215.33333333333334</v>
          </cell>
          <cell r="E3">
            <v>219</v>
          </cell>
          <cell r="F3">
            <v>227.33333333333334</v>
          </cell>
          <cell r="G3">
            <v>216.66666666666666</v>
          </cell>
          <cell r="H3">
            <v>214</v>
          </cell>
          <cell r="I3">
            <v>209</v>
          </cell>
          <cell r="J3">
            <v>218.33333333333334</v>
          </cell>
          <cell r="K3">
            <v>217</v>
          </cell>
          <cell r="L3">
            <v>215.33333333333334</v>
          </cell>
          <cell r="M3">
            <v>221.33333333333334</v>
          </cell>
          <cell r="N3">
            <v>213</v>
          </cell>
          <cell r="O3">
            <v>222</v>
          </cell>
          <cell r="P3">
            <v>210.33333333333334</v>
          </cell>
          <cell r="Q3">
            <v>214</v>
          </cell>
          <cell r="R3">
            <v>211</v>
          </cell>
          <cell r="S3">
            <v>227</v>
          </cell>
          <cell r="V3">
            <v>0.5</v>
          </cell>
          <cell r="W3">
            <v>1034.6666666666667</v>
          </cell>
          <cell r="X3">
            <v>1034.3333333333333</v>
          </cell>
          <cell r="Y3">
            <v>1021.3333333333333</v>
          </cell>
          <cell r="Z3">
            <v>1015</v>
          </cell>
          <cell r="AA3">
            <v>1023.3333333333333</v>
          </cell>
          <cell r="AB3">
            <v>1011.3333333333333</v>
          </cell>
          <cell r="AC3">
            <v>1020.6666666666667</v>
          </cell>
          <cell r="AD3">
            <v>1017</v>
          </cell>
          <cell r="AE3">
            <v>1022.6666666666667</v>
          </cell>
          <cell r="AF3">
            <v>1027.3333333333333</v>
          </cell>
          <cell r="AG3">
            <v>1037.3333333333333</v>
          </cell>
          <cell r="AH3">
            <v>1009.6666666666667</v>
          </cell>
          <cell r="AI3">
            <v>1013.6666666666667</v>
          </cell>
        </row>
        <row r="4">
          <cell r="B4">
            <v>1</v>
          </cell>
          <cell r="C4">
            <v>449.66666666666663</v>
          </cell>
          <cell r="D4">
            <v>447.33333333333337</v>
          </cell>
          <cell r="E4">
            <v>444</v>
          </cell>
          <cell r="F4">
            <v>448.33333333333337</v>
          </cell>
          <cell r="G4">
            <v>453.66666666666663</v>
          </cell>
          <cell r="H4">
            <v>452</v>
          </cell>
          <cell r="I4">
            <v>452</v>
          </cell>
          <cell r="J4">
            <v>448.33333333333337</v>
          </cell>
          <cell r="K4">
            <v>445</v>
          </cell>
          <cell r="L4">
            <v>444.33333333333337</v>
          </cell>
          <cell r="M4">
            <v>446.33333333333337</v>
          </cell>
          <cell r="N4">
            <v>441</v>
          </cell>
          <cell r="O4">
            <v>453</v>
          </cell>
          <cell r="P4">
            <v>450.33333333333337</v>
          </cell>
          <cell r="Q4">
            <v>448</v>
          </cell>
          <cell r="R4">
            <v>451</v>
          </cell>
          <cell r="S4">
            <v>467</v>
          </cell>
          <cell r="V4">
            <v>1</v>
          </cell>
          <cell r="W4">
            <v>1988.6666666666667</v>
          </cell>
          <cell r="X4">
            <v>1979.3333333333333</v>
          </cell>
          <cell r="Y4">
            <v>1975.3333333333333</v>
          </cell>
          <cell r="Z4">
            <v>1969</v>
          </cell>
          <cell r="AA4">
            <v>1969.3333333333333</v>
          </cell>
          <cell r="AB4">
            <v>1954.3333333333333</v>
          </cell>
          <cell r="AC4">
            <v>1965.6666666666667</v>
          </cell>
          <cell r="AD4">
            <v>1940</v>
          </cell>
          <cell r="AE4">
            <v>1961.6666666666667</v>
          </cell>
          <cell r="AF4">
            <v>1967.3333333333333</v>
          </cell>
          <cell r="AG4">
            <v>1955.3333333333333</v>
          </cell>
          <cell r="AH4">
            <v>1953.6666666666667</v>
          </cell>
          <cell r="AI4">
            <v>1943.6666666666667</v>
          </cell>
        </row>
        <row r="5">
          <cell r="B5">
            <v>2.5</v>
          </cell>
          <cell r="C5">
            <v>1111.6666666666667</v>
          </cell>
          <cell r="D5">
            <v>1104.3333333333333</v>
          </cell>
          <cell r="E5">
            <v>1106</v>
          </cell>
          <cell r="F5">
            <v>1110.3333333333333</v>
          </cell>
          <cell r="G5">
            <v>1104.6666666666667</v>
          </cell>
          <cell r="H5">
            <v>1103</v>
          </cell>
          <cell r="I5">
            <v>1108</v>
          </cell>
          <cell r="J5">
            <v>1105.3333333333333</v>
          </cell>
          <cell r="K5">
            <v>1096</v>
          </cell>
          <cell r="L5">
            <v>1118.3333333333333</v>
          </cell>
          <cell r="M5">
            <v>1112.3333333333333</v>
          </cell>
          <cell r="N5">
            <v>1109</v>
          </cell>
          <cell r="O5">
            <v>1099</v>
          </cell>
          <cell r="P5">
            <v>1106.3333333333333</v>
          </cell>
          <cell r="Q5">
            <v>1106</v>
          </cell>
          <cell r="R5">
            <v>1113</v>
          </cell>
          <cell r="S5">
            <v>1107</v>
          </cell>
          <cell r="V5">
            <v>2.5</v>
          </cell>
          <cell r="W5">
            <v>5640.666666666667</v>
          </cell>
          <cell r="X5">
            <v>5589.333333333333</v>
          </cell>
          <cell r="Y5">
            <v>5545.333333333333</v>
          </cell>
          <cell r="Z5">
            <v>5533</v>
          </cell>
          <cell r="AA5">
            <v>5495.333333333333</v>
          </cell>
          <cell r="AB5">
            <v>5494.333333333333</v>
          </cell>
          <cell r="AC5">
            <v>5519.666666666667</v>
          </cell>
          <cell r="AD5">
            <v>5509</v>
          </cell>
          <cell r="AE5">
            <v>5523.666666666667</v>
          </cell>
          <cell r="AF5">
            <v>5449.333333333333</v>
          </cell>
          <cell r="AG5">
            <v>5474.333333333333</v>
          </cell>
          <cell r="AH5">
            <v>5471.666666666667</v>
          </cell>
          <cell r="AI5">
            <v>5479.666666666667</v>
          </cell>
        </row>
        <row r="6">
          <cell r="B6">
            <v>5</v>
          </cell>
          <cell r="C6">
            <v>2087.6666666666665</v>
          </cell>
          <cell r="D6">
            <v>2066.3333333333335</v>
          </cell>
          <cell r="E6">
            <v>2057</v>
          </cell>
          <cell r="F6">
            <v>2085.3333333333335</v>
          </cell>
          <cell r="G6">
            <v>2060.6666666666665</v>
          </cell>
          <cell r="H6">
            <v>2053</v>
          </cell>
          <cell r="I6">
            <v>2072</v>
          </cell>
          <cell r="J6">
            <v>2083.3333333333335</v>
          </cell>
          <cell r="K6">
            <v>2071</v>
          </cell>
          <cell r="L6">
            <v>2074.3333333333335</v>
          </cell>
          <cell r="M6">
            <v>2083.3333333333335</v>
          </cell>
          <cell r="N6">
            <v>2076</v>
          </cell>
          <cell r="O6">
            <v>2075</v>
          </cell>
          <cell r="P6">
            <v>2080.3333333333335</v>
          </cell>
          <cell r="Q6">
            <v>2100</v>
          </cell>
          <cell r="R6">
            <v>2076</v>
          </cell>
          <cell r="S6">
            <v>2092</v>
          </cell>
          <cell r="V6">
            <v>5</v>
          </cell>
          <cell r="W6">
            <v>10538.666666666666</v>
          </cell>
          <cell r="X6">
            <v>10426.333333333334</v>
          </cell>
          <cell r="Y6">
            <v>10351.333333333334</v>
          </cell>
          <cell r="Z6">
            <v>10296</v>
          </cell>
          <cell r="AA6">
            <v>10261.333333333334</v>
          </cell>
          <cell r="AB6">
            <v>10275.333333333334</v>
          </cell>
          <cell r="AC6">
            <v>10288.666666666666</v>
          </cell>
          <cell r="AD6">
            <v>10263</v>
          </cell>
          <cell r="AE6">
            <v>10296.666666666666</v>
          </cell>
          <cell r="AF6">
            <v>10233.333333333334</v>
          </cell>
          <cell r="AG6">
            <v>10243.333333333334</v>
          </cell>
          <cell r="AH6">
            <v>10291.666666666666</v>
          </cell>
          <cell r="AI6">
            <v>10252.666666666666</v>
          </cell>
        </row>
        <row r="7">
          <cell r="B7">
            <v>10</v>
          </cell>
          <cell r="C7">
            <v>3938.6666666666665</v>
          </cell>
          <cell r="D7">
            <v>3957.3333333333335</v>
          </cell>
          <cell r="E7">
            <v>3934</v>
          </cell>
          <cell r="F7">
            <v>3945.3333333333335</v>
          </cell>
          <cell r="G7">
            <v>3947.6666666666665</v>
          </cell>
          <cell r="H7">
            <v>3941</v>
          </cell>
          <cell r="I7">
            <v>3949</v>
          </cell>
          <cell r="J7">
            <v>3948.3333333333335</v>
          </cell>
          <cell r="K7">
            <v>3932</v>
          </cell>
          <cell r="L7">
            <v>3972.3333333333335</v>
          </cell>
          <cell r="M7">
            <v>3966.3333333333335</v>
          </cell>
          <cell r="N7">
            <v>3957</v>
          </cell>
          <cell r="O7">
            <v>3966</v>
          </cell>
          <cell r="P7">
            <v>3955.3333333333335</v>
          </cell>
          <cell r="Q7">
            <v>3964</v>
          </cell>
          <cell r="R7">
            <v>3990</v>
          </cell>
          <cell r="S7">
            <v>3982</v>
          </cell>
          <cell r="V7">
            <v>10</v>
          </cell>
          <cell r="W7">
            <v>18762.666666666668</v>
          </cell>
          <cell r="X7">
            <v>18462.333333333332</v>
          </cell>
          <cell r="Y7">
            <v>18409.333333333332</v>
          </cell>
          <cell r="Z7">
            <v>18343</v>
          </cell>
          <cell r="AA7">
            <v>18193.333333333332</v>
          </cell>
          <cell r="AB7">
            <v>18183.333333333332</v>
          </cell>
          <cell r="AC7">
            <v>18143.666666666668</v>
          </cell>
          <cell r="AD7">
            <v>18176</v>
          </cell>
          <cell r="AE7">
            <v>18143.666666666668</v>
          </cell>
          <cell r="AF7">
            <v>18062.333333333332</v>
          </cell>
          <cell r="AG7">
            <v>18176.333333333332</v>
          </cell>
          <cell r="AH7">
            <v>18100.666666666668</v>
          </cell>
          <cell r="AI7">
            <v>18234.666666666668</v>
          </cell>
        </row>
        <row r="30">
          <cell r="F30" t="str">
            <v>Avg</v>
          </cell>
        </row>
        <row r="31">
          <cell r="B31">
            <v>0.1</v>
          </cell>
          <cell r="F31">
            <v>34.333333333333336</v>
          </cell>
          <cell r="G31">
            <v>7.3711147958319883</v>
          </cell>
        </row>
        <row r="32">
          <cell r="B32">
            <v>0.5</v>
          </cell>
          <cell r="F32">
            <v>243</v>
          </cell>
          <cell r="G32">
            <v>17.088007490635061</v>
          </cell>
        </row>
        <row r="33">
          <cell r="B33">
            <v>1</v>
          </cell>
          <cell r="F33">
            <v>466</v>
          </cell>
          <cell r="G33">
            <v>17.521415467935231</v>
          </cell>
        </row>
        <row r="34">
          <cell r="B34">
            <v>2.5</v>
          </cell>
          <cell r="F34">
            <v>1151.6666666666667</v>
          </cell>
          <cell r="G34">
            <v>39.145029484384523</v>
          </cell>
        </row>
        <row r="35">
          <cell r="B35">
            <v>5</v>
          </cell>
          <cell r="F35">
            <v>2158</v>
          </cell>
          <cell r="G35">
            <v>57.86190456595773</v>
          </cell>
        </row>
        <row r="36">
          <cell r="B36">
            <v>10</v>
          </cell>
          <cell r="F36">
            <v>4084</v>
          </cell>
          <cell r="G36">
            <v>96.56086163658648</v>
          </cell>
        </row>
        <row r="40">
          <cell r="B40">
            <v>0.36406250000000001</v>
          </cell>
          <cell r="F40">
            <v>172</v>
          </cell>
          <cell r="G40">
            <v>32.593455375785844</v>
          </cell>
        </row>
        <row r="41">
          <cell r="B41">
            <v>0.72812500000000002</v>
          </cell>
          <cell r="F41">
            <v>1102.3333333333333</v>
          </cell>
          <cell r="G41">
            <v>82.081260549124934</v>
          </cell>
        </row>
        <row r="42">
          <cell r="B42">
            <v>1.45625</v>
          </cell>
          <cell r="F42">
            <v>2175</v>
          </cell>
          <cell r="G42">
            <v>206.01051753086122</v>
          </cell>
        </row>
        <row r="43">
          <cell r="B43">
            <v>2.9125000000000001</v>
          </cell>
          <cell r="F43">
            <v>5522.666666666667</v>
          </cell>
          <cell r="G43">
            <v>66.83561924602779</v>
          </cell>
        </row>
        <row r="44">
          <cell r="B44">
            <v>5.8250000000000002</v>
          </cell>
          <cell r="F44">
            <v>10385</v>
          </cell>
          <cell r="G44">
            <v>117.62794452566676</v>
          </cell>
        </row>
        <row r="45">
          <cell r="B45">
            <v>11.65</v>
          </cell>
          <cell r="F45">
            <v>18247.333333333332</v>
          </cell>
          <cell r="G45">
            <v>166.3620549684733</v>
          </cell>
        </row>
        <row r="47">
          <cell r="B47">
            <v>7.2812500000000002E-2</v>
          </cell>
          <cell r="F47">
            <v>172</v>
          </cell>
        </row>
        <row r="48">
          <cell r="B48">
            <v>0.145625</v>
          </cell>
          <cell r="F48">
            <v>1102.3333333333333</v>
          </cell>
        </row>
        <row r="49">
          <cell r="B49">
            <v>0.29125000000000001</v>
          </cell>
          <cell r="F49">
            <v>2175</v>
          </cell>
        </row>
        <row r="50">
          <cell r="B50">
            <v>0.58250000000000002</v>
          </cell>
          <cell r="F50">
            <v>5522.666666666667</v>
          </cell>
        </row>
        <row r="51">
          <cell r="B51">
            <v>1.165</v>
          </cell>
          <cell r="F51">
            <v>10385</v>
          </cell>
        </row>
        <row r="52">
          <cell r="B52">
            <v>2.33</v>
          </cell>
          <cell r="F52">
            <v>18247.333333333332</v>
          </cell>
        </row>
      </sheetData>
      <sheetData sheetId="4"/>
      <sheetData sheetId="5">
        <row r="4">
          <cell r="K4">
            <v>0.121470855</v>
          </cell>
          <cell r="L4">
            <v>1015.834107042</v>
          </cell>
          <cell r="M4">
            <v>1097.990855</v>
          </cell>
          <cell r="O4">
            <v>0.26514499600000002</v>
          </cell>
          <cell r="P4">
            <v>1385.275591973</v>
          </cell>
          <cell r="Q4">
            <v>1281.332028</v>
          </cell>
          <cell r="S4">
            <v>0.28316529200000001</v>
          </cell>
          <cell r="T4">
            <v>1217.1314061390001</v>
          </cell>
          <cell r="U4">
            <v>1248.0626649999999</v>
          </cell>
        </row>
        <row r="5">
          <cell r="K5">
            <v>0.25111455100000002</v>
          </cell>
          <cell r="L5">
            <v>1093.661793406</v>
          </cell>
          <cell r="M5">
            <v>1194.657813</v>
          </cell>
          <cell r="O5">
            <v>0.54335306000000005</v>
          </cell>
          <cell r="P5">
            <v>1664.3891800839999</v>
          </cell>
          <cell r="Q5">
            <v>1539.3670099999999</v>
          </cell>
          <cell r="S5">
            <v>0.55650828900000004</v>
          </cell>
          <cell r="T5">
            <v>1615.5041797890001</v>
          </cell>
          <cell r="U5">
            <v>1652.3310650000001</v>
          </cell>
        </row>
        <row r="6">
          <cell r="K6">
            <v>0.38220051300000002</v>
          </cell>
          <cell r="L6">
            <v>1215.7127635649999</v>
          </cell>
          <cell r="M6">
            <v>1296.8147670000001</v>
          </cell>
          <cell r="O6">
            <v>0.80991027999999998</v>
          </cell>
          <cell r="P6">
            <v>1975.8143393190001</v>
          </cell>
          <cell r="Q6">
            <v>1785.1346739999999</v>
          </cell>
          <cell r="S6">
            <v>0.82126783699999895</v>
          </cell>
          <cell r="T6">
            <v>2036.0162404160001</v>
          </cell>
          <cell r="U6">
            <v>2149.0759130000001</v>
          </cell>
        </row>
        <row r="7">
          <cell r="K7">
            <v>0.50863917400000003</v>
          </cell>
          <cell r="L7">
            <v>1290.439261559</v>
          </cell>
          <cell r="M7">
            <v>1376.3312820000001</v>
          </cell>
          <cell r="O7">
            <v>1.093325919</v>
          </cell>
          <cell r="P7">
            <v>2681.0130890250002</v>
          </cell>
          <cell r="Q7">
            <v>2403.6099829999998</v>
          </cell>
          <cell r="S7">
            <v>1.107441761</v>
          </cell>
          <cell r="T7">
            <v>2624.0225508670001</v>
          </cell>
          <cell r="U7">
            <v>2572.704952</v>
          </cell>
        </row>
        <row r="8">
          <cell r="K8">
            <v>0.63852324800000004</v>
          </cell>
          <cell r="L8">
            <v>1451.691178285</v>
          </cell>
          <cell r="M8">
            <v>1515.2462459999999</v>
          </cell>
          <cell r="O8">
            <v>1.3625310580000001</v>
          </cell>
          <cell r="P8">
            <v>3426.998286005</v>
          </cell>
          <cell r="Q8">
            <v>2895.4530289999998</v>
          </cell>
          <cell r="S8">
            <v>1.3815811600000001</v>
          </cell>
          <cell r="T8">
            <v>3368.3298757080001</v>
          </cell>
          <cell r="U8">
            <v>3115.8634609999999</v>
          </cell>
        </row>
        <row r="9">
          <cell r="K9">
            <v>0.761917124</v>
          </cell>
          <cell r="L9">
            <v>1576.8887484669999</v>
          </cell>
          <cell r="M9">
            <v>1605.110942</v>
          </cell>
          <cell r="O9">
            <v>1.6318244609999999</v>
          </cell>
          <cell r="P9">
            <v>4193.859574045</v>
          </cell>
          <cell r="Q9">
            <v>3459.7753729999999</v>
          </cell>
          <cell r="S9">
            <v>1.6602335050000001</v>
          </cell>
          <cell r="T9">
            <v>4417.4327006659996</v>
          </cell>
          <cell r="U9">
            <v>3830.7316350000001</v>
          </cell>
        </row>
        <row r="10">
          <cell r="K10">
            <v>0.88298734999999895</v>
          </cell>
          <cell r="L10">
            <v>1698.3214271639999</v>
          </cell>
          <cell r="M10">
            <v>1737.1882419999999</v>
          </cell>
          <cell r="O10">
            <v>1.9045601590000001</v>
          </cell>
          <cell r="P10">
            <v>5088.4374520820002</v>
          </cell>
          <cell r="Q10">
            <v>4063.8096230000001</v>
          </cell>
          <cell r="S10">
            <v>1.9311872940000001</v>
          </cell>
          <cell r="T10">
            <v>5515.0832373499998</v>
          </cell>
          <cell r="U10">
            <v>4303.2851060000003</v>
          </cell>
        </row>
        <row r="11">
          <cell r="K11">
            <v>1.0128714240000001</v>
          </cell>
          <cell r="L11">
            <v>1823.1813587520001</v>
          </cell>
          <cell r="M11">
            <v>1858.4627270000001</v>
          </cell>
          <cell r="O11">
            <v>2.182150375</v>
          </cell>
          <cell r="P11">
            <v>6032.9519307319997</v>
          </cell>
          <cell r="Q11">
            <v>4529.2412279999999</v>
          </cell>
          <cell r="S11">
            <v>2.2115209340000002</v>
          </cell>
          <cell r="T11">
            <v>7058.5626841530002</v>
          </cell>
          <cell r="U11">
            <v>4881.6200319999998</v>
          </cell>
        </row>
        <row r="12">
          <cell r="K12">
            <v>1.1393100839999999</v>
          </cell>
          <cell r="L12">
            <v>1987.0105342649999</v>
          </cell>
          <cell r="M12">
            <v>1997.2221520000001</v>
          </cell>
          <cell r="O12">
            <v>2.4720975489999999</v>
          </cell>
          <cell r="P12">
            <v>7249.6082765689998</v>
          </cell>
          <cell r="Q12">
            <v>4955.0464199999997</v>
          </cell>
          <cell r="S12">
            <v>2.4873416270000002</v>
          </cell>
          <cell r="T12">
            <v>8863.9044510790009</v>
          </cell>
          <cell r="U12">
            <v>5409.5611730000001</v>
          </cell>
        </row>
        <row r="13">
          <cell r="K13">
            <v>1.2689537799999999</v>
          </cell>
          <cell r="L13">
            <v>2231.5316477350002</v>
          </cell>
          <cell r="M13">
            <v>2177.0258589999999</v>
          </cell>
          <cell r="O13">
            <v>2.747657695</v>
          </cell>
          <cell r="P13">
            <v>8420.1083945209903</v>
          </cell>
          <cell r="Q13">
            <v>5186.5363049999996</v>
          </cell>
          <cell r="S13">
            <v>2.7628968519999999</v>
          </cell>
          <cell r="T13">
            <v>10926.382335013999</v>
          </cell>
          <cell r="U13">
            <v>5668.0075390000002</v>
          </cell>
        </row>
        <row r="14">
          <cell r="K14">
            <v>1.390424635</v>
          </cell>
          <cell r="L14">
            <v>2406.792617304</v>
          </cell>
          <cell r="M14">
            <v>2326.5883279999998</v>
          </cell>
          <cell r="O14">
            <v>3.0251596470000002</v>
          </cell>
          <cell r="P14">
            <v>9752.4170168380006</v>
          </cell>
          <cell r="Q14">
            <v>5399.4599639999997</v>
          </cell>
          <cell r="S14">
            <v>3.3325900239999999</v>
          </cell>
          <cell r="T14">
            <v>15991.37407835</v>
          </cell>
          <cell r="U14">
            <v>5911.0372340000004</v>
          </cell>
        </row>
        <row r="15">
          <cell r="K15">
            <v>1.520308709</v>
          </cell>
          <cell r="L15">
            <v>2591.7780207010001</v>
          </cell>
          <cell r="M15">
            <v>2469.9812350000002</v>
          </cell>
          <cell r="O15">
            <v>3.568600972</v>
          </cell>
          <cell r="P15">
            <v>12575.068290723</v>
          </cell>
          <cell r="Q15">
            <v>5483.3401590000003</v>
          </cell>
          <cell r="S15">
            <v>3.8883019110000001</v>
          </cell>
          <cell r="T15">
            <v>22030.622721897998</v>
          </cell>
          <cell r="U15">
            <v>5995.2862139999997</v>
          </cell>
        </row>
        <row r="16">
          <cell r="K16">
            <v>1.638654654</v>
          </cell>
          <cell r="L16">
            <v>2795.2745705940001</v>
          </cell>
          <cell r="M16">
            <v>2586.6211189999999</v>
          </cell>
          <cell r="O16">
            <v>4.1328725950000003</v>
          </cell>
          <cell r="P16">
            <v>15565.344594097</v>
          </cell>
          <cell r="Q16">
            <v>5100.9177909999999</v>
          </cell>
          <cell r="S16">
            <v>4.4238382700000001</v>
          </cell>
          <cell r="T16">
            <v>28318.573889626001</v>
          </cell>
          <cell r="U16">
            <v>5768.5923750000002</v>
          </cell>
        </row>
        <row r="17">
          <cell r="K17">
            <v>1.769740616</v>
          </cell>
          <cell r="L17">
            <v>3041.425638063</v>
          </cell>
          <cell r="M17">
            <v>2760.7360290000001</v>
          </cell>
          <cell r="O17">
            <v>4.6997038739999999</v>
          </cell>
          <cell r="P17">
            <v>18470.555139036001</v>
          </cell>
          <cell r="Q17">
            <v>4513.2773020000004</v>
          </cell>
          <cell r="S17">
            <v>4.9764530359999997</v>
          </cell>
          <cell r="T17">
            <v>34820.918192527999</v>
          </cell>
          <cell r="U17">
            <v>5418.5133649999998</v>
          </cell>
        </row>
        <row r="18">
          <cell r="K18">
            <v>1.885202029</v>
          </cell>
          <cell r="L18">
            <v>3158.5198819890002</v>
          </cell>
          <cell r="M18">
            <v>2798.9711579999998</v>
          </cell>
          <cell r="O18">
            <v>5.2321122009999996</v>
          </cell>
          <cell r="P18">
            <v>21348.312275152999</v>
          </cell>
          <cell r="Q18">
            <v>3842.4787470000001</v>
          </cell>
          <cell r="S18">
            <v>5.523935431</v>
          </cell>
          <cell r="T18">
            <v>40825.945911329</v>
          </cell>
          <cell r="U18">
            <v>4631.271667</v>
          </cell>
        </row>
        <row r="19">
          <cell r="K19">
            <v>2.1487360940000002</v>
          </cell>
          <cell r="L19">
            <v>3716.236177105</v>
          </cell>
          <cell r="M19">
            <v>3174.4075079999998</v>
          </cell>
          <cell r="O19">
            <v>5.7930297939999997</v>
          </cell>
          <cell r="P19">
            <v>23105.330439814999</v>
          </cell>
          <cell r="Q19">
            <v>2037.6306729999999</v>
          </cell>
          <cell r="S19">
            <v>6.0712408480000004</v>
          </cell>
          <cell r="T19">
            <v>46537.346005690997</v>
          </cell>
          <cell r="U19">
            <v>3812.3757310000001</v>
          </cell>
        </row>
        <row r="20">
          <cell r="K20">
            <v>2.4012929110000001</v>
          </cell>
          <cell r="L20">
            <v>4112.7160367420001</v>
          </cell>
          <cell r="M20">
            <v>3381.0205089999999</v>
          </cell>
          <cell r="O20">
            <v>6.3370889659999996</v>
          </cell>
          <cell r="P20">
            <v>26071.094771025</v>
          </cell>
          <cell r="Q20">
            <v>2275.7472779999998</v>
          </cell>
          <cell r="S20">
            <v>6.6114671319999996</v>
          </cell>
          <cell r="T20">
            <v>51611.139942941001</v>
          </cell>
          <cell r="U20">
            <v>3048.0642429999998</v>
          </cell>
        </row>
        <row r="21">
          <cell r="K21">
            <v>2.6375841719999999</v>
          </cell>
          <cell r="L21">
            <v>4536.1457961189999</v>
          </cell>
          <cell r="M21">
            <v>3601.9924350000001</v>
          </cell>
          <cell r="O21">
            <v>6.8880327279999998</v>
          </cell>
          <cell r="P21">
            <v>28418.788802636001</v>
          </cell>
          <cell r="Q21">
            <v>2337.6104359999999</v>
          </cell>
          <cell r="S21">
            <v>7.1495696769999997</v>
          </cell>
          <cell r="T21">
            <v>55711.163533409999</v>
          </cell>
          <cell r="U21">
            <v>2559.9482699999999</v>
          </cell>
        </row>
        <row r="22">
          <cell r="K22">
            <v>2.9080891900000001</v>
          </cell>
          <cell r="L22">
            <v>5117.2505672919997</v>
          </cell>
          <cell r="M22">
            <v>3894.8359300000002</v>
          </cell>
          <cell r="O22">
            <v>7.4420657300000004</v>
          </cell>
          <cell r="P22">
            <v>30311.555374940999</v>
          </cell>
          <cell r="Q22">
            <v>1918.7286409999999</v>
          </cell>
          <cell r="S22">
            <v>7.709971489</v>
          </cell>
          <cell r="T22">
            <v>59877.903920293997</v>
          </cell>
          <cell r="U22">
            <v>1894.985637</v>
          </cell>
        </row>
        <row r="23">
          <cell r="K23">
            <v>3.1540756839999999</v>
          </cell>
          <cell r="L23">
            <v>5649.1507796059996</v>
          </cell>
          <cell r="M23">
            <v>4056.1648249999998</v>
          </cell>
          <cell r="O23">
            <v>7.9916855330000001</v>
          </cell>
          <cell r="P23">
            <v>32024.960659206001</v>
          </cell>
          <cell r="Q23">
            <v>1674.7618379999999</v>
          </cell>
          <cell r="S23">
            <v>8.2671876910000002</v>
          </cell>
          <cell r="T23">
            <v>63260.334918171</v>
          </cell>
          <cell r="U23">
            <v>1458.6012579999999</v>
          </cell>
        </row>
        <row r="24">
          <cell r="K24">
            <v>3.4019851989999998</v>
          </cell>
          <cell r="L24">
            <v>6126.1250070180004</v>
          </cell>
          <cell r="M24">
            <v>4219.0258729999996</v>
          </cell>
          <cell r="O24">
            <v>8.5434236719999905</v>
          </cell>
          <cell r="P24">
            <v>33633.756955502999</v>
          </cell>
          <cell r="Q24">
            <v>1492.780107</v>
          </cell>
          <cell r="S24">
            <v>8.8050247679999902</v>
          </cell>
          <cell r="T24">
            <v>66303.136876179997</v>
          </cell>
          <cell r="U24">
            <v>1120.0541820000001</v>
          </cell>
        </row>
        <row r="25">
          <cell r="K25">
            <v>3.6417218729999998</v>
          </cell>
          <cell r="L25">
            <v>6569.6862832630004</v>
          </cell>
          <cell r="M25">
            <v>4413.9721390000004</v>
          </cell>
          <cell r="O25">
            <v>9.0883654830000005</v>
          </cell>
          <cell r="P25">
            <v>35185.051482513998</v>
          </cell>
          <cell r="Q25">
            <v>1215.945802</v>
          </cell>
          <cell r="S25">
            <v>9.3778150609999997</v>
          </cell>
          <cell r="T25">
            <v>68979.844236406003</v>
          </cell>
          <cell r="U25">
            <v>814.52164809999999</v>
          </cell>
        </row>
        <row r="26">
          <cell r="K26">
            <v>3.9037335460000002</v>
          </cell>
          <cell r="L26">
            <v>7149.899039809</v>
          </cell>
          <cell r="M26">
            <v>4465.2985420000005</v>
          </cell>
          <cell r="O26">
            <v>9.6529018989999997</v>
          </cell>
          <cell r="P26">
            <v>36403.056908322003</v>
          </cell>
          <cell r="Q26">
            <v>1106.9871270000001</v>
          </cell>
          <cell r="S26">
            <v>9.9169794759999998</v>
          </cell>
          <cell r="T26">
            <v>71322.230412391</v>
          </cell>
          <cell r="U26">
            <v>597.37086490000002</v>
          </cell>
        </row>
        <row r="27">
          <cell r="K27">
            <v>4.1559698599999999</v>
          </cell>
          <cell r="L27">
            <v>7684.868224758</v>
          </cell>
          <cell r="M27">
            <v>4594.88256</v>
          </cell>
          <cell r="O27">
            <v>10.21690873</v>
          </cell>
          <cell r="P27">
            <v>37637.354502094</v>
          </cell>
          <cell r="Q27">
            <v>960.3751168</v>
          </cell>
          <cell r="S27">
            <v>10.47977049</v>
          </cell>
          <cell r="T27">
            <v>73755.218735108996</v>
          </cell>
          <cell r="U27">
            <v>499.77045420000002</v>
          </cell>
        </row>
        <row r="28">
          <cell r="K28">
            <v>4.3957065340000003</v>
          </cell>
          <cell r="L28">
            <v>8183.7063941380002</v>
          </cell>
          <cell r="M28">
            <v>4726.486868</v>
          </cell>
          <cell r="O28">
            <v>10.75170018</v>
          </cell>
          <cell r="P28">
            <v>39016.954643637</v>
          </cell>
          <cell r="Q28">
            <v>984.37599660000001</v>
          </cell>
          <cell r="S28">
            <v>11.043800360000001</v>
          </cell>
          <cell r="T28">
            <v>76275.934116094999</v>
          </cell>
          <cell r="U28">
            <v>424.34758440000002</v>
          </cell>
        </row>
        <row r="29">
          <cell r="K29">
            <v>4.6495453659999999</v>
          </cell>
          <cell r="L29">
            <v>8687.5737567230008</v>
          </cell>
          <cell r="M29">
            <v>4820.1172370000004</v>
          </cell>
          <cell r="O29">
            <v>11.32470994</v>
          </cell>
          <cell r="P29">
            <v>40412.625792491999</v>
          </cell>
          <cell r="Q29">
            <v>810.76574330000005</v>
          </cell>
          <cell r="S29">
            <v>11.59588419</v>
          </cell>
          <cell r="T29">
            <v>78770.3313796</v>
          </cell>
          <cell r="U29">
            <v>358.94673210000002</v>
          </cell>
        </row>
        <row r="30">
          <cell r="K30">
            <v>4.9009002949999996</v>
          </cell>
          <cell r="L30">
            <v>9226.6970759020005</v>
          </cell>
          <cell r="M30">
            <v>4829.124538</v>
          </cell>
          <cell r="O30">
            <v>11.85941313</v>
          </cell>
          <cell r="P30">
            <v>41795.617064019003</v>
          </cell>
          <cell r="Q30">
            <v>692.61765209999999</v>
          </cell>
          <cell r="S30">
            <v>12.14442846</v>
          </cell>
          <cell r="T30">
            <v>81045.632158085893</v>
          </cell>
          <cell r="U30">
            <v>340.69689340000002</v>
          </cell>
        </row>
        <row r="31">
          <cell r="K31">
            <v>5.1582646649999999</v>
          </cell>
          <cell r="L31">
            <v>9942.3803148740008</v>
          </cell>
          <cell r="M31">
            <v>4920.8397240000004</v>
          </cell>
          <cell r="O31">
            <v>12.42377302</v>
          </cell>
          <cell r="P31">
            <v>42932.825131958998</v>
          </cell>
          <cell r="Q31">
            <v>715.70949180000002</v>
          </cell>
          <cell r="S31">
            <v>12.68235402</v>
          </cell>
          <cell r="T31">
            <v>83021.776295853997</v>
          </cell>
          <cell r="U31">
            <v>300.3778709</v>
          </cell>
        </row>
        <row r="32">
          <cell r="K32">
            <v>5.409218965</v>
          </cell>
          <cell r="L32">
            <v>10483.051758611</v>
          </cell>
          <cell r="M32">
            <v>4911.0762219999997</v>
          </cell>
          <cell r="O32">
            <v>12.976129009999999</v>
          </cell>
          <cell r="P32">
            <v>44250.868892279999</v>
          </cell>
          <cell r="Q32">
            <v>595.40973670000005</v>
          </cell>
          <cell r="S32">
            <v>13.24532202</v>
          </cell>
          <cell r="T32">
            <v>85131.059145583</v>
          </cell>
          <cell r="U32">
            <v>77.689282969999894</v>
          </cell>
        </row>
        <row r="33">
          <cell r="K33">
            <v>5.6583303689999997</v>
          </cell>
          <cell r="L33">
            <v>10987.467599611</v>
          </cell>
          <cell r="M33">
            <v>4790.4526640000004</v>
          </cell>
          <cell r="O33">
            <v>13.517540260000001</v>
          </cell>
          <cell r="P33">
            <v>45311.702815375</v>
          </cell>
          <cell r="Q33">
            <v>571.58516159999999</v>
          </cell>
          <cell r="S33">
            <v>13.789087869999999</v>
          </cell>
          <cell r="T33">
            <v>86972.516446833004</v>
          </cell>
          <cell r="U33">
            <v>259.43890579999999</v>
          </cell>
        </row>
        <row r="34">
          <cell r="K34">
            <v>5.9074417730000004</v>
          </cell>
          <cell r="L34">
            <v>11518.496438960001</v>
          </cell>
          <cell r="M34">
            <v>4687.5225069999997</v>
          </cell>
          <cell r="O34">
            <v>14.065041730000001</v>
          </cell>
          <cell r="P34">
            <v>46343.638413394001</v>
          </cell>
          <cell r="Q34">
            <v>512.17004139999904</v>
          </cell>
          <cell r="S34">
            <v>14.34736594</v>
          </cell>
          <cell r="T34">
            <v>89116.890119869</v>
          </cell>
          <cell r="U34">
            <v>161.94810559999999</v>
          </cell>
        </row>
        <row r="35">
          <cell r="K35">
            <v>6.1710559629999997</v>
          </cell>
          <cell r="L35">
            <v>12118.969722753</v>
          </cell>
          <cell r="M35">
            <v>4450.7920720000002</v>
          </cell>
          <cell r="O35">
            <v>14.62631238</v>
          </cell>
          <cell r="P35">
            <v>47485.638295441</v>
          </cell>
          <cell r="Q35">
            <v>447.73770990000003</v>
          </cell>
        </row>
        <row r="36">
          <cell r="K36">
            <v>6.4139175469999996</v>
          </cell>
          <cell r="L36">
            <v>12758.957042876</v>
          </cell>
          <cell r="M36">
            <v>4234.0535680000003</v>
          </cell>
          <cell r="O36">
            <v>15.187229970000001</v>
          </cell>
          <cell r="P36">
            <v>48471.056436512001</v>
          </cell>
          <cell r="Q36">
            <v>354.76252449999998</v>
          </cell>
        </row>
        <row r="37">
          <cell r="K37">
            <v>6.6758490940000002</v>
          </cell>
          <cell r="L37">
            <v>13394.123060804</v>
          </cell>
          <cell r="M37">
            <v>3960.8312059999998</v>
          </cell>
          <cell r="O37">
            <v>15.73305442</v>
          </cell>
          <cell r="P37">
            <v>49722.457120635998</v>
          </cell>
          <cell r="Q37">
            <v>402.563515</v>
          </cell>
        </row>
        <row r="38">
          <cell r="K38">
            <v>6.9344153530000003</v>
          </cell>
          <cell r="L38">
            <v>13849.795094302999</v>
          </cell>
          <cell r="M38">
            <v>3713.494631</v>
          </cell>
          <cell r="O38">
            <v>16.29220673</v>
          </cell>
          <cell r="P38">
            <v>50854.504773383997</v>
          </cell>
          <cell r="Q38">
            <v>304.88168109999998</v>
          </cell>
        </row>
        <row r="39">
          <cell r="K39">
            <v>7.182244743</v>
          </cell>
          <cell r="L39">
            <v>14409.029288688</v>
          </cell>
          <cell r="M39">
            <v>3294.6890210000001</v>
          </cell>
          <cell r="O39">
            <v>16.846328</v>
          </cell>
          <cell r="P39">
            <v>52308.414893695001</v>
          </cell>
          <cell r="Q39">
            <v>289.2385481</v>
          </cell>
        </row>
        <row r="40">
          <cell r="K40">
            <v>7.4327182870000001</v>
          </cell>
          <cell r="L40">
            <v>14948.631789278001</v>
          </cell>
          <cell r="M40">
            <v>3174.4703089999998</v>
          </cell>
          <cell r="O40">
            <v>17.393211619999999</v>
          </cell>
          <cell r="P40">
            <v>53576.992388387996</v>
          </cell>
          <cell r="Q40">
            <v>283.17869530000002</v>
          </cell>
        </row>
        <row r="41">
          <cell r="K41">
            <v>7.6868776219999999</v>
          </cell>
          <cell r="L41">
            <v>15373.510888122</v>
          </cell>
          <cell r="M41">
            <v>2886.3150179999998</v>
          </cell>
          <cell r="O41">
            <v>17.948656840000002</v>
          </cell>
          <cell r="P41">
            <v>54657.878210515002</v>
          </cell>
          <cell r="Q41">
            <v>141.2191028</v>
          </cell>
        </row>
        <row r="42">
          <cell r="K42">
            <v>7.9303802130000003</v>
          </cell>
          <cell r="L42">
            <v>15842.526280904</v>
          </cell>
          <cell r="M42">
            <v>2718.9451469999999</v>
          </cell>
          <cell r="O42">
            <v>18.52616806</v>
          </cell>
          <cell r="P42">
            <v>56113.410175602003</v>
          </cell>
          <cell r="Q42">
            <v>236.79658169999999</v>
          </cell>
        </row>
        <row r="43">
          <cell r="K43">
            <v>8.1669118520000001</v>
          </cell>
          <cell r="L43">
            <v>16103.282060568999</v>
          </cell>
          <cell r="M43">
            <v>2534.3570239999999</v>
          </cell>
          <cell r="O43">
            <v>19.064048759999999</v>
          </cell>
          <cell r="P43">
            <v>57014.713549038999</v>
          </cell>
          <cell r="Q43">
            <v>284.0547469</v>
          </cell>
        </row>
        <row r="44">
          <cell r="K44">
            <v>8.4257986149999997</v>
          </cell>
          <cell r="L44">
            <v>16459.461289160001</v>
          </cell>
          <cell r="M44">
            <v>2274.1768489999999</v>
          </cell>
          <cell r="O44">
            <v>19.608107929999999</v>
          </cell>
          <cell r="P44">
            <v>58204.410411506004</v>
          </cell>
          <cell r="Q44">
            <v>158.19832059999999</v>
          </cell>
        </row>
        <row r="45">
          <cell r="K45">
            <v>8.6827623559999996</v>
          </cell>
          <cell r="L45">
            <v>16858.088618719001</v>
          </cell>
          <cell r="M45">
            <v>2161.5961360000001</v>
          </cell>
          <cell r="O45">
            <v>20.178293239999999</v>
          </cell>
          <cell r="P45">
            <v>59202.360989473003</v>
          </cell>
          <cell r="Q45">
            <v>76.663117490000005</v>
          </cell>
        </row>
        <row r="46">
          <cell r="K46">
            <v>8.9374825730000005</v>
          </cell>
          <cell r="L46">
            <v>17338.596993335999</v>
          </cell>
          <cell r="M46">
            <v>2165.0796580000001</v>
          </cell>
          <cell r="O46">
            <v>20.716880039999999</v>
          </cell>
          <cell r="P46">
            <v>60111.699866565999</v>
          </cell>
          <cell r="Q46">
            <v>99.224220509999896</v>
          </cell>
        </row>
        <row r="47">
          <cell r="K47">
            <v>9.1866741019999996</v>
          </cell>
          <cell r="L47">
            <v>17729.137215086001</v>
          </cell>
          <cell r="M47">
            <v>1977.9485810000001</v>
          </cell>
          <cell r="O47">
            <v>21.270913050000001</v>
          </cell>
          <cell r="P47">
            <v>61583.376559183002</v>
          </cell>
          <cell r="Q47">
            <v>125.31407400000001</v>
          </cell>
        </row>
        <row r="48">
          <cell r="K48">
            <v>9.4245678809999998</v>
          </cell>
          <cell r="L48">
            <v>18040.140694680002</v>
          </cell>
          <cell r="M48">
            <v>2018.783304</v>
          </cell>
          <cell r="O48">
            <v>21.816031389999999</v>
          </cell>
          <cell r="P48">
            <v>62751.031076758001</v>
          </cell>
          <cell r="Q48">
            <v>97.870478700000007</v>
          </cell>
        </row>
        <row r="49">
          <cell r="K49">
            <v>9.6790477199999998</v>
          </cell>
          <cell r="L49">
            <v>18418.782473402</v>
          </cell>
          <cell r="M49">
            <v>1871.1335349999999</v>
          </cell>
          <cell r="O49">
            <v>22.36803432</v>
          </cell>
          <cell r="P49">
            <v>64345.083329647001</v>
          </cell>
          <cell r="Q49">
            <v>78.068469030000003</v>
          </cell>
        </row>
        <row r="50">
          <cell r="K50">
            <v>9.9316045370000001</v>
          </cell>
          <cell r="L50">
            <v>18755.882909824999</v>
          </cell>
          <cell r="M50">
            <v>1823.5449169999999</v>
          </cell>
          <cell r="O50">
            <v>22.929393229999999</v>
          </cell>
          <cell r="P50">
            <v>65605.846481333996</v>
          </cell>
          <cell r="Q50">
            <v>108.65511530000001</v>
          </cell>
        </row>
        <row r="51">
          <cell r="K51">
            <v>10.189209290000001</v>
          </cell>
          <cell r="L51">
            <v>19279.908328556001</v>
          </cell>
          <cell r="M51">
            <v>1816.337131</v>
          </cell>
          <cell r="O51">
            <v>23.490310820000001</v>
          </cell>
          <cell r="P51">
            <v>67059.535440994005</v>
          </cell>
          <cell r="Q51">
            <v>84.164706190000004</v>
          </cell>
        </row>
        <row r="52">
          <cell r="K52">
            <v>10.430548480000001</v>
          </cell>
          <cell r="L52">
            <v>19589.511124027002</v>
          </cell>
          <cell r="M52">
            <v>1804.6144549999999</v>
          </cell>
          <cell r="O52">
            <v>24.040989790000001</v>
          </cell>
          <cell r="P52">
            <v>68209.275945829999</v>
          </cell>
          <cell r="Q52">
            <v>90.809435449999995</v>
          </cell>
        </row>
        <row r="53">
          <cell r="K53">
            <v>10.675012580000001</v>
          </cell>
          <cell r="L53">
            <v>19827.1040115</v>
          </cell>
          <cell r="M53">
            <v>1741.9368569999999</v>
          </cell>
          <cell r="O53">
            <v>24.60737975</v>
          </cell>
          <cell r="P53">
            <v>69254.186302047005</v>
          </cell>
          <cell r="Q53">
            <v>176.45306479999999</v>
          </cell>
        </row>
        <row r="54">
          <cell r="K54">
            <v>10.94191193</v>
          </cell>
          <cell r="L54">
            <v>20207.957396733</v>
          </cell>
          <cell r="M54">
            <v>1738.2155279999999</v>
          </cell>
          <cell r="O54">
            <v>25.156293439999999</v>
          </cell>
          <cell r="P54">
            <v>70464.229944414998</v>
          </cell>
          <cell r="Q54">
            <v>109.1369265</v>
          </cell>
        </row>
        <row r="55">
          <cell r="K55">
            <v>11.185094019999999</v>
          </cell>
          <cell r="L55">
            <v>20462.196309211999</v>
          </cell>
          <cell r="M55">
            <v>1743.4246459999999</v>
          </cell>
          <cell r="O55">
            <v>26.233025730000001</v>
          </cell>
          <cell r="P55">
            <v>72678.195502329996</v>
          </cell>
          <cell r="Q55">
            <v>139.08033879999999</v>
          </cell>
        </row>
        <row r="56">
          <cell r="K56">
            <v>11.44085587</v>
          </cell>
          <cell r="L56">
            <v>20987.791968566002</v>
          </cell>
          <cell r="M56">
            <v>1645.3731319999999</v>
          </cell>
          <cell r="O56">
            <v>27.351859940000001</v>
          </cell>
          <cell r="P56">
            <v>75314.430463405006</v>
          </cell>
          <cell r="Q56">
            <v>132.99957620000001</v>
          </cell>
        </row>
        <row r="57">
          <cell r="K57">
            <v>11.67818877</v>
          </cell>
          <cell r="L57">
            <v>21107.624181351999</v>
          </cell>
          <cell r="M57">
            <v>1684.4088999999999</v>
          </cell>
          <cell r="O57">
            <v>28.456483649999999</v>
          </cell>
          <cell r="P57">
            <v>78391.438602117007</v>
          </cell>
          <cell r="Q57">
            <v>167.5053355</v>
          </cell>
        </row>
        <row r="58">
          <cell r="K58">
            <v>11.93699541</v>
          </cell>
          <cell r="L58">
            <v>21362.275927047001</v>
          </cell>
          <cell r="M58">
            <v>1666.372926</v>
          </cell>
          <cell r="O58">
            <v>29.57046334</v>
          </cell>
          <cell r="P58">
            <v>81283.114115210003</v>
          </cell>
          <cell r="Q58">
            <v>253.863934</v>
          </cell>
        </row>
        <row r="59">
          <cell r="K59">
            <v>12.45677208</v>
          </cell>
          <cell r="L59">
            <v>22233.368755544001</v>
          </cell>
          <cell r="M59">
            <v>1683.707173</v>
          </cell>
          <cell r="O59">
            <v>30.677293649999999</v>
          </cell>
          <cell r="P59">
            <v>83812.67592224</v>
          </cell>
          <cell r="Q59">
            <v>274.77918199999999</v>
          </cell>
        </row>
        <row r="60">
          <cell r="K60">
            <v>12.95603652</v>
          </cell>
          <cell r="L60">
            <v>22560.774983428</v>
          </cell>
          <cell r="M60">
            <v>1730.355372</v>
          </cell>
          <cell r="O60">
            <v>31.780505130000002</v>
          </cell>
          <cell r="P60">
            <v>86331.622018017006</v>
          </cell>
          <cell r="Q60">
            <v>194.17950479999999</v>
          </cell>
        </row>
        <row r="61">
          <cell r="K61">
            <v>13.46179117</v>
          </cell>
          <cell r="L61">
            <v>22959.630845659001</v>
          </cell>
          <cell r="M61">
            <v>1633.601588</v>
          </cell>
          <cell r="O61">
            <v>32.891836910000002</v>
          </cell>
          <cell r="P61">
            <v>89650.653629245906</v>
          </cell>
          <cell r="Q61">
            <v>192.93271799999999</v>
          </cell>
        </row>
        <row r="62">
          <cell r="K62">
            <v>13.96538241</v>
          </cell>
          <cell r="L62">
            <v>23661.941237260999</v>
          </cell>
          <cell r="M62">
            <v>1574.0406359999999</v>
          </cell>
        </row>
        <row r="63">
          <cell r="K63">
            <v>14.464646849999999</v>
          </cell>
          <cell r="L63">
            <v>24201.890222870999</v>
          </cell>
          <cell r="M63">
            <v>1575.48838</v>
          </cell>
        </row>
        <row r="64">
          <cell r="K64">
            <v>14.97825383</v>
          </cell>
          <cell r="L64">
            <v>25162.980692321002</v>
          </cell>
          <cell r="M64">
            <v>1562.704755</v>
          </cell>
        </row>
        <row r="65">
          <cell r="K65">
            <v>15.478800290000001</v>
          </cell>
          <cell r="L65">
            <v>25751.931506192999</v>
          </cell>
          <cell r="M65">
            <v>1586.6753639999999</v>
          </cell>
        </row>
        <row r="66">
          <cell r="K66">
            <v>15.97798461</v>
          </cell>
          <cell r="L66">
            <v>26212.240541341998</v>
          </cell>
          <cell r="M66">
            <v>1598.8594740000001</v>
          </cell>
        </row>
        <row r="67">
          <cell r="K67">
            <v>16.468996090000001</v>
          </cell>
          <cell r="L67">
            <v>26870.930680525998</v>
          </cell>
          <cell r="M67">
            <v>1658.8987930000001</v>
          </cell>
        </row>
        <row r="68">
          <cell r="K68">
            <v>16.97555199</v>
          </cell>
          <cell r="L68">
            <v>27519.668590411002</v>
          </cell>
          <cell r="M68">
            <v>1718.8089130000001</v>
          </cell>
        </row>
        <row r="69">
          <cell r="K69">
            <v>17.487235949999999</v>
          </cell>
          <cell r="L69">
            <v>28167.816738558999</v>
          </cell>
          <cell r="M69">
            <v>1647.3614379999999</v>
          </cell>
        </row>
        <row r="70">
          <cell r="K70">
            <v>17.98553888</v>
          </cell>
          <cell r="L70">
            <v>28436.748090293</v>
          </cell>
          <cell r="M70">
            <v>1670.0563910000001</v>
          </cell>
        </row>
        <row r="71">
          <cell r="K71">
            <v>18.48945062</v>
          </cell>
          <cell r="L71">
            <v>29180.511359931999</v>
          </cell>
          <cell r="M71">
            <v>1696.0345789999999</v>
          </cell>
        </row>
        <row r="72">
          <cell r="K72">
            <v>18.978619210000002</v>
          </cell>
          <cell r="L72">
            <v>29876.356488500001</v>
          </cell>
          <cell r="M72">
            <v>1676.7087140000001</v>
          </cell>
        </row>
        <row r="73">
          <cell r="K73">
            <v>19.50632834</v>
          </cell>
          <cell r="L73">
            <v>30787.390930584999</v>
          </cell>
          <cell r="M73">
            <v>1723.0604559999999</v>
          </cell>
        </row>
        <row r="74">
          <cell r="K74">
            <v>20.016489910000001</v>
          </cell>
          <cell r="L74">
            <v>31743.39470506</v>
          </cell>
          <cell r="M74">
            <v>1741.976064</v>
          </cell>
        </row>
        <row r="75">
          <cell r="K75">
            <v>20.505418110000001</v>
          </cell>
          <cell r="L75">
            <v>32384.318271938999</v>
          </cell>
          <cell r="M75">
            <v>1731.30366</v>
          </cell>
        </row>
        <row r="76">
          <cell r="K76">
            <v>21.00812797</v>
          </cell>
          <cell r="L76">
            <v>33147.543678875001</v>
          </cell>
          <cell r="M76">
            <v>1814.612846</v>
          </cell>
        </row>
        <row r="77">
          <cell r="K77">
            <v>21.50691166</v>
          </cell>
          <cell r="L77">
            <v>33633.433629334999</v>
          </cell>
          <cell r="M77">
            <v>1772.8429389999999</v>
          </cell>
        </row>
        <row r="78">
          <cell r="K78">
            <v>22.014108570000001</v>
          </cell>
          <cell r="L78">
            <v>34271.850708835002</v>
          </cell>
          <cell r="M78">
            <v>1818.157191</v>
          </cell>
        </row>
        <row r="79">
          <cell r="K79">
            <v>22.51169037</v>
          </cell>
          <cell r="L79">
            <v>34895.818625795997</v>
          </cell>
          <cell r="M79">
            <v>1758.658651</v>
          </cell>
        </row>
        <row r="80">
          <cell r="K80">
            <v>23.012477199999999</v>
          </cell>
          <cell r="L80">
            <v>35288.968543230003</v>
          </cell>
          <cell r="M80">
            <v>1848.3577620000001</v>
          </cell>
        </row>
        <row r="81">
          <cell r="K81">
            <v>23.519593990000001</v>
          </cell>
          <cell r="L81">
            <v>36167.713530255001</v>
          </cell>
          <cell r="M81">
            <v>1793.160421</v>
          </cell>
        </row>
        <row r="82">
          <cell r="K82">
            <v>24.029755550000001</v>
          </cell>
          <cell r="L82">
            <v>37002.078946627</v>
          </cell>
          <cell r="M82">
            <v>1853.623456</v>
          </cell>
        </row>
        <row r="83">
          <cell r="K83">
            <v>24.535189689999999</v>
          </cell>
          <cell r="L83">
            <v>38295.131553373001</v>
          </cell>
          <cell r="M83">
            <v>1856.166972</v>
          </cell>
        </row>
        <row r="84">
          <cell r="K84">
            <v>25.030688219999998</v>
          </cell>
          <cell r="L84">
            <v>39175.572105389998</v>
          </cell>
          <cell r="M84">
            <v>1801.384963</v>
          </cell>
        </row>
        <row r="85">
          <cell r="K85">
            <v>25.545416960000001</v>
          </cell>
          <cell r="L85">
            <v>39936.438465380998</v>
          </cell>
          <cell r="M85">
            <v>2022.1592840000001</v>
          </cell>
        </row>
        <row r="86">
          <cell r="K86">
            <v>26.037870699999999</v>
          </cell>
          <cell r="L86">
            <v>40845.113860521</v>
          </cell>
          <cell r="M86">
            <v>1998.072516</v>
          </cell>
        </row>
        <row r="87">
          <cell r="K87">
            <v>26.554682719999999</v>
          </cell>
          <cell r="L87">
            <v>41522.455214613998</v>
          </cell>
          <cell r="M87">
            <v>1816.86421</v>
          </cell>
        </row>
        <row r="88">
          <cell r="K88">
            <v>27.053466409999999</v>
          </cell>
          <cell r="L88">
            <v>42331.165995459</v>
          </cell>
          <cell r="M88">
            <v>1804.0229139999999</v>
          </cell>
        </row>
        <row r="89">
          <cell r="K89">
            <v>27.554253240000001</v>
          </cell>
          <cell r="L89">
            <v>42549.672718743001</v>
          </cell>
          <cell r="M89">
            <v>1949.2811690000001</v>
          </cell>
        </row>
        <row r="90">
          <cell r="K90">
            <v>28.04350195</v>
          </cell>
          <cell r="L90">
            <v>43185.509590645997</v>
          </cell>
          <cell r="M90">
            <v>2039.9474439999999</v>
          </cell>
        </row>
        <row r="91">
          <cell r="K91">
            <v>28.5474137</v>
          </cell>
          <cell r="L91">
            <v>44260.940116714002</v>
          </cell>
          <cell r="M91">
            <v>1998.86781</v>
          </cell>
        </row>
        <row r="92">
          <cell r="K92">
            <v>29.061020679999999</v>
          </cell>
          <cell r="L92">
            <v>45399.25398791</v>
          </cell>
          <cell r="M92">
            <v>1926.211429</v>
          </cell>
        </row>
        <row r="93">
          <cell r="K93">
            <v>29.553073789999999</v>
          </cell>
          <cell r="L93">
            <v>46641.734525772998</v>
          </cell>
          <cell r="M93">
            <v>1998.1550400000001</v>
          </cell>
        </row>
        <row r="94">
          <cell r="K94">
            <v>30.065799380000001</v>
          </cell>
          <cell r="L94">
            <v>47664.823697747001</v>
          </cell>
          <cell r="M94">
            <v>2070.6134470000002</v>
          </cell>
        </row>
        <row r="95">
          <cell r="K95">
            <v>30.561217790000001</v>
          </cell>
          <cell r="L95">
            <v>48965.248326196997</v>
          </cell>
          <cell r="M95">
            <v>2072.497515</v>
          </cell>
        </row>
        <row r="96">
          <cell r="K96">
            <v>31.08427962</v>
          </cell>
          <cell r="L96">
            <v>49704.146061512001</v>
          </cell>
          <cell r="M96">
            <v>2079.4154680000001</v>
          </cell>
        </row>
        <row r="97">
          <cell r="K97">
            <v>31.578496130000001</v>
          </cell>
          <cell r="L97">
            <v>50560.480102560003</v>
          </cell>
          <cell r="M97">
            <v>2004.3327059999999</v>
          </cell>
        </row>
        <row r="98">
          <cell r="K98">
            <v>32.072632519999999</v>
          </cell>
          <cell r="L98">
            <v>51159.161985079001</v>
          </cell>
          <cell r="M98">
            <v>2072.8524590000002</v>
          </cell>
        </row>
        <row r="99">
          <cell r="K99">
            <v>33.088628849999999</v>
          </cell>
          <cell r="L99">
            <v>52793.465476468999</v>
          </cell>
          <cell r="M99">
            <v>2192.9461190000002</v>
          </cell>
        </row>
        <row r="100">
          <cell r="K100">
            <v>34.076741380000001</v>
          </cell>
          <cell r="L100">
            <v>54951.329949222003</v>
          </cell>
          <cell r="M100">
            <v>2335.6662780000001</v>
          </cell>
        </row>
        <row r="101">
          <cell r="K101">
            <v>35.088010279999999</v>
          </cell>
          <cell r="L101">
            <v>57609.459814756003</v>
          </cell>
          <cell r="M101">
            <v>2323.2767210000002</v>
          </cell>
        </row>
        <row r="102">
          <cell r="K102">
            <v>36.109855809999999</v>
          </cell>
          <cell r="L102">
            <v>60119.338323837997</v>
          </cell>
          <cell r="M102">
            <v>2296.4249100000002</v>
          </cell>
        </row>
        <row r="103">
          <cell r="K103">
            <v>37.106141170000001</v>
          </cell>
          <cell r="L103">
            <v>61845.865806734997</v>
          </cell>
          <cell r="M103">
            <v>2235.8284800000001</v>
          </cell>
        </row>
        <row r="104">
          <cell r="K104">
            <v>38.112121770000002</v>
          </cell>
          <cell r="L104">
            <v>63952.715889302002</v>
          </cell>
          <cell r="M104">
            <v>2390.1305980000002</v>
          </cell>
        </row>
        <row r="105">
          <cell r="K105">
            <v>39.114015940000002</v>
          </cell>
          <cell r="L105">
            <v>66736.686165310006</v>
          </cell>
          <cell r="M105">
            <v>2479.6663429999999</v>
          </cell>
        </row>
        <row r="106">
          <cell r="K106">
            <v>40.112144200000003</v>
          </cell>
          <cell r="L106">
            <v>69347.782532377998</v>
          </cell>
          <cell r="M106">
            <v>2500.0824590000002</v>
          </cell>
        </row>
        <row r="107">
          <cell r="K107">
            <v>41.124374619999998</v>
          </cell>
          <cell r="L107">
            <v>71808.637097133906</v>
          </cell>
          <cell r="M107">
            <v>2623.806321</v>
          </cell>
        </row>
        <row r="108">
          <cell r="K108">
            <v>42.123384260000002</v>
          </cell>
          <cell r="L108">
            <v>73915.855780786005</v>
          </cell>
          <cell r="M108">
            <v>2767.1858109999998</v>
          </cell>
        </row>
        <row r="109">
          <cell r="K109">
            <v>43.142585629999999</v>
          </cell>
          <cell r="L109">
            <v>76621.535186306006</v>
          </cell>
          <cell r="M109">
            <v>2817.5413560000002</v>
          </cell>
        </row>
        <row r="110">
          <cell r="K110">
            <v>44.149768119999997</v>
          </cell>
          <cell r="L110">
            <v>79063.075054198998</v>
          </cell>
          <cell r="M110">
            <v>3741.9081209999999</v>
          </cell>
        </row>
        <row r="111">
          <cell r="K111">
            <v>45.133153210000003</v>
          </cell>
          <cell r="L111">
            <v>80996.240305437997</v>
          </cell>
          <cell r="M111">
            <v>4793.881386</v>
          </cell>
        </row>
        <row r="112">
          <cell r="K112">
            <v>46.14410161</v>
          </cell>
          <cell r="L112">
            <v>82898.148184653997</v>
          </cell>
          <cell r="M112">
            <v>6017.5348009999998</v>
          </cell>
        </row>
        <row r="113">
          <cell r="M113">
            <v>5553.0643559999999</v>
          </cell>
        </row>
      </sheetData>
      <sheetData sheetId="6">
        <row r="7">
          <cell r="C7">
            <v>0</v>
          </cell>
          <cell r="D7">
            <v>1.28</v>
          </cell>
          <cell r="E7">
            <v>2.5649999999999999</v>
          </cell>
          <cell r="F7">
            <v>3.5999999999999996</v>
          </cell>
          <cell r="G7">
            <v>5.13</v>
          </cell>
        </row>
        <row r="13">
          <cell r="B13" t="str">
            <v>Avg</v>
          </cell>
          <cell r="C13">
            <v>0</v>
          </cell>
          <cell r="D13">
            <v>0.12850000000000003</v>
          </cell>
          <cell r="E13">
            <v>0.17600000000000005</v>
          </cell>
          <cell r="F13">
            <v>0.27600000000000002</v>
          </cell>
          <cell r="G13">
            <v>0.41150000000000003</v>
          </cell>
        </row>
        <row r="14">
          <cell r="C14">
            <v>0</v>
          </cell>
          <cell r="D14">
            <v>1.2727922061357828E-2</v>
          </cell>
          <cell r="E14">
            <v>1.0606601717798222E-2</v>
          </cell>
          <cell r="F14">
            <v>1.9091883092036722E-2</v>
          </cell>
          <cell r="G14">
            <v>2.5455844122715655E-2</v>
          </cell>
        </row>
      </sheetData>
      <sheetData sheetId="7">
        <row r="38">
          <cell r="B38">
            <v>0</v>
          </cell>
          <cell r="C38">
            <v>2.584225484901026E-2</v>
          </cell>
          <cell r="D38">
            <v>-1.9265846936121989E-2</v>
          </cell>
          <cell r="E38">
            <v>-3.5233931511271521E-3</v>
          </cell>
          <cell r="F38">
            <v>-1.5871227530482201E-2</v>
          </cell>
          <cell r="G38">
            <v>2.7473591272846996</v>
          </cell>
          <cell r="H38">
            <v>2.8009677013234318</v>
          </cell>
          <cell r="I38">
            <v>7.1539189106452756</v>
          </cell>
          <cell r="J38">
            <v>8.0232875378050625</v>
          </cell>
        </row>
        <row r="39">
          <cell r="B39">
            <v>0.25</v>
          </cell>
          <cell r="C39">
            <v>24.164212168784772</v>
          </cell>
          <cell r="D39">
            <v>10.079766821104158</v>
          </cell>
          <cell r="E39">
            <v>46.990186805219544</v>
          </cell>
          <cell r="F39">
            <v>48.56951917183877</v>
          </cell>
          <cell r="G39">
            <v>0.22357691498838664</v>
          </cell>
          <cell r="H39">
            <v>12.592379019374089</v>
          </cell>
          <cell r="I39">
            <v>12.359715909914618</v>
          </cell>
          <cell r="J39">
            <v>2.7334744666258239</v>
          </cell>
        </row>
        <row r="40">
          <cell r="B40">
            <v>0.5</v>
          </cell>
          <cell r="C40">
            <v>29.456582042963191</v>
          </cell>
          <cell r="D40">
            <v>9.4323929321272431</v>
          </cell>
          <cell r="E40">
            <v>44.265913750241538</v>
          </cell>
          <cell r="F40">
            <v>74.45721583652616</v>
          </cell>
          <cell r="G40">
            <v>3.8981967141718816</v>
          </cell>
          <cell r="H40">
            <v>7.8585964030319495</v>
          </cell>
          <cell r="I40">
            <v>10.558388757972549</v>
          </cell>
          <cell r="J40">
            <v>4.0638320757847497</v>
          </cell>
        </row>
        <row r="41">
          <cell r="B41">
            <v>0.75</v>
          </cell>
          <cell r="C41">
            <v>32.683636844291499</v>
          </cell>
          <cell r="D41">
            <v>18.107203044418114</v>
          </cell>
          <cell r="E41">
            <v>60.838574834691094</v>
          </cell>
          <cell r="F41">
            <v>85.55569474613344</v>
          </cell>
          <cell r="G41">
            <v>4.779528540607993</v>
          </cell>
          <cell r="H41">
            <v>2.6439497804447183</v>
          </cell>
          <cell r="I41">
            <v>10.306433010140235</v>
          </cell>
          <cell r="J41">
            <v>8.3566359773488763</v>
          </cell>
        </row>
        <row r="42">
          <cell r="B42">
            <v>1</v>
          </cell>
          <cell r="C42">
            <v>30.74740396349452</v>
          </cell>
          <cell r="D42">
            <v>24.063042823005901</v>
          </cell>
          <cell r="E42">
            <v>56.752165252224088</v>
          </cell>
          <cell r="F42">
            <v>78.771248339014306</v>
          </cell>
          <cell r="G42">
            <v>4.6523342296645991</v>
          </cell>
          <cell r="H42">
            <v>6.6260227636981615</v>
          </cell>
          <cell r="I42">
            <v>6.8106826374450353</v>
          </cell>
          <cell r="J42">
            <v>5.466948933251647</v>
          </cell>
        </row>
        <row r="43">
          <cell r="B43">
            <v>2</v>
          </cell>
          <cell r="C43">
            <v>40.041321791320037</v>
          </cell>
          <cell r="D43">
            <v>33.773651157659884</v>
          </cell>
          <cell r="E43">
            <v>76.503144900814647</v>
          </cell>
          <cell r="F43">
            <v>91.027022493810165</v>
          </cell>
          <cell r="G43">
            <v>2.1327878373928808</v>
          </cell>
          <cell r="H43">
            <v>6.8057441231146765</v>
          </cell>
          <cell r="I43">
            <v>5.8190497962499386</v>
          </cell>
          <cell r="J43">
            <v>9.4993342988304068</v>
          </cell>
        </row>
        <row r="44">
          <cell r="B44">
            <v>4</v>
          </cell>
          <cell r="C44">
            <v>38.621417678735583</v>
          </cell>
          <cell r="D44">
            <v>28.724134823639815</v>
          </cell>
          <cell r="E44">
            <v>82.632759274515166</v>
          </cell>
          <cell r="F44">
            <v>87.9630789551112</v>
          </cell>
          <cell r="G44">
            <v>3.6940968961294161</v>
          </cell>
          <cell r="H44">
            <v>4.9590699159153377</v>
          </cell>
          <cell r="I44">
            <v>7.7354484940767172</v>
          </cell>
          <cell r="J44">
            <v>4.2210859198019568</v>
          </cell>
        </row>
        <row r="45">
          <cell r="B45">
            <v>24</v>
          </cell>
          <cell r="C45">
            <v>37.976006718469925</v>
          </cell>
          <cell r="D45">
            <v>20.178799489144296</v>
          </cell>
          <cell r="E45">
            <v>90.351532930286211</v>
          </cell>
          <cell r="F45">
            <v>95.404084691951553</v>
          </cell>
          <cell r="G45">
            <v>2.5195838720505281</v>
          </cell>
          <cell r="H45">
            <v>4.5794553523908332</v>
          </cell>
          <cell r="I45">
            <v>5.1569656627178118</v>
          </cell>
          <cell r="J45">
            <v>2.2743882345209929</v>
          </cell>
        </row>
      </sheetData>
      <sheetData sheetId="8">
        <row r="22">
          <cell r="B22">
            <v>0.41733333333333333</v>
          </cell>
          <cell r="C22">
            <v>4.2772861356932159</v>
          </cell>
          <cell r="D22">
            <v>5.7045790574083946E-2</v>
          </cell>
          <cell r="E22">
            <v>2.103458354501611</v>
          </cell>
          <cell r="F22">
            <v>0.42066666666666669</v>
          </cell>
          <cell r="G22">
            <v>4.6460176991150446</v>
          </cell>
          <cell r="H22">
            <v>2.2216110270602184E-2</v>
          </cell>
          <cell r="I22">
            <v>0.81917810732308782</v>
          </cell>
          <cell r="J22">
            <v>0.113</v>
          </cell>
          <cell r="K22">
            <v>7.78023598820059</v>
          </cell>
          <cell r="L22">
            <v>3.5590260840104339E-2</v>
          </cell>
          <cell r="M22">
            <v>1.3123252522162385</v>
          </cell>
          <cell r="N22">
            <v>0.18200000000000002</v>
          </cell>
          <cell r="O22">
            <v>8.8864306784660752</v>
          </cell>
          <cell r="P22">
            <v>2.8994252303976772E-2</v>
          </cell>
          <cell r="Q22">
            <v>1.0691095982292294</v>
          </cell>
        </row>
        <row r="23">
          <cell r="B23">
            <v>0.82766666666666655</v>
          </cell>
          <cell r="C23">
            <v>7.8908554572271399</v>
          </cell>
          <cell r="D23">
            <v>3.3993463423951931E-3</v>
          </cell>
          <cell r="E23">
            <v>0.12534462914436517</v>
          </cell>
          <cell r="F23">
            <v>1.0589999999999999</v>
          </cell>
          <cell r="G23">
            <v>8.4808259587020594</v>
          </cell>
          <cell r="H23">
            <v>9.8994949366116823E-3</v>
          </cell>
          <cell r="I23">
            <v>0.36502562450632908</v>
          </cell>
          <cell r="J23">
            <v>0.25366666666666665</v>
          </cell>
          <cell r="K23">
            <v>21.349557522123895</v>
          </cell>
          <cell r="L23">
            <v>3.0554141381416003E-2</v>
          </cell>
          <cell r="M23">
            <v>1.1266276320581099</v>
          </cell>
          <cell r="N23">
            <v>0.45500000000000002</v>
          </cell>
          <cell r="O23">
            <v>17.920353982300878</v>
          </cell>
          <cell r="P23">
            <v>2.5311394008759511E-2</v>
          </cell>
          <cell r="Q23">
            <v>0.93331098852358207</v>
          </cell>
        </row>
        <row r="24">
          <cell r="B24">
            <v>1.5249999999999997</v>
          </cell>
          <cell r="C24">
            <v>16.592920353982301</v>
          </cell>
          <cell r="D24">
            <v>4.0824829046386341E-3</v>
          </cell>
          <cell r="E24">
            <v>0.15053403040703339</v>
          </cell>
          <cell r="F24">
            <v>2.0376666666666665</v>
          </cell>
          <cell r="G24">
            <v>17.809734513274339</v>
          </cell>
          <cell r="H24">
            <v>1.247219128924668E-3</v>
          </cell>
          <cell r="I24">
            <v>4.5988905933800533E-2</v>
          </cell>
          <cell r="J24">
            <v>0.47800000000000004</v>
          </cell>
          <cell r="K24">
            <v>50.700589970501468</v>
          </cell>
          <cell r="L24">
            <v>4.0356742518031202E-2</v>
          </cell>
          <cell r="M24">
            <v>1.488080476328584</v>
          </cell>
          <cell r="N24">
            <v>0.76866666666666672</v>
          </cell>
          <cell r="O24">
            <v>45.058997050147482</v>
          </cell>
          <cell r="P24">
            <v>2.5616834742454488E-2</v>
          </cell>
          <cell r="Q24">
            <v>0.94457355245038332</v>
          </cell>
        </row>
        <row r="25">
          <cell r="B25">
            <v>2.2203333333333335</v>
          </cell>
          <cell r="C25">
            <v>29.498525073746311</v>
          </cell>
          <cell r="D25">
            <v>6.2195033742431863E-2</v>
          </cell>
          <cell r="E25">
            <v>2.2933272028920264</v>
          </cell>
          <cell r="F25">
            <v>3.0656666666666665</v>
          </cell>
          <cell r="G25">
            <v>23.156342182890878</v>
          </cell>
          <cell r="H25">
            <v>6.7746258609280893E-2</v>
          </cell>
          <cell r="I25">
            <v>2.4980183852979492</v>
          </cell>
          <cell r="J25">
            <v>0.77966666666666662</v>
          </cell>
          <cell r="K25">
            <v>78.060471976401175</v>
          </cell>
          <cell r="L25">
            <v>6.2195033742431745E-2</v>
          </cell>
          <cell r="M25">
            <v>2.2933272028920224</v>
          </cell>
          <cell r="N25">
            <v>1.1396666666666666</v>
          </cell>
          <cell r="O25">
            <v>68.952802359882</v>
          </cell>
          <cell r="P25">
            <v>3.6353205574688387E-2</v>
          </cell>
          <cell r="Q25">
            <v>1.3404574326949952</v>
          </cell>
        </row>
        <row r="26">
          <cell r="B26">
            <v>3.0563333333333333</v>
          </cell>
          <cell r="C26">
            <v>36.209439528023594</v>
          </cell>
          <cell r="D26">
            <v>6.0345302680122094E-2</v>
          </cell>
          <cell r="E26">
            <v>2.2251217802404963</v>
          </cell>
          <cell r="F26">
            <v>4.1129999999999995</v>
          </cell>
          <cell r="G26">
            <v>27.02802359882002</v>
          </cell>
          <cell r="H26">
            <v>8.4265453577766228E-2</v>
          </cell>
          <cell r="I26">
            <v>3.1071332440179216</v>
          </cell>
          <cell r="J26">
            <v>0.94633333333333336</v>
          </cell>
          <cell r="K26">
            <v>99.88938053097344</v>
          </cell>
          <cell r="L26">
            <v>2.7776888874666193E-2</v>
          </cell>
          <cell r="M26">
            <v>1.0242215661750125</v>
          </cell>
          <cell r="N26">
            <v>1.6823333333333332</v>
          </cell>
          <cell r="O26">
            <v>97.345132743362825</v>
          </cell>
          <cell r="P26">
            <v>0.12209377088487719</v>
          </cell>
          <cell r="Q26">
            <v>4.5019827022447307</v>
          </cell>
        </row>
        <row r="43">
          <cell r="B43">
            <v>0.40300000000000002</v>
          </cell>
          <cell r="C43">
            <v>4.7935103244837753</v>
          </cell>
          <cell r="D43">
            <v>0.40699999999999997</v>
          </cell>
          <cell r="E43">
            <v>4.6460176991150446</v>
          </cell>
          <cell r="F43">
            <v>0.45200000000000001</v>
          </cell>
          <cell r="G43">
            <v>2.9867256637168147</v>
          </cell>
        </row>
        <row r="44">
          <cell r="B44">
            <v>1.0720000000000001</v>
          </cell>
          <cell r="C44">
            <v>7.9277286135693155</v>
          </cell>
          <cell r="D44">
            <v>1.0569999999999999</v>
          </cell>
          <cell r="E44">
            <v>8.4808259587020594</v>
          </cell>
          <cell r="F44">
            <v>1.048</v>
          </cell>
          <cell r="G44">
            <v>8.8126843657817027</v>
          </cell>
        </row>
        <row r="45">
          <cell r="B45">
            <v>2.036</v>
          </cell>
          <cell r="C45">
            <v>17.883480825958699</v>
          </cell>
          <cell r="D45">
            <v>2.0379999999999998</v>
          </cell>
          <cell r="E45">
            <v>17.809734513274339</v>
          </cell>
          <cell r="F45">
            <v>2.0390000000000001</v>
          </cell>
          <cell r="G45">
            <v>17.772861356932147</v>
          </cell>
        </row>
        <row r="46">
          <cell r="B46">
            <v>3.0329999999999999</v>
          </cell>
          <cell r="C46">
            <v>22.087020648967563</v>
          </cell>
          <cell r="D46">
            <v>3.004</v>
          </cell>
          <cell r="E46">
            <v>23.156342182890878</v>
          </cell>
          <cell r="F46">
            <v>3.16</v>
          </cell>
          <cell r="G46">
            <v>17.404129793510339</v>
          </cell>
        </row>
        <row r="47">
          <cell r="B47">
            <v>4.0590000000000002</v>
          </cell>
          <cell r="C47">
            <v>26.622418879056021</v>
          </cell>
          <cell r="D47">
            <v>4.048</v>
          </cell>
          <cell r="E47">
            <v>27.02802359882002</v>
          </cell>
          <cell r="F47">
            <v>4.2320000000000002</v>
          </cell>
          <cell r="G47">
            <v>20.243362831858356</v>
          </cell>
        </row>
      </sheetData>
      <sheetData sheetId="9">
        <row r="2">
          <cell r="J2" t="str">
            <v>Avg</v>
          </cell>
        </row>
        <row r="4">
          <cell r="E4">
            <v>12.5</v>
          </cell>
          <cell r="J4">
            <v>4.8500000000000001E-2</v>
          </cell>
          <cell r="K4">
            <v>4.9497474683058273E-3</v>
          </cell>
        </row>
        <row r="5">
          <cell r="E5">
            <v>25</v>
          </cell>
          <cell r="J5">
            <v>0.19450000000000001</v>
          </cell>
          <cell r="K5">
            <v>6.3639610306789138E-3</v>
          </cell>
          <cell r="Y5" t="str">
            <v>Cell6%</v>
          </cell>
          <cell r="Z5" t="str">
            <v>Cell8%</v>
          </cell>
          <cell r="AA5" t="str">
            <v>Cell10%</v>
          </cell>
        </row>
        <row r="6">
          <cell r="E6">
            <v>50</v>
          </cell>
          <cell r="J6">
            <v>0.44900000000000001</v>
          </cell>
          <cell r="K6">
            <v>7.0710678118654814E-3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</row>
        <row r="7">
          <cell r="E7">
            <v>125</v>
          </cell>
          <cell r="J7">
            <v>1.0194999999999999</v>
          </cell>
          <cell r="K7">
            <v>1.4849242404917589E-2</v>
          </cell>
          <cell r="X7">
            <v>6</v>
          </cell>
          <cell r="Y7">
            <v>1.6024538470358902</v>
          </cell>
          <cell r="Z7">
            <v>1.6920623671155208</v>
          </cell>
          <cell r="AA7">
            <v>1.9519253484526338</v>
          </cell>
          <cell r="AB7">
            <v>0.16256675700903361</v>
          </cell>
          <cell r="AC7">
            <v>0.22620739430906484</v>
          </cell>
          <cell r="AD7">
            <v>0.29453006472458421</v>
          </cell>
        </row>
        <row r="8">
          <cell r="X8">
            <v>23</v>
          </cell>
          <cell r="Y8">
            <v>3.7591542641152844</v>
          </cell>
          <cell r="Z8">
            <v>4.2021025277580906</v>
          </cell>
          <cell r="AA8">
            <v>5.0998110087408461</v>
          </cell>
          <cell r="AB8">
            <v>0.27581607438780098</v>
          </cell>
          <cell r="AC8">
            <v>0.31512689751840584</v>
          </cell>
          <cell r="AD8">
            <v>0.51147259850250393</v>
          </cell>
        </row>
        <row r="9">
          <cell r="X9">
            <v>30</v>
          </cell>
          <cell r="Y9">
            <v>4.8045121663123078</v>
          </cell>
          <cell r="Z9">
            <v>5.6785967399007804</v>
          </cell>
          <cell r="AA9">
            <v>7.0546893456177644</v>
          </cell>
          <cell r="AB9">
            <v>0.3549487172529347</v>
          </cell>
          <cell r="AC9">
            <v>0.91654976303171432</v>
          </cell>
          <cell r="AD9">
            <v>0.70367923499203722</v>
          </cell>
        </row>
      </sheetData>
      <sheetData sheetId="10">
        <row r="8">
          <cell r="E8" t="str">
            <v>A</v>
          </cell>
          <cell r="F8" t="str">
            <v>B</v>
          </cell>
          <cell r="G8" t="str">
            <v>C</v>
          </cell>
          <cell r="H8" t="str">
            <v>D</v>
          </cell>
          <cell r="I8" t="str">
            <v>E</v>
          </cell>
          <cell r="J8" t="str">
            <v>F</v>
          </cell>
          <cell r="K8" t="str">
            <v>G</v>
          </cell>
          <cell r="L8" t="str">
            <v>H</v>
          </cell>
          <cell r="M8" t="str">
            <v>I</v>
          </cell>
        </row>
        <row r="9">
          <cell r="D9">
            <v>0</v>
          </cell>
          <cell r="E9">
            <v>0.61252508184602383</v>
          </cell>
          <cell r="F9">
            <v>0.53331925229696908</v>
          </cell>
          <cell r="G9">
            <v>0.50691730911395083</v>
          </cell>
          <cell r="H9">
            <v>0.45411342274791427</v>
          </cell>
          <cell r="I9">
            <v>0.52803886366036545</v>
          </cell>
          <cell r="J9">
            <v>0.43827225683810334</v>
          </cell>
          <cell r="K9">
            <v>0.46467420002112159</v>
          </cell>
          <cell r="L9">
            <v>0.48051536593093253</v>
          </cell>
          <cell r="M9">
            <v>0.30626254092301192</v>
          </cell>
        </row>
        <row r="10">
          <cell r="D10">
            <v>5</v>
          </cell>
          <cell r="E10">
            <v>2.2388847819199493</v>
          </cell>
          <cell r="F10">
            <v>2.3444925546520223</v>
          </cell>
          <cell r="G10">
            <v>2.1702397296441016</v>
          </cell>
          <cell r="H10">
            <v>1.6686028091667546</v>
          </cell>
          <cell r="I10">
            <v>2.6401943183018273</v>
          </cell>
          <cell r="J10">
            <v>1.5682754250712851</v>
          </cell>
          <cell r="K10">
            <v>1.8956595205407116</v>
          </cell>
          <cell r="L10">
            <v>3.6434681592565217</v>
          </cell>
          <cell r="M10">
            <v>2.645474706938431</v>
          </cell>
        </row>
        <row r="11">
          <cell r="D11">
            <v>10</v>
          </cell>
          <cell r="E11">
            <v>4.6361812229380082</v>
          </cell>
          <cell r="F11">
            <v>3.5272996092512408</v>
          </cell>
          <cell r="G11">
            <v>3.712113211532369</v>
          </cell>
          <cell r="H11">
            <v>3.2315978456014367</v>
          </cell>
          <cell r="I11">
            <v>4.7576301615798924</v>
          </cell>
          <cell r="J11">
            <v>2.8408490864927662</v>
          </cell>
          <cell r="K11">
            <v>3.226317456964833</v>
          </cell>
          <cell r="L11">
            <v>4.9794064843172459</v>
          </cell>
          <cell r="M11">
            <v>4.5147322842961239</v>
          </cell>
        </row>
        <row r="12">
          <cell r="D12">
            <v>15</v>
          </cell>
          <cell r="E12">
            <v>6.3734290843806107</v>
          </cell>
          <cell r="F12">
            <v>4.9107614320413981</v>
          </cell>
          <cell r="G12">
            <v>5.2275847502376172</v>
          </cell>
          <cell r="H12">
            <v>4.1081423592776432</v>
          </cell>
          <cell r="I12">
            <v>5.9932411025451469</v>
          </cell>
          <cell r="J12">
            <v>3.6434681592565217</v>
          </cell>
          <cell r="K12">
            <v>4.3880029570176369</v>
          </cell>
          <cell r="L12">
            <v>7.5773576935262437</v>
          </cell>
          <cell r="M12">
            <v>6.6902524025768297</v>
          </cell>
        </row>
        <row r="13">
          <cell r="D13">
            <v>20</v>
          </cell>
          <cell r="E13">
            <v>8.3641356003801874</v>
          </cell>
          <cell r="F13">
            <v>6.2519801457387274</v>
          </cell>
          <cell r="G13">
            <v>6.8750660048579579</v>
          </cell>
          <cell r="H13">
            <v>5.5708100116168549</v>
          </cell>
          <cell r="I13">
            <v>7.7938536276269934</v>
          </cell>
          <cell r="J13">
            <v>4.7470693843066849</v>
          </cell>
          <cell r="K13">
            <v>5.5972119547998735</v>
          </cell>
          <cell r="L13">
            <v>8.707360861759426</v>
          </cell>
          <cell r="M13">
            <v>7.7991340162635971</v>
          </cell>
        </row>
        <row r="14">
          <cell r="D14">
            <v>30</v>
          </cell>
          <cell r="E14">
            <v>12.371950575562362</v>
          </cell>
          <cell r="F14">
            <v>9.3040447776956388</v>
          </cell>
          <cell r="G14">
            <v>10.096103073186187</v>
          </cell>
          <cell r="H14">
            <v>9.6895131481677055</v>
          </cell>
          <cell r="I14">
            <v>11.648537332347662</v>
          </cell>
          <cell r="J14">
            <v>10.434047945928821</v>
          </cell>
          <cell r="K14">
            <v>7.6724046889851092</v>
          </cell>
          <cell r="L14">
            <v>13.127046150596684</v>
          </cell>
          <cell r="M14">
            <v>11.500686450522759</v>
          </cell>
        </row>
        <row r="22">
          <cell r="P22" t="str">
            <v>First day</v>
          </cell>
        </row>
        <row r="25">
          <cell r="O25" t="str">
            <v>Free</v>
          </cell>
          <cell r="P25">
            <v>8.9141174123748801</v>
          </cell>
          <cell r="Q25">
            <v>0.25082193930101465</v>
          </cell>
        </row>
        <row r="26">
          <cell r="O26">
            <v>0.06</v>
          </cell>
          <cell r="P26">
            <v>2.4390701822320788</v>
          </cell>
          <cell r="Q26">
            <v>0.36678826566177769</v>
          </cell>
        </row>
        <row r="27">
          <cell r="O27">
            <v>0.08</v>
          </cell>
          <cell r="P27">
            <v>3.1197409307619619</v>
          </cell>
          <cell r="Q27">
            <v>0.29129278044344081</v>
          </cell>
        </row>
        <row r="28">
          <cell r="O28">
            <v>0.1</v>
          </cell>
          <cell r="P28">
            <v>2.9016671797257043</v>
          </cell>
          <cell r="Q28">
            <v>0.8</v>
          </cell>
        </row>
        <row r="30">
          <cell r="P30" t="str">
            <v>nmol/min</v>
          </cell>
          <cell r="S30" t="str">
            <v>nmol/min</v>
          </cell>
        </row>
        <row r="31">
          <cell r="O31" t="str">
            <v>Free</v>
          </cell>
          <cell r="P31">
            <v>0.1633165534316659</v>
          </cell>
          <cell r="Q31">
            <v>1.6196456657645346E-2</v>
          </cell>
        </row>
        <row r="32">
          <cell r="O32">
            <v>0.06</v>
          </cell>
          <cell r="P32">
            <v>0.13414886002276435</v>
          </cell>
          <cell r="Q32">
            <v>2.0173354611397812E-2</v>
          </cell>
          <cell r="S32">
            <v>0.15677825887985355</v>
          </cell>
          <cell r="T32">
            <v>1.2633816552166012E-2</v>
          </cell>
          <cell r="V32">
            <v>0.14097446638739278</v>
          </cell>
          <cell r="W32">
            <v>3.3998002348770061E-2</v>
          </cell>
        </row>
        <row r="33">
          <cell r="O33">
            <v>0.08</v>
          </cell>
          <cell r="P33">
            <v>0.13414886002276435</v>
          </cell>
          <cell r="Q33">
            <v>1.2525589559067945E-2</v>
          </cell>
          <cell r="S33">
            <v>0.12242170357071613</v>
          </cell>
          <cell r="T33">
            <v>1.4370818811355291E-2</v>
          </cell>
          <cell r="V33">
            <v>0.1240135647316976</v>
          </cell>
          <cell r="W33">
            <v>1.5762757242855936E-2</v>
          </cell>
        </row>
        <row r="34">
          <cell r="O34">
            <v>0.1</v>
          </cell>
          <cell r="P34">
            <v>0.13637835744710811</v>
          </cell>
          <cell r="Q34">
            <v>3.5471906583062776E-2</v>
          </cell>
          <cell r="S34">
            <v>0.16997688363196861</v>
          </cell>
          <cell r="T34">
            <v>2.2788168581609515E-2</v>
          </cell>
          <cell r="V34">
            <v>0.15386096150009973</v>
          </cell>
          <cell r="W34">
            <v>2.665793608185172E-2</v>
          </cell>
        </row>
        <row r="36">
          <cell r="P36" t="str">
            <v>Second day</v>
          </cell>
        </row>
        <row r="38">
          <cell r="Q38">
            <v>1.6196456657645346E-2</v>
          </cell>
        </row>
        <row r="39">
          <cell r="O39">
            <v>0.06</v>
          </cell>
          <cell r="P39">
            <v>2.8505137978155193</v>
          </cell>
          <cell r="Q39">
            <v>0.22970575549392735</v>
          </cell>
        </row>
        <row r="40">
          <cell r="O40">
            <v>0.08</v>
          </cell>
          <cell r="P40">
            <v>2.8470163621096778</v>
          </cell>
          <cell r="Q40">
            <v>0.33420508863616971</v>
          </cell>
        </row>
        <row r="41">
          <cell r="O41">
            <v>0.1</v>
          </cell>
          <cell r="P41">
            <v>3.616529438978056</v>
          </cell>
          <cell r="Q41">
            <v>0.48485465067253364</v>
          </cell>
        </row>
        <row r="43">
          <cell r="P43" t="str">
            <v>Third day</v>
          </cell>
        </row>
        <row r="45">
          <cell r="Q45">
            <v>1.6196456657645346E-2</v>
          </cell>
        </row>
        <row r="46">
          <cell r="O46">
            <v>0.06</v>
          </cell>
          <cell r="P46">
            <v>2.5631721161344143</v>
          </cell>
          <cell r="Q46">
            <v>0.61814549725036294</v>
          </cell>
        </row>
        <row r="47">
          <cell r="O47">
            <v>0.08</v>
          </cell>
          <cell r="P47">
            <v>2.8840363891092462</v>
          </cell>
          <cell r="Q47">
            <v>0.3665757498338636</v>
          </cell>
        </row>
        <row r="48">
          <cell r="O48">
            <v>0.1</v>
          </cell>
          <cell r="P48">
            <v>3.2736374787255262</v>
          </cell>
          <cell r="Q48">
            <v>0.56719012940109703</v>
          </cell>
        </row>
        <row r="55">
          <cell r="E55" t="str">
            <v>A</v>
          </cell>
          <cell r="F55" t="str">
            <v>B</v>
          </cell>
          <cell r="G55" t="str">
            <v>C</v>
          </cell>
          <cell r="H55" t="str">
            <v>D</v>
          </cell>
          <cell r="I55" t="str">
            <v>E</v>
          </cell>
          <cell r="J55" t="str">
            <v>F</v>
          </cell>
          <cell r="K55" t="str">
            <v>G</v>
          </cell>
          <cell r="L55" t="str">
            <v>H</v>
          </cell>
          <cell r="M55" t="str">
            <v>I</v>
          </cell>
        </row>
        <row r="56">
          <cell r="D56">
            <v>0</v>
          </cell>
        </row>
        <row r="57">
          <cell r="D57">
            <v>5</v>
          </cell>
          <cell r="E57">
            <v>4.8473967684021542</v>
          </cell>
          <cell r="F57">
            <v>6.5212799662055136</v>
          </cell>
          <cell r="G57">
            <v>5.4863237934311968</v>
          </cell>
          <cell r="H57">
            <v>4.9582849297708318</v>
          </cell>
          <cell r="I57">
            <v>4.7206674411236662</v>
          </cell>
          <cell r="J57">
            <v>5.1589396979617694</v>
          </cell>
          <cell r="K57">
            <v>6.9489914457704094</v>
          </cell>
          <cell r="L57">
            <v>7.1390854366881404</v>
          </cell>
          <cell r="M57">
            <v>7.4611891435209632</v>
          </cell>
        </row>
        <row r="58">
          <cell r="D58">
            <v>10</v>
          </cell>
          <cell r="E58">
            <v>7.1443658253247442</v>
          </cell>
          <cell r="F58">
            <v>8.3324532685605668</v>
          </cell>
          <cell r="G58">
            <v>7.2077304889639882</v>
          </cell>
          <cell r="H58">
            <v>6.8697856162213542</v>
          </cell>
          <cell r="I58">
            <v>5.4810434047945931</v>
          </cell>
          <cell r="J58">
            <v>6.304784032104763</v>
          </cell>
          <cell r="K58">
            <v>8.4803041503854679</v>
          </cell>
          <cell r="L58">
            <v>8.1951631640088713</v>
          </cell>
          <cell r="M58">
            <v>9.8004013095363813</v>
          </cell>
        </row>
        <row r="59">
          <cell r="D59">
            <v>15</v>
          </cell>
          <cell r="E59">
            <v>8.4697433731122622</v>
          </cell>
          <cell r="F59">
            <v>9.573344598162425</v>
          </cell>
          <cell r="G59">
            <v>8.1370788890062311</v>
          </cell>
          <cell r="H59">
            <v>7.7727320730805793</v>
          </cell>
          <cell r="I59">
            <v>6.4843172457492866</v>
          </cell>
          <cell r="J59">
            <v>7.5034322526137931</v>
          </cell>
          <cell r="K59">
            <v>10.196430457281656</v>
          </cell>
          <cell r="L59">
            <v>9.2934840004224313</v>
          </cell>
          <cell r="M59">
            <v>10.423487168655614</v>
          </cell>
        </row>
        <row r="60">
          <cell r="D60">
            <v>20</v>
          </cell>
          <cell r="E60">
            <v>9.4730172140669548</v>
          </cell>
          <cell r="F60">
            <v>10.682226211849192</v>
          </cell>
          <cell r="G60">
            <v>8.8604921322209318</v>
          </cell>
          <cell r="H60">
            <v>8.5067060935684875</v>
          </cell>
          <cell r="I60">
            <v>6.917309113950787</v>
          </cell>
          <cell r="J60">
            <v>7.5826380821628465</v>
          </cell>
          <cell r="K60">
            <v>10.824796705037492</v>
          </cell>
          <cell r="L60">
            <v>10.159467736825432</v>
          </cell>
          <cell r="M60">
            <v>12.419474073291795</v>
          </cell>
        </row>
        <row r="61">
          <cell r="D61">
            <v>30</v>
          </cell>
          <cell r="E61">
            <v>12.984475657408385</v>
          </cell>
          <cell r="F61">
            <v>12.921110993769142</v>
          </cell>
          <cell r="G61">
            <v>11.22610624141937</v>
          </cell>
          <cell r="H61">
            <v>10.835357482310698</v>
          </cell>
          <cell r="I61">
            <v>8.5700707572077306</v>
          </cell>
          <cell r="J61">
            <v>9.5891857640722353</v>
          </cell>
          <cell r="K61">
            <v>13.211532368782342</v>
          </cell>
          <cell r="L61">
            <v>11.73302355053332</v>
          </cell>
          <cell r="M61">
            <v>15.313127046150596</v>
          </cell>
        </row>
        <row r="79">
          <cell r="E79" t="str">
            <v>A</v>
          </cell>
          <cell r="F79" t="str">
            <v>B</v>
          </cell>
          <cell r="G79" t="str">
            <v>C</v>
          </cell>
          <cell r="H79" t="str">
            <v>D</v>
          </cell>
          <cell r="I79" t="str">
            <v>E</v>
          </cell>
          <cell r="J79" t="str">
            <v>F</v>
          </cell>
          <cell r="K79" t="str">
            <v>G</v>
          </cell>
          <cell r="L79" t="str">
            <v>H</v>
          </cell>
          <cell r="M79" t="str">
            <v>I</v>
          </cell>
        </row>
        <row r="80">
          <cell r="D80">
            <v>0</v>
          </cell>
        </row>
        <row r="81">
          <cell r="D81">
            <v>5</v>
          </cell>
          <cell r="E81">
            <v>5.6822262118491915</v>
          </cell>
          <cell r="F81">
            <v>5.493716337522442</v>
          </cell>
          <cell r="G81">
            <v>5.1032315978456015</v>
          </cell>
          <cell r="H81">
            <v>5.004488330341113</v>
          </cell>
          <cell r="I81">
            <v>5.646319569120287</v>
          </cell>
          <cell r="J81">
            <v>5.7719928186714542</v>
          </cell>
          <cell r="K81">
            <v>7.1499102333931779</v>
          </cell>
          <cell r="L81">
            <v>7.0870736086175938</v>
          </cell>
          <cell r="M81">
            <v>6.7324955116696588</v>
          </cell>
        </row>
        <row r="82">
          <cell r="D82">
            <v>10</v>
          </cell>
          <cell r="E82">
            <v>6.7728904847396771</v>
          </cell>
          <cell r="F82">
            <v>6.0637342908438061</v>
          </cell>
          <cell r="G82">
            <v>6.4991023339317771</v>
          </cell>
          <cell r="H82">
            <v>5.6642728904847406</v>
          </cell>
          <cell r="I82">
            <v>6.9344703770197489</v>
          </cell>
          <cell r="J82">
            <v>6.8626570915619389</v>
          </cell>
          <cell r="K82">
            <v>8.8734290843806107</v>
          </cell>
          <cell r="L82">
            <v>8.2405745062836626</v>
          </cell>
          <cell r="M82">
            <v>7.9578096947935375</v>
          </cell>
        </row>
        <row r="83">
          <cell r="D83">
            <v>15</v>
          </cell>
          <cell r="E83">
            <v>8.3527827648114901</v>
          </cell>
          <cell r="F83">
            <v>6.8267504488330344</v>
          </cell>
          <cell r="G83">
            <v>7.84560143626571</v>
          </cell>
          <cell r="H83">
            <v>6.4721723518850993</v>
          </cell>
          <cell r="I83">
            <v>8.3303411131059253</v>
          </cell>
          <cell r="J83">
            <v>7.8500897666068221</v>
          </cell>
          <cell r="K83">
            <v>10.166068222621186</v>
          </cell>
          <cell r="L83">
            <v>9.4344703770197498</v>
          </cell>
          <cell r="M83">
            <v>8.7746858168761221</v>
          </cell>
        </row>
        <row r="84">
          <cell r="D84">
            <v>20</v>
          </cell>
          <cell r="E84">
            <v>9.3267504488330353</v>
          </cell>
          <cell r="F84">
            <v>6.9658886894075414</v>
          </cell>
          <cell r="G84">
            <v>8.1373429084380611</v>
          </cell>
          <cell r="H84">
            <v>6.5754039497307</v>
          </cell>
          <cell r="I84">
            <v>8.4560143626570916</v>
          </cell>
          <cell r="J84">
            <v>7.9039497307001803</v>
          </cell>
          <cell r="K84">
            <v>10.641831238779174</v>
          </cell>
          <cell r="L84">
            <v>9.5556552962298031</v>
          </cell>
          <cell r="M84">
            <v>8.8554757630161589</v>
          </cell>
        </row>
        <row r="85">
          <cell r="D85">
            <v>30</v>
          </cell>
          <cell r="E85">
            <v>13.806104129263915</v>
          </cell>
          <cell r="F85">
            <v>8.438061041292638</v>
          </cell>
          <cell r="G85">
            <v>11.144524236983841</v>
          </cell>
          <cell r="H85">
            <v>8.49640933572711</v>
          </cell>
          <cell r="I85">
            <v>10.978456014362658</v>
          </cell>
          <cell r="J85">
            <v>9.8967684021543985</v>
          </cell>
          <cell r="K85">
            <v>13.958707360861759</v>
          </cell>
          <cell r="L85">
            <v>12.643626570915618</v>
          </cell>
          <cell r="M85">
            <v>9.8384201077199283</v>
          </cell>
        </row>
      </sheetData>
      <sheetData sheetId="11"/>
      <sheetData sheetId="12">
        <row r="15">
          <cell r="I15">
            <v>4.1666666666666679</v>
          </cell>
          <cell r="J15">
            <v>113.68666666666667</v>
          </cell>
          <cell r="K15">
            <v>5.2398982178410041</v>
          </cell>
        </row>
        <row r="16">
          <cell r="I16">
            <v>8.3333333333333357</v>
          </cell>
          <cell r="J16">
            <v>255.94333333333333</v>
          </cell>
          <cell r="K16">
            <v>28.953687732883587</v>
          </cell>
        </row>
        <row r="17">
          <cell r="I17">
            <v>16.666666666666671</v>
          </cell>
          <cell r="J17">
            <v>373.87</v>
          </cell>
          <cell r="K17">
            <v>37.844751287331775</v>
          </cell>
        </row>
        <row r="18">
          <cell r="I18">
            <v>20.833333333333332</v>
          </cell>
          <cell r="J18">
            <v>522.68499999999995</v>
          </cell>
          <cell r="K18">
            <v>5.8901994872839403</v>
          </cell>
        </row>
        <row r="19">
          <cell r="I19">
            <v>24.999999999999996</v>
          </cell>
          <cell r="J19">
            <v>571.03</v>
          </cell>
          <cell r="K19">
            <v>11.61069334708311</v>
          </cell>
        </row>
        <row r="24">
          <cell r="B24">
            <v>0</v>
          </cell>
          <cell r="C24">
            <v>0.48333333333333334</v>
          </cell>
          <cell r="D24">
            <v>0.96666666666666667</v>
          </cell>
          <cell r="E24">
            <v>1.45</v>
          </cell>
          <cell r="F24">
            <v>1.9333333333333333</v>
          </cell>
          <cell r="G24">
            <v>2.4166666666666665</v>
          </cell>
        </row>
        <row r="37">
          <cell r="Y37">
            <v>1</v>
          </cell>
          <cell r="Z37">
            <v>4.5198010489926483</v>
          </cell>
          <cell r="AA37">
            <v>1.506600349664216</v>
          </cell>
          <cell r="AB37">
            <v>0.50220011655473873</v>
          </cell>
          <cell r="AC37">
            <v>0.16740003885157956</v>
          </cell>
        </row>
        <row r="38">
          <cell r="Y38">
            <v>2</v>
          </cell>
          <cell r="Z38">
            <v>9.0396020979852967</v>
          </cell>
          <cell r="AA38">
            <v>3.0132006993284319</v>
          </cell>
          <cell r="AB38">
            <v>1.0044002331094775</v>
          </cell>
          <cell r="AC38">
            <v>0.33480007770315912</v>
          </cell>
        </row>
        <row r="39">
          <cell r="Y39">
            <v>4</v>
          </cell>
          <cell r="Z39">
            <v>18.079204195970593</v>
          </cell>
          <cell r="AA39">
            <v>6.0264013986568639</v>
          </cell>
          <cell r="AB39">
            <v>2.0088004662189549</v>
          </cell>
          <cell r="AC39">
            <v>0.66960015540631823</v>
          </cell>
        </row>
        <row r="40">
          <cell r="A40" t="str">
            <v>Rep/CDH/CBH.a</v>
          </cell>
          <cell r="B40">
            <v>32.65</v>
          </cell>
          <cell r="C40">
            <v>66.92</v>
          </cell>
          <cell r="D40">
            <v>116.05</v>
          </cell>
          <cell r="E40">
            <v>177.31</v>
          </cell>
          <cell r="F40">
            <v>245.79</v>
          </cell>
          <cell r="G40">
            <v>315.08</v>
          </cell>
          <cell r="Y40">
            <v>8</v>
          </cell>
          <cell r="Z40">
            <v>36.158408391941187</v>
          </cell>
          <cell r="AA40">
            <v>12.052802797313728</v>
          </cell>
          <cell r="AB40">
            <v>4.0176009324379098</v>
          </cell>
          <cell r="AC40">
            <v>1.3392003108126365</v>
          </cell>
        </row>
        <row r="41">
          <cell r="A41" t="str">
            <v>Rep/CDH/CBH.b</v>
          </cell>
          <cell r="B41">
            <v>46.91</v>
          </cell>
          <cell r="C41">
            <v>90.7</v>
          </cell>
          <cell r="D41">
            <v>145.02000000000001</v>
          </cell>
          <cell r="E41">
            <v>208.66</v>
          </cell>
          <cell r="F41">
            <v>276.07</v>
          </cell>
          <cell r="G41">
            <v>344.93</v>
          </cell>
          <cell r="Y41">
            <v>16</v>
          </cell>
          <cell r="Z41">
            <v>72.316816783882373</v>
          </cell>
          <cell r="AA41">
            <v>24.105605594627455</v>
          </cell>
          <cell r="AB41">
            <v>8.0352018648758197</v>
          </cell>
          <cell r="AC41">
            <v>2.6784006216252729</v>
          </cell>
        </row>
        <row r="42">
          <cell r="A42" t="str">
            <v>Rep/CDH/CBH.c</v>
          </cell>
          <cell r="B42">
            <v>50.87</v>
          </cell>
          <cell r="C42">
            <v>71.569999999999993</v>
          </cell>
          <cell r="D42">
            <v>104.33</v>
          </cell>
          <cell r="E42">
            <v>148.11000000000001</v>
          </cell>
          <cell r="F42">
            <v>201.4</v>
          </cell>
          <cell r="G42">
            <v>255.92</v>
          </cell>
          <cell r="Y42">
            <v>30</v>
          </cell>
          <cell r="Z42">
            <v>135.59403146977945</v>
          </cell>
          <cell r="AA42">
            <v>45.198010489926482</v>
          </cell>
          <cell r="AB42">
            <v>15.066003496642161</v>
          </cell>
          <cell r="AC42">
            <v>5.0220011655473877</v>
          </cell>
        </row>
        <row r="43">
          <cell r="Y43">
            <v>60</v>
          </cell>
          <cell r="Z43">
            <v>271.1880629395589</v>
          </cell>
          <cell r="AA43">
            <v>90.396020979852963</v>
          </cell>
          <cell r="AB43">
            <v>30.132006993284321</v>
          </cell>
          <cell r="AC43">
            <v>10.044002331094775</v>
          </cell>
        </row>
        <row r="44">
          <cell r="Y44">
            <v>120</v>
          </cell>
          <cell r="Z44">
            <v>542.37612587911781</v>
          </cell>
          <cell r="AA44">
            <v>180.79204195970593</v>
          </cell>
          <cell r="AB44">
            <v>60.264013986568642</v>
          </cell>
          <cell r="AC44">
            <v>20.088004662189551</v>
          </cell>
        </row>
        <row r="78">
          <cell r="F78">
            <v>0</v>
          </cell>
          <cell r="G78">
            <v>32.65</v>
          </cell>
          <cell r="H78">
            <v>46.91</v>
          </cell>
          <cell r="I78">
            <v>50.87</v>
          </cell>
        </row>
        <row r="79">
          <cell r="F79">
            <v>0.48333333333333334</v>
          </cell>
          <cell r="G79">
            <v>66.92</v>
          </cell>
          <cell r="H79">
            <v>90.7</v>
          </cell>
          <cell r="I79">
            <v>71.569999999999993</v>
          </cell>
        </row>
        <row r="80">
          <cell r="F80">
            <v>0.96666666666666667</v>
          </cell>
          <cell r="G80">
            <v>116.05</v>
          </cell>
          <cell r="H80">
            <v>145.02000000000001</v>
          </cell>
          <cell r="I80">
            <v>104.33</v>
          </cell>
        </row>
        <row r="81">
          <cell r="F81">
            <v>1.45</v>
          </cell>
          <cell r="G81">
            <v>177.31</v>
          </cell>
          <cell r="H81">
            <v>208.66</v>
          </cell>
          <cell r="I81">
            <v>148.11000000000001</v>
          </cell>
        </row>
        <row r="82">
          <cell r="F82">
            <v>1.9333333333333333</v>
          </cell>
          <cell r="G82">
            <v>245.79</v>
          </cell>
          <cell r="H82">
            <v>276.07</v>
          </cell>
          <cell r="I82">
            <v>201.4</v>
          </cell>
        </row>
        <row r="83">
          <cell r="F83">
            <v>2.4166666666666665</v>
          </cell>
          <cell r="G83">
            <v>315.08</v>
          </cell>
          <cell r="H83">
            <v>344.93</v>
          </cell>
          <cell r="I83">
            <v>255.92</v>
          </cell>
        </row>
        <row r="84">
          <cell r="F84">
            <v>2.9</v>
          </cell>
          <cell r="G84">
            <v>384.55</v>
          </cell>
          <cell r="H84">
            <v>403.97</v>
          </cell>
          <cell r="I84">
            <v>314.39999999999998</v>
          </cell>
        </row>
      </sheetData>
      <sheetData sheetId="13">
        <row r="18">
          <cell r="C18">
            <v>0.13</v>
          </cell>
          <cell r="D18">
            <v>113.68666666666667</v>
          </cell>
          <cell r="E18">
            <v>5.2398982178410041</v>
          </cell>
          <cell r="I18">
            <v>3.3333333333333335</v>
          </cell>
          <cell r="J18">
            <v>113.68666666666667</v>
          </cell>
          <cell r="K18">
            <v>5.2398982178410041</v>
          </cell>
        </row>
        <row r="19">
          <cell r="C19">
            <v>0.26</v>
          </cell>
          <cell r="D19">
            <v>255.94333333333333</v>
          </cell>
          <cell r="E19">
            <v>28.953687732883587</v>
          </cell>
          <cell r="I19">
            <v>6.666666666666667</v>
          </cell>
          <cell r="J19">
            <v>255.94333333333333</v>
          </cell>
          <cell r="K19">
            <v>28.953687732883587</v>
          </cell>
        </row>
        <row r="20">
          <cell r="C20">
            <v>0.52</v>
          </cell>
          <cell r="D20">
            <v>373.87</v>
          </cell>
          <cell r="E20">
            <v>3.2330171666726426</v>
          </cell>
          <cell r="I20">
            <v>13.333333333333334</v>
          </cell>
          <cell r="J20">
            <v>373.87</v>
          </cell>
          <cell r="K20">
            <v>37.844751287331775</v>
          </cell>
        </row>
        <row r="21">
          <cell r="C21">
            <v>0.65</v>
          </cell>
          <cell r="D21">
            <v>522.68499999999995</v>
          </cell>
          <cell r="E21">
            <v>37.844751287331775</v>
          </cell>
          <cell r="I21">
            <v>16.666666666666668</v>
          </cell>
          <cell r="J21">
            <v>522.68499999999995</v>
          </cell>
          <cell r="K21">
            <v>5.8901994872839403</v>
          </cell>
        </row>
        <row r="22">
          <cell r="C22">
            <v>0.78</v>
          </cell>
          <cell r="D22">
            <v>571.03</v>
          </cell>
          <cell r="E22">
            <v>12.937257566166538</v>
          </cell>
          <cell r="I22">
            <v>20</v>
          </cell>
          <cell r="J22">
            <v>571.03</v>
          </cell>
          <cell r="K22">
            <v>11.61069334708311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riments"/>
      <sheetName val="FITC labelling"/>
      <sheetName val="H2O2 measurement"/>
      <sheetName val="H2O2 curves"/>
      <sheetName val="CDH activity - DCPIP"/>
      <sheetName val="Bradford curve"/>
      <sheetName val="Langmuir"/>
      <sheetName val="Adsorption protein conc norm"/>
      <sheetName val="Lekeage"/>
      <sheetName val="Adsorption kinetcs"/>
      <sheetName val="Sheet1"/>
      <sheetName val="Kinetics-results"/>
      <sheetName val="H2O2 film prod test"/>
      <sheetName val="CDH activity_free_immob"/>
      <sheetName val="DNScurve"/>
      <sheetName val="H2O2 Disk Curve1"/>
      <sheetName val="H2O2 Disk Curve1 (2)"/>
      <sheetName val="H2O2 Disk Curve2"/>
      <sheetName val="ConversioncalcsLiteratur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J10">
            <v>0.54500000000000004</v>
          </cell>
          <cell r="K10">
            <v>0.46400000000000002</v>
          </cell>
          <cell r="L10">
            <v>0.45</v>
          </cell>
          <cell r="M10">
            <v>0.39700000000000002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I15">
            <v>4.1666666666666679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59D8-8FC8-4270-930A-903CF6054D68}">
  <dimension ref="A1:K24"/>
  <sheetViews>
    <sheetView workbookViewId="0">
      <selection activeCell="J28" sqref="J28"/>
    </sheetView>
  </sheetViews>
  <sheetFormatPr defaultRowHeight="14.4" x14ac:dyDescent="0.3"/>
  <cols>
    <col min="3" max="3" width="20.6640625" customWidth="1"/>
    <col min="7" max="7" width="11.5546875" bestFit="1" customWidth="1"/>
    <col min="9" max="9" width="13.33203125" customWidth="1"/>
  </cols>
  <sheetData>
    <row r="1" spans="1:11" x14ac:dyDescent="0.3">
      <c r="A1" t="s">
        <v>208</v>
      </c>
    </row>
    <row r="3" spans="1:11" x14ac:dyDescent="0.3">
      <c r="B3" s="145">
        <v>1</v>
      </c>
      <c r="C3" s="145">
        <v>2</v>
      </c>
      <c r="D3" s="145">
        <v>3</v>
      </c>
      <c r="E3" s="145">
        <v>4</v>
      </c>
      <c r="F3" s="145">
        <v>5</v>
      </c>
      <c r="G3" s="145">
        <v>6</v>
      </c>
      <c r="I3" t="s">
        <v>71</v>
      </c>
    </row>
    <row r="4" spans="1:11" x14ac:dyDescent="0.3">
      <c r="A4" s="145" t="s">
        <v>169</v>
      </c>
      <c r="B4" s="111">
        <v>11970</v>
      </c>
      <c r="C4" s="112">
        <v>26844</v>
      </c>
      <c r="D4" s="112">
        <v>42487</v>
      </c>
      <c r="E4" s="112">
        <v>41231</v>
      </c>
      <c r="F4" s="112">
        <v>50147</v>
      </c>
      <c r="G4" s="13">
        <v>56282</v>
      </c>
      <c r="I4">
        <f>(G11)/3</f>
        <v>3.3333333333333337E-6</v>
      </c>
    </row>
    <row r="5" spans="1:11" x14ac:dyDescent="0.3">
      <c r="A5" s="145" t="s">
        <v>170</v>
      </c>
      <c r="B5" s="20">
        <v>11010</v>
      </c>
      <c r="C5" s="16">
        <v>27655</v>
      </c>
      <c r="D5" s="16">
        <v>42573</v>
      </c>
      <c r="E5" s="16">
        <v>33665</v>
      </c>
      <c r="F5" s="16">
        <v>51852</v>
      </c>
      <c r="G5" s="17">
        <v>57924</v>
      </c>
    </row>
    <row r="6" spans="1:11" x14ac:dyDescent="0.3">
      <c r="A6" s="145" t="s">
        <v>42</v>
      </c>
      <c r="B6" s="20">
        <v>11126</v>
      </c>
      <c r="C6" s="16">
        <v>22284</v>
      </c>
      <c r="D6" s="16">
        <v>41975</v>
      </c>
      <c r="E6" s="16">
        <v>37265</v>
      </c>
      <c r="F6" s="16">
        <v>52685</v>
      </c>
      <c r="G6" s="17">
        <v>57745</v>
      </c>
    </row>
    <row r="7" spans="1:11" x14ac:dyDescent="0.3">
      <c r="A7" s="145" t="s">
        <v>70</v>
      </c>
      <c r="B7" s="72">
        <f t="shared" ref="B7:G7" si="0">_xlfn.STDEV.S(B4:B6)</f>
        <v>523.9898217841004</v>
      </c>
      <c r="C7" s="72">
        <f t="shared" si="0"/>
        <v>2895.3687732883586</v>
      </c>
      <c r="D7" s="72">
        <f t="shared" si="0"/>
        <v>323.30171666726426</v>
      </c>
      <c r="E7" s="72">
        <f t="shared" si="0"/>
        <v>3784.4751287331774</v>
      </c>
      <c r="F7" s="72">
        <f t="shared" si="0"/>
        <v>1293.7257566166538</v>
      </c>
      <c r="G7" s="72">
        <f t="shared" si="0"/>
        <v>900.79353905320613</v>
      </c>
    </row>
    <row r="8" spans="1:11" x14ac:dyDescent="0.3">
      <c r="A8" s="145" t="s">
        <v>69</v>
      </c>
      <c r="B8">
        <f>AVERAGE(B4:B6)</f>
        <v>11368.666666666666</v>
      </c>
      <c r="C8">
        <f>AVERAGE(C4:C6)</f>
        <v>25594.333333333332</v>
      </c>
      <c r="D8">
        <f>AVERAGE(D4:D5)</f>
        <v>42530</v>
      </c>
      <c r="E8">
        <f>AVERAGE(E4:E6)</f>
        <v>37387</v>
      </c>
      <c r="F8">
        <f>AVERAGE(F5:F6)</f>
        <v>52268.5</v>
      </c>
      <c r="G8">
        <f>AVERAGE(G4:G5)</f>
        <v>57103</v>
      </c>
    </row>
    <row r="10" spans="1:11" x14ac:dyDescent="0.3">
      <c r="A10" s="145"/>
      <c r="B10" s="4" t="s">
        <v>26</v>
      </c>
      <c r="C10" s="4" t="s">
        <v>71</v>
      </c>
      <c r="D10" t="s">
        <v>69</v>
      </c>
      <c r="E10" t="s">
        <v>70</v>
      </c>
      <c r="G10" t="s">
        <v>201</v>
      </c>
      <c r="H10" t="s">
        <v>202</v>
      </c>
      <c r="I10" t="s">
        <v>203</v>
      </c>
      <c r="J10" t="s">
        <v>69</v>
      </c>
      <c r="K10" t="s">
        <v>70</v>
      </c>
    </row>
    <row r="11" spans="1:11" x14ac:dyDescent="0.3">
      <c r="B11">
        <v>10</v>
      </c>
      <c r="C11" s="51">
        <f>((B11*39)/3)/1000</f>
        <v>0.13</v>
      </c>
      <c r="D11">
        <f>B8</f>
        <v>11368.666666666666</v>
      </c>
      <c r="E11">
        <f>B7</f>
        <v>523.9898217841004</v>
      </c>
      <c r="G11">
        <f>(B11/1000000)</f>
        <v>1.0000000000000001E-5</v>
      </c>
      <c r="H11">
        <v>68</v>
      </c>
      <c r="I11">
        <f>(G11*1000)/(3)*1000</f>
        <v>3.3333333333333335</v>
      </c>
      <c r="J11">
        <v>11368.666666666666</v>
      </c>
      <c r="K11">
        <v>523.9898217841004</v>
      </c>
    </row>
    <row r="12" spans="1:11" x14ac:dyDescent="0.3">
      <c r="B12">
        <v>20</v>
      </c>
      <c r="C12" s="51">
        <f t="shared" ref="C12:C14" si="1">((B12*39)/3)/1000</f>
        <v>0.26</v>
      </c>
      <c r="D12">
        <f>C8</f>
        <v>25594.333333333332</v>
      </c>
      <c r="E12">
        <f>C7</f>
        <v>2895.3687732883586</v>
      </c>
      <c r="G12">
        <f t="shared" ref="G12:G15" si="2">(B12/1000000)</f>
        <v>2.0000000000000002E-5</v>
      </c>
      <c r="H12">
        <v>68</v>
      </c>
      <c r="I12">
        <f t="shared" ref="I12:I14" si="3">(G12*1000)/(3)*1000</f>
        <v>6.666666666666667</v>
      </c>
      <c r="J12">
        <v>25594.333333333332</v>
      </c>
      <c r="K12">
        <v>2895.3687732883586</v>
      </c>
    </row>
    <row r="13" spans="1:11" x14ac:dyDescent="0.3">
      <c r="B13">
        <v>40</v>
      </c>
      <c r="C13" s="51">
        <f>((B13*39)/3)/1000</f>
        <v>0.52</v>
      </c>
      <c r="D13">
        <f>E8</f>
        <v>37387</v>
      </c>
      <c r="E13">
        <f>D7</f>
        <v>323.30171666726426</v>
      </c>
      <c r="G13">
        <f t="shared" si="2"/>
        <v>4.0000000000000003E-5</v>
      </c>
      <c r="H13">
        <v>68</v>
      </c>
      <c r="I13">
        <f t="shared" si="3"/>
        <v>13.333333333333334</v>
      </c>
      <c r="J13">
        <v>37387</v>
      </c>
      <c r="K13">
        <v>3784.4751287331774</v>
      </c>
    </row>
    <row r="14" spans="1:11" x14ac:dyDescent="0.3">
      <c r="B14">
        <v>50</v>
      </c>
      <c r="C14" s="51">
        <f t="shared" si="1"/>
        <v>0.65</v>
      </c>
      <c r="D14">
        <f>F8</f>
        <v>52268.5</v>
      </c>
      <c r="E14">
        <f>E7</f>
        <v>3784.4751287331774</v>
      </c>
      <c r="G14">
        <f t="shared" si="2"/>
        <v>5.0000000000000002E-5</v>
      </c>
      <c r="H14">
        <v>68</v>
      </c>
      <c r="I14">
        <f t="shared" si="3"/>
        <v>16.666666666666668</v>
      </c>
      <c r="J14">
        <v>52268.5</v>
      </c>
      <c r="K14">
        <v>589.01994872839407</v>
      </c>
    </row>
    <row r="15" spans="1:11" x14ac:dyDescent="0.3">
      <c r="B15">
        <v>60</v>
      </c>
      <c r="C15" s="51">
        <f>((B15*39)/3)/1000</f>
        <v>0.78</v>
      </c>
      <c r="D15">
        <f>G8</f>
        <v>57103</v>
      </c>
      <c r="E15">
        <f>F7</f>
        <v>1293.7257566166538</v>
      </c>
      <c r="G15">
        <f t="shared" si="2"/>
        <v>6.0000000000000002E-5</v>
      </c>
      <c r="H15">
        <v>68</v>
      </c>
      <c r="I15">
        <f>(G15*1000)/(3)*1000</f>
        <v>20</v>
      </c>
      <c r="J15">
        <v>57103</v>
      </c>
      <c r="K15">
        <v>1161.0693347083111</v>
      </c>
    </row>
    <row r="17" spans="3:11" x14ac:dyDescent="0.3">
      <c r="C17" s="4" t="s">
        <v>209</v>
      </c>
      <c r="D17" s="4" t="s">
        <v>210</v>
      </c>
      <c r="E17" s="4" t="s">
        <v>70</v>
      </c>
      <c r="I17" t="s">
        <v>203</v>
      </c>
      <c r="J17" t="s">
        <v>210</v>
      </c>
      <c r="K17" t="s">
        <v>70</v>
      </c>
    </row>
    <row r="18" spans="3:11" x14ac:dyDescent="0.3">
      <c r="C18">
        <v>0.13</v>
      </c>
      <c r="D18">
        <f t="shared" ref="D18:E22" si="4">D11/100</f>
        <v>113.68666666666667</v>
      </c>
      <c r="E18">
        <f t="shared" si="4"/>
        <v>5.2398982178410041</v>
      </c>
      <c r="G18">
        <f>(C18/(39*3))*1000</f>
        <v>1.1111111111111112</v>
      </c>
      <c r="I18">
        <v>3.3333333333333335</v>
      </c>
      <c r="J18">
        <f>J11/100</f>
        <v>113.68666666666667</v>
      </c>
      <c r="K18">
        <f>K11/100</f>
        <v>5.2398982178410041</v>
      </c>
    </row>
    <row r="19" spans="3:11" x14ac:dyDescent="0.3">
      <c r="C19">
        <v>0.26</v>
      </c>
      <c r="D19">
        <f t="shared" si="4"/>
        <v>255.94333333333333</v>
      </c>
      <c r="E19">
        <f t="shared" si="4"/>
        <v>28.953687732883587</v>
      </c>
      <c r="G19">
        <f>(C19/(39*3))*1000</f>
        <v>2.2222222222222223</v>
      </c>
      <c r="I19">
        <v>6.666666666666667</v>
      </c>
      <c r="J19">
        <f t="shared" ref="J19:K22" si="5">J12/100</f>
        <v>255.94333333333333</v>
      </c>
      <c r="K19">
        <f t="shared" si="5"/>
        <v>28.953687732883587</v>
      </c>
    </row>
    <row r="20" spans="3:11" x14ac:dyDescent="0.3">
      <c r="C20">
        <v>0.52</v>
      </c>
      <c r="D20">
        <f t="shared" si="4"/>
        <v>373.87</v>
      </c>
      <c r="E20">
        <f t="shared" si="4"/>
        <v>3.2330171666726426</v>
      </c>
      <c r="G20">
        <f t="shared" ref="G20:G22" si="6">(C20/(39*3))*1000</f>
        <v>4.4444444444444446</v>
      </c>
      <c r="I20">
        <v>13.333333333333334</v>
      </c>
      <c r="J20">
        <f t="shared" si="5"/>
        <v>373.87</v>
      </c>
      <c r="K20">
        <f t="shared" si="5"/>
        <v>37.844751287331775</v>
      </c>
    </row>
    <row r="21" spans="3:11" x14ac:dyDescent="0.3">
      <c r="C21">
        <v>0.65</v>
      </c>
      <c r="D21">
        <f t="shared" si="4"/>
        <v>522.68499999999995</v>
      </c>
      <c r="E21">
        <f t="shared" si="4"/>
        <v>37.844751287331775</v>
      </c>
      <c r="G21">
        <f t="shared" si="6"/>
        <v>5.5555555555555554</v>
      </c>
      <c r="I21">
        <v>16.666666666666668</v>
      </c>
      <c r="J21">
        <f t="shared" si="5"/>
        <v>522.68499999999995</v>
      </c>
      <c r="K21">
        <f t="shared" si="5"/>
        <v>5.8901994872839403</v>
      </c>
    </row>
    <row r="22" spans="3:11" x14ac:dyDescent="0.3">
      <c r="C22">
        <v>0.78</v>
      </c>
      <c r="D22">
        <f t="shared" si="4"/>
        <v>571.03</v>
      </c>
      <c r="E22">
        <f t="shared" si="4"/>
        <v>12.937257566166538</v>
      </c>
      <c r="G22">
        <f t="shared" si="6"/>
        <v>6.666666666666667</v>
      </c>
      <c r="I22">
        <v>20</v>
      </c>
      <c r="J22">
        <f t="shared" si="5"/>
        <v>571.03</v>
      </c>
      <c r="K22">
        <f t="shared" si="5"/>
        <v>11.61069334708311</v>
      </c>
    </row>
    <row r="24" spans="3:11" x14ac:dyDescent="0.3">
      <c r="C24" s="4"/>
      <c r="D24" s="4"/>
      <c r="E24" s="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6DD9-0482-418B-95BE-6326F0D0A580}">
  <dimension ref="A1:Q26"/>
  <sheetViews>
    <sheetView tabSelected="1" topLeftCell="A9" workbookViewId="0">
      <selection activeCell="T25" sqref="T25"/>
    </sheetView>
  </sheetViews>
  <sheetFormatPr defaultRowHeight="14.4" x14ac:dyDescent="0.3"/>
  <cols>
    <col min="16" max="16" width="12.21875" bestFit="1" customWidth="1"/>
  </cols>
  <sheetData>
    <row r="1" spans="1:17" x14ac:dyDescent="0.3">
      <c r="A1" t="s">
        <v>35</v>
      </c>
    </row>
    <row r="2" spans="1:17" x14ac:dyDescent="0.3">
      <c r="A2" t="s">
        <v>36</v>
      </c>
    </row>
    <row r="3" spans="1:17" x14ac:dyDescent="0.3">
      <c r="A3" t="s">
        <v>37</v>
      </c>
    </row>
    <row r="7" spans="1:17" ht="29.4" thickBot="1" x14ac:dyDescent="0.35">
      <c r="A7" s="9" t="s">
        <v>38</v>
      </c>
      <c r="B7" s="10" t="s">
        <v>39</v>
      </c>
      <c r="C7" s="10" t="s">
        <v>40</v>
      </c>
      <c r="D7" s="10">
        <v>350</v>
      </c>
    </row>
    <row r="8" spans="1:17" x14ac:dyDescent="0.3">
      <c r="A8" s="11"/>
      <c r="B8" s="12"/>
      <c r="C8" s="12"/>
      <c r="D8" s="12"/>
    </row>
    <row r="9" spans="1:17" x14ac:dyDescent="0.3">
      <c r="A9" s="13" t="s">
        <v>41</v>
      </c>
      <c r="B9" s="14">
        <v>9</v>
      </c>
      <c r="C9" s="15" t="s">
        <v>42</v>
      </c>
      <c r="D9" s="15">
        <v>0.2286</v>
      </c>
      <c r="F9" s="16"/>
      <c r="G9" s="16"/>
      <c r="H9" s="16"/>
      <c r="I9" s="16"/>
      <c r="J9" s="16"/>
      <c r="K9" s="16"/>
    </row>
    <row r="10" spans="1:17" x14ac:dyDescent="0.3">
      <c r="A10" s="17" t="s">
        <v>41</v>
      </c>
      <c r="B10" s="18">
        <v>10</v>
      </c>
      <c r="C10" s="19" t="s">
        <v>42</v>
      </c>
      <c r="D10" s="19">
        <v>0.28899999999999998</v>
      </c>
      <c r="F10" s="16"/>
      <c r="G10" s="16"/>
      <c r="H10" s="16"/>
      <c r="I10" s="16"/>
      <c r="J10" s="16"/>
      <c r="K10" s="16"/>
    </row>
    <row r="11" spans="1:17" x14ac:dyDescent="0.3">
      <c r="A11" s="17" t="s">
        <v>41</v>
      </c>
      <c r="B11" s="18">
        <v>11</v>
      </c>
      <c r="C11" s="19" t="s">
        <v>42</v>
      </c>
      <c r="D11" s="19">
        <v>0.20949999999999999</v>
      </c>
      <c r="F11" s="16"/>
      <c r="G11" s="16"/>
      <c r="H11" s="16"/>
      <c r="I11" s="16"/>
      <c r="J11" s="16"/>
      <c r="K11" s="16" t="s">
        <v>25</v>
      </c>
    </row>
    <row r="12" spans="1:17" x14ac:dyDescent="0.3">
      <c r="A12" s="17" t="s">
        <v>43</v>
      </c>
      <c r="B12" s="18">
        <v>9</v>
      </c>
      <c r="C12" s="19" t="s">
        <v>44</v>
      </c>
      <c r="D12" s="19">
        <v>0.20830000000000001</v>
      </c>
      <c r="F12" t="s">
        <v>45</v>
      </c>
      <c r="G12">
        <v>1</v>
      </c>
      <c r="H12">
        <v>2</v>
      </c>
      <c r="I12">
        <v>3</v>
      </c>
      <c r="K12">
        <v>1</v>
      </c>
      <c r="L12">
        <v>2</v>
      </c>
      <c r="M12">
        <v>3</v>
      </c>
      <c r="O12" t="s">
        <v>45</v>
      </c>
      <c r="P12" t="s">
        <v>46</v>
      </c>
      <c r="Q12" t="s">
        <v>29</v>
      </c>
    </row>
    <row r="13" spans="1:17" x14ac:dyDescent="0.3">
      <c r="A13" s="17" t="s">
        <v>47</v>
      </c>
      <c r="B13" s="18">
        <v>10</v>
      </c>
      <c r="C13" s="19" t="s">
        <v>44</v>
      </c>
      <c r="D13" s="19">
        <v>0.19550000000000001</v>
      </c>
      <c r="F13" s="20">
        <v>0</v>
      </c>
      <c r="G13" s="16">
        <v>0.20830000000000001</v>
      </c>
      <c r="H13" s="16">
        <v>0.19550000000000001</v>
      </c>
      <c r="I13" s="16">
        <v>0.19089999999999999</v>
      </c>
      <c r="K13">
        <f t="shared" ref="K13:M18" si="0">G13-$P$13</f>
        <v>1.0066666666666668E-2</v>
      </c>
      <c r="L13">
        <f t="shared" si="0"/>
        <v>-2.7333333333333376E-3</v>
      </c>
      <c r="M13">
        <f t="shared" si="0"/>
        <v>-7.3333333333333584E-3</v>
      </c>
      <c r="O13" s="20">
        <v>0</v>
      </c>
      <c r="P13">
        <f>AVERAGE(G13:I13)</f>
        <v>0.19823333333333334</v>
      </c>
      <c r="Q13">
        <f>_xlfn.STDEV.P(G13:I13)</f>
        <v>7.3617630738536883E-3</v>
      </c>
    </row>
    <row r="14" spans="1:17" x14ac:dyDescent="0.3">
      <c r="A14" s="17" t="s">
        <v>48</v>
      </c>
      <c r="B14" s="18">
        <v>11</v>
      </c>
      <c r="C14" s="19" t="s">
        <v>44</v>
      </c>
      <c r="D14" s="19">
        <v>0.19089999999999999</v>
      </c>
      <c r="F14" s="20">
        <v>12.25</v>
      </c>
      <c r="G14" s="16">
        <v>0.20830000000000001</v>
      </c>
      <c r="H14" s="16">
        <v>0.19550000000000001</v>
      </c>
      <c r="I14" s="16">
        <v>0.19089999999999999</v>
      </c>
      <c r="K14">
        <f>G14-$P$13</f>
        <v>1.0066666666666668E-2</v>
      </c>
      <c r="L14">
        <f>H14-$P$13</f>
        <v>-2.7333333333333376E-3</v>
      </c>
      <c r="M14">
        <f>I14-$P$13</f>
        <v>-7.3333333333333584E-3</v>
      </c>
      <c r="O14" s="20">
        <v>12.25</v>
      </c>
      <c r="P14">
        <f>AVERAGE(K14:M14)</f>
        <v>-9.2518585385429707E-18</v>
      </c>
      <c r="Q14">
        <f>_xlfn.STDEV.P(K14:M14)</f>
        <v>7.3617630738536874E-3</v>
      </c>
    </row>
    <row r="15" spans="1:17" x14ac:dyDescent="0.3">
      <c r="A15" s="17" t="s">
        <v>49</v>
      </c>
      <c r="B15" s="18">
        <v>9</v>
      </c>
      <c r="C15" s="19" t="s">
        <v>50</v>
      </c>
      <c r="D15" s="19">
        <v>0.24579999999999999</v>
      </c>
      <c r="F15" s="20">
        <v>61.25</v>
      </c>
      <c r="G15" s="16">
        <v>0.24579999999999999</v>
      </c>
      <c r="H15" s="16">
        <v>0.25119999999999998</v>
      </c>
      <c r="I15" s="16">
        <v>0.2505</v>
      </c>
      <c r="K15">
        <f t="shared" si="0"/>
        <v>4.7566666666666646E-2</v>
      </c>
      <c r="L15">
        <f t="shared" si="0"/>
        <v>5.2966666666666634E-2</v>
      </c>
      <c r="M15">
        <f t="shared" si="0"/>
        <v>5.2266666666666656E-2</v>
      </c>
      <c r="O15" s="20">
        <v>61.25</v>
      </c>
      <c r="P15">
        <f t="shared" ref="P15:P18" si="1">AVERAGE(K15:M15)</f>
        <v>5.093333333333331E-2</v>
      </c>
      <c r="Q15">
        <f>_xlfn.STDEV.P(K15:M15)</f>
        <v>2.3976840677805912E-3</v>
      </c>
    </row>
    <row r="16" spans="1:17" x14ac:dyDescent="0.3">
      <c r="A16" s="17" t="s">
        <v>51</v>
      </c>
      <c r="B16" s="18">
        <v>10</v>
      </c>
      <c r="C16" s="19" t="s">
        <v>50</v>
      </c>
      <c r="D16" s="19">
        <v>0.25119999999999998</v>
      </c>
      <c r="F16" s="16">
        <v>122.5</v>
      </c>
      <c r="G16" s="16">
        <v>0.33289999999999997</v>
      </c>
      <c r="H16" s="16">
        <v>0.33300000000000002</v>
      </c>
      <c r="I16" s="16">
        <v>0.33700000000000002</v>
      </c>
      <c r="K16">
        <f t="shared" si="0"/>
        <v>0.13466666666666663</v>
      </c>
      <c r="L16">
        <f t="shared" si="0"/>
        <v>0.13476666666666667</v>
      </c>
      <c r="M16">
        <f t="shared" si="0"/>
        <v>0.13876666666666668</v>
      </c>
      <c r="O16" s="16">
        <v>122.5</v>
      </c>
      <c r="P16">
        <f t="shared" si="1"/>
        <v>0.13606666666666667</v>
      </c>
      <c r="Q16">
        <f>_xlfn.STDEV.P(K16:M16)</f>
        <v>1.909624744987013E-3</v>
      </c>
    </row>
    <row r="17" spans="1:17" x14ac:dyDescent="0.3">
      <c r="A17" s="17" t="s">
        <v>52</v>
      </c>
      <c r="B17" s="18">
        <v>11</v>
      </c>
      <c r="C17" s="19" t="s">
        <v>50</v>
      </c>
      <c r="D17" s="19">
        <v>0.2505</v>
      </c>
      <c r="F17" s="16">
        <v>612.5</v>
      </c>
      <c r="G17" s="16">
        <v>1.0659000000000001</v>
      </c>
      <c r="H17" s="16">
        <v>1.0936999999999999</v>
      </c>
      <c r="I17" s="16">
        <v>1.1651</v>
      </c>
      <c r="K17">
        <f t="shared" si="0"/>
        <v>0.8676666666666667</v>
      </c>
      <c r="L17">
        <f t="shared" si="0"/>
        <v>0.89546666666666652</v>
      </c>
      <c r="M17">
        <f t="shared" si="0"/>
        <v>0.96686666666666665</v>
      </c>
      <c r="O17" s="16">
        <v>612.5</v>
      </c>
      <c r="P17">
        <f t="shared" si="1"/>
        <v>0.91</v>
      </c>
      <c r="Q17">
        <f>_xlfn.STDEV.P(K17:M17)</f>
        <v>4.1781761039424312E-2</v>
      </c>
    </row>
    <row r="18" spans="1:17" x14ac:dyDescent="0.3">
      <c r="A18" s="17" t="s">
        <v>53</v>
      </c>
      <c r="B18" s="18">
        <v>9</v>
      </c>
      <c r="C18" s="19" t="s">
        <v>54</v>
      </c>
      <c r="D18" s="19">
        <v>0.33289999999999997</v>
      </c>
      <c r="F18" s="16">
        <v>1225</v>
      </c>
      <c r="G18" s="16">
        <v>2.0047000000000001</v>
      </c>
      <c r="H18" s="16">
        <v>1.9871000000000001</v>
      </c>
      <c r="I18" s="16">
        <v>1.9733000000000001</v>
      </c>
      <c r="K18">
        <f t="shared" si="0"/>
        <v>1.8064666666666669</v>
      </c>
      <c r="L18">
        <f t="shared" si="0"/>
        <v>1.7888666666666668</v>
      </c>
      <c r="M18">
        <f t="shared" si="0"/>
        <v>1.7750666666666668</v>
      </c>
      <c r="O18" s="16">
        <v>1225</v>
      </c>
      <c r="P18">
        <f t="shared" si="1"/>
        <v>1.7901333333333334</v>
      </c>
      <c r="Q18">
        <f>_xlfn.STDEV.P(K18:M18)</f>
        <v>1.2850248592493839E-2</v>
      </c>
    </row>
    <row r="19" spans="1:17" x14ac:dyDescent="0.3">
      <c r="A19" s="17" t="s">
        <v>55</v>
      </c>
      <c r="B19" s="18">
        <v>10</v>
      </c>
      <c r="C19" s="19" t="s">
        <v>54</v>
      </c>
      <c r="D19" s="19">
        <v>0.33300000000000002</v>
      </c>
    </row>
    <row r="20" spans="1:17" x14ac:dyDescent="0.3">
      <c r="A20" s="17" t="s">
        <v>56</v>
      </c>
      <c r="B20" s="18">
        <v>11</v>
      </c>
      <c r="C20" s="19" t="s">
        <v>54</v>
      </c>
      <c r="D20" s="19">
        <v>0.33700000000000002</v>
      </c>
    </row>
    <row r="21" spans="1:17" x14ac:dyDescent="0.3">
      <c r="A21" s="17" t="s">
        <v>57</v>
      </c>
      <c r="B21" s="18">
        <v>9</v>
      </c>
      <c r="C21" s="19" t="s">
        <v>58</v>
      </c>
      <c r="D21" s="19">
        <v>1.0659000000000001</v>
      </c>
    </row>
    <row r="22" spans="1:17" x14ac:dyDescent="0.3">
      <c r="A22" s="17" t="s">
        <v>59</v>
      </c>
      <c r="B22" s="18">
        <v>10</v>
      </c>
      <c r="C22" s="19" t="s">
        <v>58</v>
      </c>
      <c r="D22" s="19">
        <v>1.0936999999999999</v>
      </c>
    </row>
    <row r="23" spans="1:17" x14ac:dyDescent="0.3">
      <c r="A23" s="17" t="s">
        <v>60</v>
      </c>
      <c r="B23" s="18">
        <v>11</v>
      </c>
      <c r="C23" s="19" t="s">
        <v>58</v>
      </c>
      <c r="D23" s="19">
        <v>1.2650999999999999</v>
      </c>
    </row>
    <row r="24" spans="1:17" x14ac:dyDescent="0.3">
      <c r="A24" s="17" t="s">
        <v>61</v>
      </c>
      <c r="B24" s="18">
        <v>9</v>
      </c>
      <c r="C24" s="19" t="s">
        <v>62</v>
      </c>
      <c r="D24" s="19">
        <v>2.0047000000000001</v>
      </c>
    </row>
    <row r="25" spans="1:17" x14ac:dyDescent="0.3">
      <c r="A25" s="17" t="s">
        <v>63</v>
      </c>
      <c r="B25" s="18">
        <v>10</v>
      </c>
      <c r="C25" s="19" t="s">
        <v>62</v>
      </c>
      <c r="D25" s="19">
        <v>1.9871000000000001</v>
      </c>
    </row>
    <row r="26" spans="1:17" x14ac:dyDescent="0.3">
      <c r="A26" s="17" t="s">
        <v>64</v>
      </c>
      <c r="B26" s="18">
        <v>11</v>
      </c>
      <c r="C26" s="19" t="s">
        <v>62</v>
      </c>
      <c r="D26" s="19">
        <v>1.9733000000000001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35EF-D5FB-4589-8953-0862668DCEA7}">
  <dimension ref="A1:J10"/>
  <sheetViews>
    <sheetView zoomScale="76" zoomScaleNormal="76" workbookViewId="0">
      <selection activeCell="H32" sqref="H32"/>
    </sheetView>
  </sheetViews>
  <sheetFormatPr defaultRowHeight="14.4" x14ac:dyDescent="0.3"/>
  <cols>
    <col min="1" max="1" width="16.5546875" customWidth="1"/>
    <col min="2" max="2" width="16.21875" customWidth="1"/>
    <col min="7" max="7" width="10.44140625" customWidth="1"/>
    <col min="8" max="8" width="15.6640625" customWidth="1"/>
    <col min="26" max="26" width="13.77734375" customWidth="1"/>
    <col min="28" max="28" width="10.5546875" customWidth="1"/>
  </cols>
  <sheetData>
    <row r="1" spans="1:10" x14ac:dyDescent="0.3">
      <c r="H1" s="5" t="s">
        <v>28</v>
      </c>
      <c r="I1" s="5"/>
      <c r="J1" s="6">
        <f>H3/I3</f>
        <v>3.1739130434782608</v>
      </c>
    </row>
    <row r="2" spans="1:10" x14ac:dyDescent="0.3">
      <c r="H2" s="7" t="s">
        <v>30</v>
      </c>
      <c r="I2" s="7" t="s">
        <v>31</v>
      </c>
      <c r="J2" s="7"/>
    </row>
    <row r="3" spans="1:10" x14ac:dyDescent="0.3">
      <c r="B3" t="s">
        <v>26</v>
      </c>
      <c r="E3" s="8" t="s">
        <v>32</v>
      </c>
      <c r="F3" s="8"/>
      <c r="H3" s="7">
        <v>73</v>
      </c>
      <c r="I3" s="7">
        <v>23</v>
      </c>
      <c r="J3" s="7"/>
    </row>
    <row r="4" spans="1:10" x14ac:dyDescent="0.3">
      <c r="A4" t="s">
        <v>33</v>
      </c>
      <c r="B4" t="s">
        <v>27</v>
      </c>
      <c r="C4" t="s">
        <v>29</v>
      </c>
      <c r="E4" t="s">
        <v>27</v>
      </c>
      <c r="F4" t="s">
        <v>29</v>
      </c>
      <c r="H4" s="8" t="s">
        <v>34</v>
      </c>
      <c r="I4" s="8" t="s">
        <v>29</v>
      </c>
    </row>
    <row r="5" spans="1:10" x14ac:dyDescent="0.3">
      <c r="A5">
        <v>1</v>
      </c>
      <c r="B5">
        <v>103.79172222222222</v>
      </c>
      <c r="C5">
        <v>13.399981573600755</v>
      </c>
      <c r="E5">
        <f>B5/1000</f>
        <v>0.10379172222222222</v>
      </c>
      <c r="F5">
        <f>C5/1000</f>
        <v>1.3399981573600755E-2</v>
      </c>
      <c r="H5">
        <f>E5*$J$1</f>
        <v>0.32942590096618352</v>
      </c>
      <c r="I5">
        <f>F5*$J$1</f>
        <v>4.253037629881979E-2</v>
      </c>
    </row>
    <row r="6" spans="1:10" x14ac:dyDescent="0.3">
      <c r="A6">
        <v>2</v>
      </c>
      <c r="B6">
        <v>168.6361666666667</v>
      </c>
      <c r="C6">
        <v>13.673440055924587</v>
      </c>
      <c r="E6">
        <f t="shared" ref="E6:F9" si="0">B6/1000</f>
        <v>0.1686361666666667</v>
      </c>
      <c r="F6">
        <f t="shared" si="0"/>
        <v>1.3673440055924586E-2</v>
      </c>
      <c r="H6">
        <f t="shared" ref="H6:I9" si="1">E6*$J$1</f>
        <v>0.53523652898550733</v>
      </c>
      <c r="I6">
        <f t="shared" si="1"/>
        <v>4.3398309742717162E-2</v>
      </c>
    </row>
    <row r="7" spans="1:10" x14ac:dyDescent="0.3">
      <c r="A7">
        <v>4.5</v>
      </c>
      <c r="B7">
        <v>369.74727777777775</v>
      </c>
      <c r="C7">
        <v>56.006172499329878</v>
      </c>
      <c r="E7">
        <f t="shared" si="0"/>
        <v>0.36974727777777777</v>
      </c>
      <c r="F7">
        <f t="shared" si="0"/>
        <v>5.6006172499329876E-2</v>
      </c>
      <c r="H7">
        <f>E7*$J$1</f>
        <v>1.1735457077294686</v>
      </c>
      <c r="I7">
        <f t="shared" si="1"/>
        <v>0.17775872141091656</v>
      </c>
    </row>
    <row r="8" spans="1:10" x14ac:dyDescent="0.3">
      <c r="A8">
        <v>5</v>
      </c>
      <c r="B8">
        <v>697.08061111111112</v>
      </c>
      <c r="C8">
        <v>33.485578248214317</v>
      </c>
      <c r="E8">
        <f t="shared" si="0"/>
        <v>0.69708061111111108</v>
      </c>
      <c r="F8">
        <f t="shared" si="0"/>
        <v>3.3485578248214319E-2</v>
      </c>
      <c r="H8">
        <f t="shared" ref="H8:H9" si="2">E8*$J$1</f>
        <v>2.2124732439613526</v>
      </c>
      <c r="I8">
        <f t="shared" si="1"/>
        <v>0.10628031357041935</v>
      </c>
    </row>
    <row r="9" spans="1:10" x14ac:dyDescent="0.3">
      <c r="A9">
        <v>6</v>
      </c>
      <c r="B9">
        <v>782.19172222222221</v>
      </c>
      <c r="C9">
        <v>89.315089347687064</v>
      </c>
      <c r="E9">
        <f t="shared" si="0"/>
        <v>0.78219172222222222</v>
      </c>
      <c r="F9">
        <f t="shared" si="0"/>
        <v>8.931508934768706E-2</v>
      </c>
      <c r="H9">
        <f t="shared" si="2"/>
        <v>2.4826085096618358</v>
      </c>
      <c r="I9">
        <f t="shared" si="1"/>
        <v>0.28347832706005022</v>
      </c>
    </row>
    <row r="10" spans="1:10" x14ac:dyDescent="0.3">
      <c r="A10">
        <v>24</v>
      </c>
      <c r="B10">
        <v>1893.9695000000002</v>
      </c>
      <c r="C10">
        <v>289.6688189836072</v>
      </c>
      <c r="E10">
        <f>B10/1000</f>
        <v>1.8939695000000001</v>
      </c>
      <c r="F10">
        <f>C10/1000</f>
        <v>0.28966881898360719</v>
      </c>
      <c r="H10">
        <f>E10*$J$1</f>
        <v>6.0112945</v>
      </c>
      <c r="I10">
        <f>F10*$J$1</f>
        <v>0.91938364286101404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EDD0-85FF-43A6-BCBA-99A54CA151EF}">
  <dimension ref="A1:M19"/>
  <sheetViews>
    <sheetView workbookViewId="0">
      <selection activeCell="O3" sqref="O3"/>
    </sheetView>
  </sheetViews>
  <sheetFormatPr defaultRowHeight="14.4" x14ac:dyDescent="0.3"/>
  <cols>
    <col min="2" max="2" width="9.44140625" bestFit="1" customWidth="1"/>
    <col min="8" max="8" width="12.77734375" bestFit="1" customWidth="1"/>
    <col min="9" max="9" width="16.44140625" bestFit="1" customWidth="1"/>
    <col min="10" max="10" width="6.44140625" bestFit="1" customWidth="1"/>
  </cols>
  <sheetData>
    <row r="1" spans="1:13" x14ac:dyDescent="0.3">
      <c r="A1" t="s">
        <v>0</v>
      </c>
      <c r="B1" t="s">
        <v>1</v>
      </c>
      <c r="C1" t="s">
        <v>2</v>
      </c>
      <c r="E1" s="1" t="s">
        <v>3</v>
      </c>
      <c r="F1" s="2"/>
      <c r="G1" s="2"/>
      <c r="H1" s="2"/>
      <c r="K1" s="1" t="s">
        <v>4</v>
      </c>
      <c r="L1" s="2"/>
      <c r="M1" s="2"/>
    </row>
    <row r="2" spans="1:13" x14ac:dyDescent="0.3">
      <c r="A2">
        <v>3</v>
      </c>
      <c r="B2">
        <v>35.418999999999997</v>
      </c>
      <c r="C2">
        <v>9.1020000000000003</v>
      </c>
      <c r="E2" s="2"/>
      <c r="F2" s="1" t="s">
        <v>5</v>
      </c>
      <c r="G2" s="1" t="s">
        <v>6</v>
      </c>
      <c r="H2" s="1" t="s">
        <v>7</v>
      </c>
      <c r="K2" s="3" t="s">
        <v>8</v>
      </c>
      <c r="L2" s="3" t="s">
        <v>9</v>
      </c>
      <c r="M2" s="3" t="s">
        <v>10</v>
      </c>
    </row>
    <row r="3" spans="1:13" x14ac:dyDescent="0.3">
      <c r="A3">
        <v>4</v>
      </c>
      <c r="B3">
        <v>42.567</v>
      </c>
      <c r="C3">
        <v>4.21</v>
      </c>
      <c r="E3" s="4" t="s">
        <v>11</v>
      </c>
      <c r="F3" t="s">
        <v>12</v>
      </c>
      <c r="G3" t="s">
        <v>13</v>
      </c>
      <c r="H3">
        <v>5</v>
      </c>
      <c r="K3">
        <v>1</v>
      </c>
      <c r="L3">
        <v>10</v>
      </c>
      <c r="M3">
        <v>89</v>
      </c>
    </row>
    <row r="4" spans="1:13" x14ac:dyDescent="0.3">
      <c r="A4">
        <v>5</v>
      </c>
      <c r="B4">
        <v>54.460999999999999</v>
      </c>
      <c r="C4">
        <v>1.79</v>
      </c>
      <c r="E4" s="4" t="s">
        <v>14</v>
      </c>
      <c r="F4" t="s">
        <v>15</v>
      </c>
      <c r="G4" t="s">
        <v>16</v>
      </c>
      <c r="H4">
        <v>10</v>
      </c>
      <c r="K4">
        <v>2</v>
      </c>
      <c r="L4">
        <v>10</v>
      </c>
      <c r="M4">
        <v>88</v>
      </c>
    </row>
    <row r="5" spans="1:13" x14ac:dyDescent="0.3">
      <c r="A5">
        <v>5.5</v>
      </c>
      <c r="B5">
        <v>73.680999999999997</v>
      </c>
      <c r="C5">
        <v>1.788</v>
      </c>
      <c r="E5" s="1" t="s">
        <v>17</v>
      </c>
      <c r="F5" s="2" t="s">
        <v>18</v>
      </c>
      <c r="G5" s="2" t="s">
        <v>19</v>
      </c>
      <c r="H5" s="2">
        <v>10</v>
      </c>
      <c r="K5">
        <v>5</v>
      </c>
      <c r="L5">
        <v>10</v>
      </c>
      <c r="M5">
        <v>85</v>
      </c>
    </row>
    <row r="6" spans="1:13" x14ac:dyDescent="0.3">
      <c r="A6">
        <v>6</v>
      </c>
      <c r="B6">
        <v>100</v>
      </c>
      <c r="C6">
        <v>9.4700000000000006</v>
      </c>
      <c r="E6" s="4" t="s">
        <v>20</v>
      </c>
      <c r="K6">
        <v>10</v>
      </c>
      <c r="L6">
        <v>10</v>
      </c>
      <c r="M6">
        <v>80</v>
      </c>
    </row>
    <row r="7" spans="1:13" x14ac:dyDescent="0.3">
      <c r="A7">
        <v>6.5</v>
      </c>
      <c r="B7">
        <v>95.072000000000003</v>
      </c>
      <c r="C7">
        <v>3.58</v>
      </c>
      <c r="E7" s="1" t="s">
        <v>10</v>
      </c>
      <c r="F7" s="2"/>
      <c r="G7" s="2"/>
      <c r="H7" s="2"/>
      <c r="K7">
        <v>20</v>
      </c>
      <c r="L7">
        <v>10</v>
      </c>
      <c r="M7">
        <v>70</v>
      </c>
    </row>
    <row r="8" spans="1:13" x14ac:dyDescent="0.3">
      <c r="A8">
        <v>7</v>
      </c>
      <c r="B8">
        <v>68.968000000000004</v>
      </c>
      <c r="C8">
        <v>6.84</v>
      </c>
      <c r="E8" s="4" t="s">
        <v>21</v>
      </c>
      <c r="H8">
        <v>100</v>
      </c>
      <c r="K8" s="2">
        <v>30</v>
      </c>
      <c r="L8" s="2">
        <v>10</v>
      </c>
      <c r="M8" s="2">
        <v>60</v>
      </c>
    </row>
    <row r="9" spans="1:13" x14ac:dyDescent="0.3">
      <c r="A9">
        <v>8</v>
      </c>
      <c r="B9">
        <v>38.344000000000001</v>
      </c>
      <c r="C9">
        <v>4.24</v>
      </c>
      <c r="F9" t="s">
        <v>22</v>
      </c>
    </row>
    <row r="10" spans="1:13" x14ac:dyDescent="0.3">
      <c r="A10">
        <v>9</v>
      </c>
      <c r="B10">
        <v>18.728999999999999</v>
      </c>
      <c r="C10">
        <v>1.24</v>
      </c>
      <c r="F10" t="s">
        <v>23</v>
      </c>
    </row>
    <row r="11" spans="1:13" x14ac:dyDescent="0.3">
      <c r="A11">
        <v>10</v>
      </c>
      <c r="B11">
        <v>20.696000000000002</v>
      </c>
      <c r="C11">
        <v>4.5999999999999996</v>
      </c>
    </row>
    <row r="13" spans="1:13" x14ac:dyDescent="0.3">
      <c r="A13" t="s">
        <v>24</v>
      </c>
      <c r="B13" t="s">
        <v>1</v>
      </c>
      <c r="C13" t="s">
        <v>2</v>
      </c>
    </row>
    <row r="14" spans="1:13" x14ac:dyDescent="0.3">
      <c r="A14">
        <v>30</v>
      </c>
      <c r="B14">
        <v>61.981999999999999</v>
      </c>
      <c r="C14">
        <v>8.1229999999999993</v>
      </c>
    </row>
    <row r="15" spans="1:13" x14ac:dyDescent="0.3">
      <c r="A15">
        <v>40</v>
      </c>
      <c r="B15">
        <v>69.893000000000001</v>
      </c>
      <c r="C15">
        <v>4.01</v>
      </c>
    </row>
    <row r="16" spans="1:13" x14ac:dyDescent="0.3">
      <c r="A16">
        <v>50</v>
      </c>
      <c r="B16">
        <v>84.914000000000001</v>
      </c>
      <c r="C16">
        <v>1.31</v>
      </c>
    </row>
    <row r="17" spans="1:3" x14ac:dyDescent="0.3">
      <c r="A17">
        <v>60</v>
      </c>
      <c r="B17">
        <v>100</v>
      </c>
      <c r="C17">
        <v>9.3800000000000008</v>
      </c>
    </row>
    <row r="18" spans="1:3" x14ac:dyDescent="0.3">
      <c r="A18">
        <v>70</v>
      </c>
      <c r="B18">
        <v>38.253999999999998</v>
      </c>
      <c r="C18">
        <v>1.6739999999999999</v>
      </c>
    </row>
    <row r="19" spans="1:3" x14ac:dyDescent="0.3">
      <c r="A19">
        <v>80</v>
      </c>
      <c r="B19">
        <v>11.909000000000001</v>
      </c>
      <c r="C19">
        <v>3.18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17FD-9882-48F6-B4CC-9A7EAC9AF85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3C00-4416-4779-8C57-1F05E8072AF5}">
  <dimension ref="A2:H10"/>
  <sheetViews>
    <sheetView zoomScale="72" zoomScaleNormal="72" workbookViewId="0">
      <selection activeCell="I34" sqref="I34"/>
    </sheetView>
  </sheetViews>
  <sheetFormatPr defaultRowHeight="14.4" x14ac:dyDescent="0.3"/>
  <cols>
    <col min="1" max="1" width="14.44140625" customWidth="1"/>
    <col min="3" max="3" width="13.109375" customWidth="1"/>
    <col min="4" max="4" width="12.88671875" customWidth="1"/>
    <col min="7" max="7" width="10.21875" bestFit="1" customWidth="1"/>
    <col min="8" max="8" width="16.88671875" customWidth="1"/>
    <col min="14" max="14" width="20.44140625" customWidth="1"/>
  </cols>
  <sheetData>
    <row r="2" spans="1:8" x14ac:dyDescent="0.3">
      <c r="A2" t="s">
        <v>207</v>
      </c>
      <c r="E2" t="s">
        <v>98</v>
      </c>
      <c r="F2" t="s">
        <v>204</v>
      </c>
      <c r="G2" t="s">
        <v>205</v>
      </c>
      <c r="H2" t="s">
        <v>206</v>
      </c>
    </row>
    <row r="3" spans="1:8" x14ac:dyDescent="0.3">
      <c r="B3" t="s">
        <v>204</v>
      </c>
      <c r="C3" t="s">
        <v>205</v>
      </c>
      <c r="D3" t="s">
        <v>206</v>
      </c>
      <c r="E3">
        <v>0</v>
      </c>
      <c r="F3">
        <f t="shared" ref="F3:H9" si="0">B4/100</f>
        <v>32.65</v>
      </c>
      <c r="G3">
        <f t="shared" si="0"/>
        <v>46.91</v>
      </c>
      <c r="H3">
        <f t="shared" si="0"/>
        <v>50.87</v>
      </c>
    </row>
    <row r="4" spans="1:8" x14ac:dyDescent="0.3">
      <c r="A4">
        <v>0</v>
      </c>
      <c r="B4">
        <v>3265</v>
      </c>
      <c r="C4">
        <v>4691</v>
      </c>
      <c r="D4">
        <v>5087</v>
      </c>
      <c r="E4">
        <v>0.48333333333333334</v>
      </c>
      <c r="F4">
        <f t="shared" si="0"/>
        <v>66.92</v>
      </c>
      <c r="G4">
        <f t="shared" si="0"/>
        <v>90.7</v>
      </c>
      <c r="H4">
        <f t="shared" si="0"/>
        <v>71.569999999999993</v>
      </c>
    </row>
    <row r="5" spans="1:8" x14ac:dyDescent="0.3">
      <c r="A5">
        <v>0.48333333333333334</v>
      </c>
      <c r="B5">
        <v>6692</v>
      </c>
      <c r="C5">
        <v>9070</v>
      </c>
      <c r="D5">
        <v>7157</v>
      </c>
      <c r="E5">
        <v>0.96666666666666667</v>
      </c>
      <c r="F5">
        <f t="shared" si="0"/>
        <v>116.05</v>
      </c>
      <c r="G5">
        <f t="shared" si="0"/>
        <v>145.02000000000001</v>
      </c>
      <c r="H5">
        <f t="shared" si="0"/>
        <v>104.33</v>
      </c>
    </row>
    <row r="6" spans="1:8" x14ac:dyDescent="0.3">
      <c r="A6">
        <v>0.96666666666666667</v>
      </c>
      <c r="B6">
        <v>11605</v>
      </c>
      <c r="C6">
        <v>14502</v>
      </c>
      <c r="D6">
        <v>10433</v>
      </c>
      <c r="E6">
        <v>1.45</v>
      </c>
      <c r="F6">
        <f t="shared" si="0"/>
        <v>177.31</v>
      </c>
      <c r="G6">
        <f t="shared" si="0"/>
        <v>208.66</v>
      </c>
      <c r="H6">
        <f t="shared" si="0"/>
        <v>148.11000000000001</v>
      </c>
    </row>
    <row r="7" spans="1:8" x14ac:dyDescent="0.3">
      <c r="A7">
        <v>1.45</v>
      </c>
      <c r="B7">
        <v>17731</v>
      </c>
      <c r="C7">
        <v>20866</v>
      </c>
      <c r="D7">
        <v>14811</v>
      </c>
      <c r="E7">
        <v>1.9333333333333333</v>
      </c>
      <c r="F7">
        <f t="shared" si="0"/>
        <v>245.79</v>
      </c>
      <c r="G7">
        <f>C8/100</f>
        <v>276.07</v>
      </c>
      <c r="H7">
        <f t="shared" si="0"/>
        <v>201.4</v>
      </c>
    </row>
    <row r="8" spans="1:8" x14ac:dyDescent="0.3">
      <c r="A8">
        <v>1.9333333333333333</v>
      </c>
      <c r="B8">
        <v>24579</v>
      </c>
      <c r="C8">
        <v>27607</v>
      </c>
      <c r="D8">
        <v>20140</v>
      </c>
      <c r="E8">
        <v>2.4166666666666665</v>
      </c>
      <c r="F8">
        <f t="shared" si="0"/>
        <v>315.08</v>
      </c>
      <c r="G8">
        <f t="shared" si="0"/>
        <v>344.93</v>
      </c>
      <c r="H8">
        <f t="shared" si="0"/>
        <v>255.92</v>
      </c>
    </row>
    <row r="9" spans="1:8" x14ac:dyDescent="0.3">
      <c r="A9">
        <v>2.4166666666666665</v>
      </c>
      <c r="B9">
        <v>31508</v>
      </c>
      <c r="C9">
        <v>34493</v>
      </c>
      <c r="D9">
        <v>25592</v>
      </c>
      <c r="E9">
        <v>2.9</v>
      </c>
      <c r="F9">
        <f t="shared" si="0"/>
        <v>384.55</v>
      </c>
      <c r="G9">
        <f t="shared" si="0"/>
        <v>403.97</v>
      </c>
      <c r="H9">
        <f t="shared" si="0"/>
        <v>314.39999999999998</v>
      </c>
    </row>
    <row r="10" spans="1:8" x14ac:dyDescent="0.3">
      <c r="A10">
        <v>2.9</v>
      </c>
      <c r="B10">
        <v>38455</v>
      </c>
      <c r="C10">
        <v>40397</v>
      </c>
      <c r="D10">
        <v>31440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EDD6-4DD7-46D0-BE44-2A34DF699A3C}">
  <dimension ref="A1:Z99"/>
  <sheetViews>
    <sheetView zoomScale="80" zoomScaleNormal="80" workbookViewId="0">
      <selection activeCell="Q103" sqref="Q103"/>
    </sheetView>
  </sheetViews>
  <sheetFormatPr defaultRowHeight="14.4" x14ac:dyDescent="0.3"/>
  <cols>
    <col min="1" max="1" width="12.5546875" bestFit="1" customWidth="1"/>
    <col min="3" max="3" width="13" customWidth="1"/>
    <col min="4" max="4" width="12.77734375" bestFit="1" customWidth="1"/>
    <col min="5" max="5" width="16.88671875" customWidth="1"/>
    <col min="8" max="8" width="11.44140625" customWidth="1"/>
    <col min="16" max="16" width="17.44140625" customWidth="1"/>
    <col min="17" max="17" width="11.5546875" bestFit="1" customWidth="1"/>
    <col min="19" max="19" width="16.77734375" customWidth="1"/>
    <col min="38" max="38" width="13" bestFit="1" customWidth="1"/>
  </cols>
  <sheetData>
    <row r="1" spans="1:13" x14ac:dyDescent="0.3">
      <c r="C1" s="4"/>
      <c r="D1" s="4" t="s">
        <v>158</v>
      </c>
      <c r="E1" s="113"/>
      <c r="F1" s="114">
        <v>0.06</v>
      </c>
      <c r="G1" s="115"/>
      <c r="H1" s="115"/>
      <c r="I1" s="114">
        <v>0.08</v>
      </c>
      <c r="J1" s="115"/>
      <c r="K1" s="115"/>
      <c r="L1" s="114">
        <v>0.1</v>
      </c>
      <c r="M1" s="91"/>
    </row>
    <row r="2" spans="1:13" x14ac:dyDescent="0.3">
      <c r="A2" s="4" t="s">
        <v>159</v>
      </c>
      <c r="B2" t="s">
        <v>160</v>
      </c>
      <c r="D2" s="4" t="s">
        <v>161</v>
      </c>
      <c r="E2" s="116">
        <v>374</v>
      </c>
      <c r="F2" s="112">
        <v>359</v>
      </c>
      <c r="G2" s="112">
        <v>354</v>
      </c>
      <c r="H2" s="112">
        <v>344</v>
      </c>
      <c r="I2" s="112">
        <v>358</v>
      </c>
      <c r="J2" s="112">
        <v>341</v>
      </c>
      <c r="K2" s="112">
        <v>346</v>
      </c>
      <c r="L2" s="112">
        <v>349</v>
      </c>
      <c r="M2" s="117">
        <v>316</v>
      </c>
    </row>
    <row r="3" spans="1:13" x14ac:dyDescent="0.3">
      <c r="A3" s="4" t="s">
        <v>162</v>
      </c>
      <c r="B3" t="s">
        <v>163</v>
      </c>
      <c r="E3" s="67">
        <v>682</v>
      </c>
      <c r="F3" s="16">
        <v>702</v>
      </c>
      <c r="G3" s="16">
        <v>669</v>
      </c>
      <c r="H3" s="16">
        <v>574</v>
      </c>
      <c r="I3" s="16">
        <v>758</v>
      </c>
      <c r="J3" s="16">
        <v>555</v>
      </c>
      <c r="K3" s="16">
        <v>617</v>
      </c>
      <c r="L3" s="16">
        <v>948</v>
      </c>
      <c r="M3" s="68">
        <v>759</v>
      </c>
    </row>
    <row r="4" spans="1:13" x14ac:dyDescent="0.3">
      <c r="A4" s="4" t="s">
        <v>164</v>
      </c>
      <c r="B4" t="s">
        <v>165</v>
      </c>
      <c r="E4" s="67">
        <v>1136</v>
      </c>
      <c r="F4" s="16">
        <v>926</v>
      </c>
      <c r="G4" s="16">
        <v>961</v>
      </c>
      <c r="H4" s="16">
        <v>870</v>
      </c>
      <c r="I4" s="16">
        <v>1159</v>
      </c>
      <c r="J4" s="16">
        <v>796</v>
      </c>
      <c r="K4" s="16">
        <v>869</v>
      </c>
      <c r="L4" s="16">
        <v>1201</v>
      </c>
      <c r="M4" s="68">
        <v>1113</v>
      </c>
    </row>
    <row r="5" spans="1:13" x14ac:dyDescent="0.3">
      <c r="A5" s="4" t="s">
        <v>20</v>
      </c>
      <c r="B5" t="s">
        <v>166</v>
      </c>
      <c r="E5" s="67">
        <v>1465</v>
      </c>
      <c r="F5" s="16">
        <v>1188</v>
      </c>
      <c r="G5" s="16">
        <v>1248</v>
      </c>
      <c r="H5" s="16">
        <v>1036</v>
      </c>
      <c r="I5" s="16">
        <v>1393</v>
      </c>
      <c r="J5" s="16">
        <v>948</v>
      </c>
      <c r="K5" s="16">
        <v>1089</v>
      </c>
      <c r="L5" s="16">
        <v>1693</v>
      </c>
      <c r="M5" s="68">
        <v>1525</v>
      </c>
    </row>
    <row r="6" spans="1:13" x14ac:dyDescent="0.3">
      <c r="A6" s="4" t="s">
        <v>167</v>
      </c>
      <c r="E6" s="67">
        <v>1842</v>
      </c>
      <c r="F6" s="16">
        <v>1442</v>
      </c>
      <c r="G6" s="16">
        <v>1560</v>
      </c>
      <c r="H6" s="16">
        <v>1313</v>
      </c>
      <c r="I6" s="16">
        <v>1734</v>
      </c>
      <c r="J6" s="16">
        <v>1157</v>
      </c>
      <c r="K6" s="16">
        <v>1318</v>
      </c>
      <c r="L6" s="16">
        <v>1907</v>
      </c>
      <c r="M6" s="68">
        <v>1735</v>
      </c>
    </row>
    <row r="7" spans="1:13" ht="15" thickBot="1" x14ac:dyDescent="0.35">
      <c r="E7" s="69">
        <v>2601</v>
      </c>
      <c r="F7" s="70">
        <v>2020</v>
      </c>
      <c r="G7" s="70">
        <v>2170</v>
      </c>
      <c r="H7" s="70">
        <v>2093</v>
      </c>
      <c r="I7" s="70">
        <v>2464</v>
      </c>
      <c r="J7" s="70">
        <v>2234</v>
      </c>
      <c r="K7" s="70">
        <v>1711</v>
      </c>
      <c r="L7" s="70">
        <v>2744</v>
      </c>
      <c r="M7" s="71">
        <v>2436</v>
      </c>
    </row>
    <row r="8" spans="1:13" ht="15" thickBot="1" x14ac:dyDescent="0.35">
      <c r="D8" s="4" t="s">
        <v>168</v>
      </c>
      <c r="E8" s="4" t="s">
        <v>169</v>
      </c>
      <c r="F8" s="4" t="s">
        <v>170</v>
      </c>
      <c r="G8" s="4" t="s">
        <v>42</v>
      </c>
      <c r="H8" s="4" t="s">
        <v>44</v>
      </c>
      <c r="I8" s="4" t="s">
        <v>50</v>
      </c>
      <c r="J8" s="4" t="s">
        <v>54</v>
      </c>
      <c r="K8" s="4" t="s">
        <v>58</v>
      </c>
      <c r="L8" s="4" t="s">
        <v>62</v>
      </c>
      <c r="M8" s="4" t="s">
        <v>171</v>
      </c>
    </row>
    <row r="9" spans="1:13" x14ac:dyDescent="0.3">
      <c r="C9" s="4" t="s">
        <v>26</v>
      </c>
      <c r="D9">
        <v>0</v>
      </c>
      <c r="E9" s="118">
        <f>((E2-258)/1893.8)*10</f>
        <v>0.61252508184602383</v>
      </c>
      <c r="F9" s="119">
        <f t="shared" ref="F9:M9" si="0">((F2-258)/1893.8)*10</f>
        <v>0.53331925229696908</v>
      </c>
      <c r="G9" s="119">
        <f t="shared" si="0"/>
        <v>0.50691730911395083</v>
      </c>
      <c r="H9" s="119">
        <f t="shared" si="0"/>
        <v>0.45411342274791427</v>
      </c>
      <c r="I9" s="119">
        <f t="shared" si="0"/>
        <v>0.52803886366036545</v>
      </c>
      <c r="J9" s="119">
        <f t="shared" si="0"/>
        <v>0.43827225683810334</v>
      </c>
      <c r="K9" s="119">
        <f t="shared" si="0"/>
        <v>0.46467420002112159</v>
      </c>
      <c r="L9" s="119">
        <f t="shared" si="0"/>
        <v>0.48051536593093253</v>
      </c>
      <c r="M9" s="120">
        <f t="shared" si="0"/>
        <v>0.30626254092301192</v>
      </c>
    </row>
    <row r="10" spans="1:13" x14ac:dyDescent="0.3">
      <c r="C10" s="121" t="s">
        <v>172</v>
      </c>
      <c r="D10">
        <v>5</v>
      </c>
      <c r="E10" s="122">
        <f t="shared" ref="E10:M14" si="1">((E3-258)/1893.8)*10</f>
        <v>2.2388847819199493</v>
      </c>
      <c r="F10" s="51">
        <f t="shared" si="1"/>
        <v>2.3444925546520223</v>
      </c>
      <c r="G10" s="51">
        <f t="shared" si="1"/>
        <v>2.1702397296441016</v>
      </c>
      <c r="H10" s="51">
        <f t="shared" si="1"/>
        <v>1.6686028091667546</v>
      </c>
      <c r="I10" s="51">
        <f t="shared" si="1"/>
        <v>2.6401943183018273</v>
      </c>
      <c r="J10" s="51">
        <f t="shared" si="1"/>
        <v>1.5682754250712851</v>
      </c>
      <c r="K10" s="51">
        <f t="shared" si="1"/>
        <v>1.8956595205407116</v>
      </c>
      <c r="L10" s="51">
        <f t="shared" si="1"/>
        <v>3.6434681592565217</v>
      </c>
      <c r="M10" s="52">
        <f t="shared" si="1"/>
        <v>2.645474706938431</v>
      </c>
    </row>
    <row r="11" spans="1:13" x14ac:dyDescent="0.3">
      <c r="D11">
        <v>10</v>
      </c>
      <c r="E11" s="122">
        <f t="shared" si="1"/>
        <v>4.6361812229380082</v>
      </c>
      <c r="F11" s="51">
        <f t="shared" si="1"/>
        <v>3.5272996092512408</v>
      </c>
      <c r="G11" s="51">
        <f t="shared" si="1"/>
        <v>3.712113211532369</v>
      </c>
      <c r="H11" s="51">
        <f t="shared" si="1"/>
        <v>3.2315978456014367</v>
      </c>
      <c r="I11" s="51">
        <f t="shared" si="1"/>
        <v>4.7576301615798924</v>
      </c>
      <c r="J11" s="51">
        <f t="shared" si="1"/>
        <v>2.8408490864927662</v>
      </c>
      <c r="K11" s="51">
        <f t="shared" si="1"/>
        <v>3.226317456964833</v>
      </c>
      <c r="L11" s="51">
        <f t="shared" si="1"/>
        <v>4.9794064843172459</v>
      </c>
      <c r="M11" s="52">
        <f t="shared" si="1"/>
        <v>4.5147322842961239</v>
      </c>
    </row>
    <row r="12" spans="1:13" x14ac:dyDescent="0.3">
      <c r="D12">
        <v>15</v>
      </c>
      <c r="E12" s="122">
        <f t="shared" si="1"/>
        <v>6.3734290843806107</v>
      </c>
      <c r="F12" s="51">
        <f t="shared" si="1"/>
        <v>4.9107614320413981</v>
      </c>
      <c r="G12" s="51">
        <f t="shared" si="1"/>
        <v>5.2275847502376172</v>
      </c>
      <c r="H12" s="51">
        <f t="shared" si="1"/>
        <v>4.1081423592776432</v>
      </c>
      <c r="I12" s="51">
        <f t="shared" si="1"/>
        <v>5.9932411025451469</v>
      </c>
      <c r="J12" s="51">
        <f t="shared" si="1"/>
        <v>3.6434681592565217</v>
      </c>
      <c r="K12" s="51">
        <f t="shared" si="1"/>
        <v>4.3880029570176369</v>
      </c>
      <c r="L12" s="51">
        <f t="shared" si="1"/>
        <v>7.5773576935262437</v>
      </c>
      <c r="M12" s="52">
        <f t="shared" si="1"/>
        <v>6.6902524025768297</v>
      </c>
    </row>
    <row r="13" spans="1:13" x14ac:dyDescent="0.3">
      <c r="A13" s="4"/>
      <c r="D13">
        <v>20</v>
      </c>
      <c r="E13" s="122">
        <f t="shared" si="1"/>
        <v>8.3641356003801874</v>
      </c>
      <c r="F13" s="51">
        <f t="shared" si="1"/>
        <v>6.2519801457387274</v>
      </c>
      <c r="G13" s="51">
        <f t="shared" si="1"/>
        <v>6.8750660048579579</v>
      </c>
      <c r="H13" s="51">
        <f t="shared" si="1"/>
        <v>5.5708100116168549</v>
      </c>
      <c r="I13" s="51">
        <f t="shared" si="1"/>
        <v>7.7938536276269934</v>
      </c>
      <c r="J13" s="51">
        <f t="shared" si="1"/>
        <v>4.7470693843066849</v>
      </c>
      <c r="K13" s="51">
        <f t="shared" si="1"/>
        <v>5.5972119547998735</v>
      </c>
      <c r="L13" s="51">
        <f t="shared" si="1"/>
        <v>8.707360861759426</v>
      </c>
      <c r="M13" s="52">
        <f t="shared" si="1"/>
        <v>7.7991340162635971</v>
      </c>
    </row>
    <row r="14" spans="1:13" ht="15" thickBot="1" x14ac:dyDescent="0.35">
      <c r="D14">
        <v>30</v>
      </c>
      <c r="E14" s="100">
        <f t="shared" si="1"/>
        <v>12.371950575562362</v>
      </c>
      <c r="F14" s="123">
        <f t="shared" si="1"/>
        <v>9.3040447776956388</v>
      </c>
      <c r="G14" s="123">
        <f t="shared" si="1"/>
        <v>10.096103073186187</v>
      </c>
      <c r="H14" s="123">
        <f t="shared" si="1"/>
        <v>9.6895131481677055</v>
      </c>
      <c r="I14" s="123">
        <f>((I7-258)/1893.8)*10</f>
        <v>11.648537332347662</v>
      </c>
      <c r="J14" s="123">
        <f t="shared" si="1"/>
        <v>10.434047945928821</v>
      </c>
      <c r="K14" s="123">
        <f t="shared" si="1"/>
        <v>7.6724046889851092</v>
      </c>
      <c r="L14" s="123">
        <f t="shared" si="1"/>
        <v>13.127046150596684</v>
      </c>
      <c r="M14" s="101">
        <f t="shared" si="1"/>
        <v>11.500686450522759</v>
      </c>
    </row>
    <row r="17" spans="3:26" ht="15" thickBot="1" x14ac:dyDescent="0.35"/>
    <row r="18" spans="3:26" ht="15" thickBot="1" x14ac:dyDescent="0.35">
      <c r="C18" s="4" t="s">
        <v>173</v>
      </c>
      <c r="E18" s="124"/>
      <c r="F18" s="125">
        <v>0.06</v>
      </c>
      <c r="G18" s="56"/>
      <c r="H18" s="124"/>
      <c r="I18" s="125">
        <v>0.08</v>
      </c>
      <c r="J18" s="57"/>
      <c r="K18" s="56"/>
      <c r="L18" s="125">
        <v>0.1</v>
      </c>
      <c r="M18" s="57"/>
      <c r="Q18">
        <v>0.25082193930101465</v>
      </c>
    </row>
    <row r="19" spans="3:26" ht="15" thickBot="1" x14ac:dyDescent="0.35">
      <c r="C19" s="4" t="s">
        <v>174</v>
      </c>
      <c r="E19" s="126">
        <f t="shared" ref="E19:M19" si="2">E14/30</f>
        <v>0.4123983525187454</v>
      </c>
      <c r="F19" s="65">
        <f t="shared" si="2"/>
        <v>0.31013482592318797</v>
      </c>
      <c r="G19" s="65">
        <f t="shared" si="2"/>
        <v>0.33653676910620622</v>
      </c>
      <c r="H19" s="126">
        <f t="shared" si="2"/>
        <v>0.32298377160559016</v>
      </c>
      <c r="I19" s="65">
        <f>I14/30</f>
        <v>0.38828457774492203</v>
      </c>
      <c r="J19" s="96">
        <f t="shared" si="2"/>
        <v>0.34780159819762735</v>
      </c>
      <c r="K19" s="65">
        <f t="shared" si="2"/>
        <v>0.2557468229661703</v>
      </c>
      <c r="L19" s="65">
        <f t="shared" si="2"/>
        <v>0.43756820501988947</v>
      </c>
      <c r="M19" s="96">
        <f t="shared" si="2"/>
        <v>0.38335621501742528</v>
      </c>
      <c r="N19" t="s">
        <v>175</v>
      </c>
      <c r="Q19">
        <v>0.36678826566177769</v>
      </c>
    </row>
    <row r="20" spans="3:26" x14ac:dyDescent="0.3">
      <c r="C20" s="4" t="s">
        <v>154</v>
      </c>
      <c r="E20" s="127">
        <f t="shared" ref="E20:M20" si="3">((E19*380))/1000</f>
        <v>0.15671137395712326</v>
      </c>
      <c r="F20" s="127">
        <f t="shared" si="3"/>
        <v>0.11785123385081142</v>
      </c>
      <c r="G20" s="127">
        <f t="shared" si="3"/>
        <v>0.12788397226035836</v>
      </c>
      <c r="H20" s="127">
        <f t="shared" si="3"/>
        <v>0.12273383321012427</v>
      </c>
      <c r="I20" s="127">
        <f>((I19*380))/1000</f>
        <v>0.14754813954307036</v>
      </c>
      <c r="J20" s="127">
        <f t="shared" si="3"/>
        <v>0.13216460731509838</v>
      </c>
      <c r="K20" s="127">
        <f t="shared" si="3"/>
        <v>9.7183792727144711E-2</v>
      </c>
      <c r="L20" s="127">
        <f t="shared" si="3"/>
        <v>0.16627591790755802</v>
      </c>
      <c r="M20" s="127">
        <f t="shared" si="3"/>
        <v>0.1456753617066216</v>
      </c>
      <c r="Q20">
        <v>0.95146857606466695</v>
      </c>
    </row>
    <row r="21" spans="3:26" ht="15" thickBot="1" x14ac:dyDescent="0.35">
      <c r="C21" s="4" t="s">
        <v>176</v>
      </c>
      <c r="E21" s="126">
        <f>E20/(55/1000)</f>
        <v>2.8492977083113318</v>
      </c>
      <c r="F21" s="65">
        <f>F20/(55/1000)</f>
        <v>2.1427497063783894</v>
      </c>
      <c r="G21" s="96">
        <f>G20/(55/1000)</f>
        <v>2.3251631320065158</v>
      </c>
      <c r="H21" s="65">
        <f>H20/(43/1000)</f>
        <v>2.8542751909331225</v>
      </c>
      <c r="I21" s="128">
        <f>I20/(43/1000)</f>
        <v>3.4313520823969856</v>
      </c>
      <c r="J21" s="96">
        <f>J20/(43/1000)</f>
        <v>3.0735955189557767</v>
      </c>
      <c r="K21" s="65">
        <f>K20/(47/1000)</f>
        <v>2.067740270790313</v>
      </c>
      <c r="L21" s="128">
        <f>L20/(47/1000)</f>
        <v>3.5377854873948515</v>
      </c>
      <c r="M21" s="96">
        <f>M20/(47/1000)</f>
        <v>3.0994757809919489</v>
      </c>
      <c r="Q21">
        <v>0.8</v>
      </c>
    </row>
    <row r="22" spans="3:26" ht="15" thickBot="1" x14ac:dyDescent="0.35">
      <c r="C22" s="4" t="s">
        <v>69</v>
      </c>
      <c r="E22" s="113">
        <v>6</v>
      </c>
      <c r="F22" s="119">
        <f>AVERAGE(E21:G21)</f>
        <v>2.4390701822320788</v>
      </c>
      <c r="G22" s="91"/>
      <c r="H22" s="115">
        <v>8</v>
      </c>
      <c r="I22" s="119">
        <f>AVERAGE(H21:J21)</f>
        <v>3.1197409307619619</v>
      </c>
      <c r="J22" s="91"/>
      <c r="K22" s="115">
        <v>10</v>
      </c>
      <c r="L22" s="119">
        <f>AVERAGE(K21:M21)</f>
        <v>2.9016671797257043</v>
      </c>
      <c r="M22" s="91"/>
      <c r="P22" s="4" t="s">
        <v>177</v>
      </c>
      <c r="Q22" t="s">
        <v>178</v>
      </c>
      <c r="S22" s="4" t="s">
        <v>179</v>
      </c>
      <c r="V22" s="4" t="s">
        <v>178</v>
      </c>
      <c r="Z22" t="s">
        <v>178</v>
      </c>
    </row>
    <row r="23" spans="3:26" ht="15" thickBot="1" x14ac:dyDescent="0.35">
      <c r="C23" s="4" t="s">
        <v>70</v>
      </c>
      <c r="E23" s="34"/>
      <c r="F23" s="123">
        <f>_xlfn.STDEV.S(E21:G21)</f>
        <v>0.36678826566177769</v>
      </c>
      <c r="G23" s="35"/>
      <c r="H23" s="94"/>
      <c r="I23" s="65">
        <f>_xlfn.STDEV.S(H21:J21)</f>
        <v>0.29129278044344081</v>
      </c>
      <c r="J23" s="35"/>
      <c r="K23" s="94"/>
      <c r="L23" s="123">
        <f>_xlfn.STDEV.S(K21:M21)</f>
        <v>0.75472141666091264</v>
      </c>
      <c r="M23" s="35"/>
      <c r="O23" s="21" t="s">
        <v>180</v>
      </c>
      <c r="P23" s="115"/>
      <c r="Q23" s="91"/>
      <c r="S23" s="113"/>
      <c r="T23" s="91"/>
      <c r="V23" s="113"/>
      <c r="W23" s="91"/>
    </row>
    <row r="24" spans="3:26" ht="15" thickBot="1" x14ac:dyDescent="0.35">
      <c r="O24" s="27" t="s">
        <v>181</v>
      </c>
      <c r="P24" s="4" t="s">
        <v>176</v>
      </c>
      <c r="Q24" s="93" t="s">
        <v>182</v>
      </c>
      <c r="S24" s="129" t="s">
        <v>183</v>
      </c>
      <c r="T24" s="93" t="s">
        <v>182</v>
      </c>
      <c r="U24" s="4"/>
      <c r="V24" s="129" t="s">
        <v>183</v>
      </c>
      <c r="W24" s="93" t="s">
        <v>182</v>
      </c>
      <c r="X24" s="4"/>
    </row>
    <row r="25" spans="3:26" x14ac:dyDescent="0.3">
      <c r="E25" s="21" t="s">
        <v>184</v>
      </c>
      <c r="F25" s="115"/>
      <c r="G25" s="115"/>
      <c r="H25" s="115"/>
      <c r="I25" s="115"/>
      <c r="J25" s="115"/>
      <c r="K25" s="115"/>
      <c r="L25" s="91"/>
      <c r="O25" s="129" t="s">
        <v>185</v>
      </c>
      <c r="P25" s="51">
        <v>8.9141174123748801</v>
      </c>
      <c r="Q25" s="52">
        <v>0.25082193930101465</v>
      </c>
      <c r="S25" s="122">
        <v>8.9141174123748801</v>
      </c>
      <c r="T25" s="52">
        <v>0.25082193930101465</v>
      </c>
      <c r="U25" s="51"/>
      <c r="V25" s="122"/>
      <c r="W25" s="52"/>
      <c r="X25" s="51"/>
    </row>
    <row r="26" spans="3:26" x14ac:dyDescent="0.3">
      <c r="E26" s="27"/>
      <c r="F26" s="4" t="s">
        <v>82</v>
      </c>
      <c r="G26" s="4"/>
      <c r="H26" s="4" t="s">
        <v>69</v>
      </c>
      <c r="I26" s="4" t="s">
        <v>83</v>
      </c>
      <c r="L26" s="93" t="s">
        <v>69</v>
      </c>
      <c r="O26" s="130">
        <v>0.06</v>
      </c>
      <c r="P26" s="51">
        <f>F22</f>
        <v>2.4390701822320788</v>
      </c>
      <c r="Q26" s="52">
        <f>F23</f>
        <v>0.36678826566177769</v>
      </c>
      <c r="S26" s="122">
        <f>F69</f>
        <v>2.8505137978155193</v>
      </c>
      <c r="T26" s="52">
        <f>F70</f>
        <v>0.22970575549392735</v>
      </c>
      <c r="U26" s="51"/>
      <c r="V26" s="122">
        <f>F93</f>
        <v>2.5631721161344143</v>
      </c>
      <c r="W26" s="52">
        <f>F94</f>
        <v>0.61814549725036294</v>
      </c>
      <c r="X26" s="51"/>
    </row>
    <row r="27" spans="3:26" x14ac:dyDescent="0.3">
      <c r="E27" s="131" t="s">
        <v>186</v>
      </c>
      <c r="F27">
        <v>6</v>
      </c>
      <c r="G27">
        <v>6</v>
      </c>
      <c r="I27">
        <v>6</v>
      </c>
      <c r="J27">
        <v>6</v>
      </c>
      <c r="K27">
        <v>6</v>
      </c>
      <c r="L27" s="33"/>
      <c r="O27" s="130">
        <v>0.08</v>
      </c>
      <c r="P27" s="51">
        <f>I22</f>
        <v>3.1197409307619619</v>
      </c>
      <c r="Q27" s="52">
        <f>I23</f>
        <v>0.29129278044344081</v>
      </c>
      <c r="S27" s="122">
        <f>I69</f>
        <v>2.8470163621096778</v>
      </c>
      <c r="T27" s="52">
        <f>I70</f>
        <v>0.33420508863616971</v>
      </c>
      <c r="U27" s="51"/>
      <c r="V27" s="122">
        <f>I93</f>
        <v>2.8840363891092462</v>
      </c>
      <c r="W27" s="52">
        <f>I94</f>
        <v>0.3665757498338636</v>
      </c>
      <c r="X27" s="51"/>
    </row>
    <row r="28" spans="3:26" ht="15" thickBot="1" x14ac:dyDescent="0.35">
      <c r="E28" s="27"/>
      <c r="F28" s="16">
        <v>8</v>
      </c>
      <c r="G28" s="16">
        <v>8</v>
      </c>
      <c r="I28" s="16">
        <v>8</v>
      </c>
      <c r="J28" s="16">
        <v>8</v>
      </c>
      <c r="K28" s="16">
        <v>8</v>
      </c>
      <c r="L28" s="33"/>
      <c r="O28" s="132">
        <v>0.1</v>
      </c>
      <c r="P28" s="123">
        <f>L22</f>
        <v>2.9016671797257043</v>
      </c>
      <c r="Q28" s="101">
        <v>0.8</v>
      </c>
      <c r="S28" s="100">
        <f>L69</f>
        <v>3.616529438978056</v>
      </c>
      <c r="T28" s="101">
        <f>L70</f>
        <v>0.48485465067253364</v>
      </c>
      <c r="U28" s="51"/>
      <c r="V28" s="100">
        <f>L93</f>
        <v>3.2736374787255262</v>
      </c>
      <c r="W28" s="101">
        <f>L94</f>
        <v>0.56719012940109703</v>
      </c>
      <c r="X28" s="51"/>
    </row>
    <row r="29" spans="3:26" ht="15" thickBot="1" x14ac:dyDescent="0.35">
      <c r="E29" s="27"/>
      <c r="F29" s="16">
        <v>10</v>
      </c>
      <c r="G29" s="16">
        <v>10</v>
      </c>
      <c r="I29" s="16">
        <v>10</v>
      </c>
      <c r="J29" s="16">
        <v>10</v>
      </c>
      <c r="K29" s="16">
        <v>10</v>
      </c>
      <c r="L29" s="33"/>
    </row>
    <row r="30" spans="3:26" ht="15" thickBot="1" x14ac:dyDescent="0.35">
      <c r="E30" s="27"/>
      <c r="L30" s="33"/>
      <c r="O30" s="113" t="s">
        <v>187</v>
      </c>
      <c r="P30" s="133" t="s">
        <v>154</v>
      </c>
      <c r="Q30" s="134" t="s">
        <v>182</v>
      </c>
      <c r="S30" s="21" t="s">
        <v>154</v>
      </c>
      <c r="T30" s="134" t="s">
        <v>182</v>
      </c>
      <c r="U30" s="4"/>
      <c r="V30" s="21" t="s">
        <v>154</v>
      </c>
      <c r="W30" s="134" t="s">
        <v>182</v>
      </c>
      <c r="X30" s="4"/>
    </row>
    <row r="31" spans="3:26" x14ac:dyDescent="0.3">
      <c r="E31" s="131" t="s">
        <v>188</v>
      </c>
      <c r="F31" s="135">
        <v>3.9099999999999968E-2</v>
      </c>
      <c r="G31" s="89">
        <v>6.4199999999999979E-2</v>
      </c>
      <c r="H31" s="73"/>
      <c r="I31" s="89">
        <v>1.3899999999999968E-2</v>
      </c>
      <c r="J31" s="89">
        <v>7.5999999999999956E-3</v>
      </c>
      <c r="K31" s="89">
        <v>4.4999999999999485E-3</v>
      </c>
      <c r="L31" s="33"/>
      <c r="O31" s="129" t="s">
        <v>185</v>
      </c>
      <c r="P31" s="73">
        <v>0.1633165534316659</v>
      </c>
      <c r="Q31" s="88">
        <v>1.6196456657645346E-2</v>
      </c>
      <c r="S31" s="122"/>
      <c r="T31" s="52"/>
      <c r="U31" s="51"/>
      <c r="V31" s="122"/>
      <c r="W31" s="52"/>
      <c r="X31" s="51"/>
    </row>
    <row r="32" spans="3:26" x14ac:dyDescent="0.3">
      <c r="E32" s="27"/>
      <c r="F32" s="89">
        <v>7.4599999999999944E-2</v>
      </c>
      <c r="G32" s="89">
        <v>7.6499999999999957E-2</v>
      </c>
      <c r="H32" s="73"/>
      <c r="I32" s="89">
        <v>1.4399999999999968E-2</v>
      </c>
      <c r="J32" s="89">
        <v>1.1699999999999988E-2</v>
      </c>
      <c r="K32" s="89">
        <v>1.8799999999999983E-2</v>
      </c>
      <c r="L32" s="33"/>
      <c r="O32" s="130">
        <v>0.06</v>
      </c>
      <c r="P32" s="73">
        <f>AVERAGE(E20:G20)</f>
        <v>0.13414886002276435</v>
      </c>
      <c r="Q32" s="88">
        <f>_xlfn.STDEV.S(E20:G20)</f>
        <v>2.0173354611397812E-2</v>
      </c>
      <c r="S32" s="122">
        <f>AVERAGE(E67:G67)</f>
        <v>0.15677825887985355</v>
      </c>
      <c r="T32" s="88">
        <f>_xlfn.STDEV.S(E67:G67)</f>
        <v>1.2633816552166012E-2</v>
      </c>
      <c r="U32" s="73"/>
      <c r="V32" s="122">
        <f>AVERAGE(E91:G91)</f>
        <v>0.14097446638739278</v>
      </c>
      <c r="W32" s="88">
        <f>_xlfn.STDEV.S(E91:G91)</f>
        <v>3.3998002348770061E-2</v>
      </c>
      <c r="X32" s="73"/>
    </row>
    <row r="33" spans="3:25" x14ac:dyDescent="0.3">
      <c r="E33" s="27"/>
      <c r="F33" s="89">
        <v>8.5599999999999954E-2</v>
      </c>
      <c r="G33" s="89">
        <v>4.9299999999999955E-2</v>
      </c>
      <c r="H33" s="73"/>
      <c r="I33" s="89">
        <v>1.6999999999999793E-3</v>
      </c>
      <c r="J33" s="89">
        <v>2.8099999999999958E-2</v>
      </c>
      <c r="K33" s="89">
        <v>2.6099999999999957E-2</v>
      </c>
      <c r="L33" s="33"/>
      <c r="O33" s="130">
        <v>0.08</v>
      </c>
      <c r="P33" s="73">
        <f>AVERAGE(H20:J20)</f>
        <v>0.13414886002276435</v>
      </c>
      <c r="Q33" s="88">
        <f>_xlfn.STDEV.S(H20:J20)</f>
        <v>1.2525589559067945E-2</v>
      </c>
      <c r="S33" s="122">
        <f>AVERAGE(H67:J67)</f>
        <v>0.12242170357071613</v>
      </c>
      <c r="T33" s="88">
        <f>_xlfn.STDEV.S(H67:J67)</f>
        <v>1.4370818811355291E-2</v>
      </c>
      <c r="U33" s="73"/>
      <c r="V33" s="122">
        <f>AVERAGE(H91:J91)</f>
        <v>0.1240135647316976</v>
      </c>
      <c r="W33" s="88">
        <f>_xlfn.STDEV.S(H91:J91)</f>
        <v>1.5762757242855936E-2</v>
      </c>
      <c r="X33" s="73"/>
    </row>
    <row r="34" spans="3:25" ht="15" thickBot="1" x14ac:dyDescent="0.35">
      <c r="E34" s="27"/>
      <c r="L34" s="33"/>
      <c r="O34" s="132">
        <v>0.1</v>
      </c>
      <c r="P34" s="65">
        <f>AVERAGE(K20:M20)</f>
        <v>0.13637835744710811</v>
      </c>
      <c r="Q34" s="96">
        <f>_xlfn.STDEV.S(K20:M20)</f>
        <v>3.5471906583062776E-2</v>
      </c>
      <c r="S34" s="100">
        <f>AVERAGE(K67:M67)</f>
        <v>0.16997688363196861</v>
      </c>
      <c r="T34" s="96">
        <f>_xlfn.STDEV.S(K67:M67)</f>
        <v>2.2788168581609515E-2</v>
      </c>
      <c r="U34" s="73"/>
      <c r="V34" s="100">
        <f>AVERAGE(K91:M91)</f>
        <v>0.15386096150009973</v>
      </c>
      <c r="W34" s="96">
        <f>_xlfn.STDEV.S(K91:M91)</f>
        <v>2.665793608185172E-2</v>
      </c>
      <c r="X34" s="73"/>
    </row>
    <row r="35" spans="3:25" x14ac:dyDescent="0.3">
      <c r="E35" s="131" t="s">
        <v>189</v>
      </c>
      <c r="F35" s="73">
        <f t="shared" ref="F35:G37" si="4">((F31)/0.0783)/5</f>
        <v>9.9872286079182554E-2</v>
      </c>
      <c r="G35" s="73">
        <f t="shared" si="4"/>
        <v>0.16398467432950187</v>
      </c>
      <c r="I35" s="73">
        <f t="shared" ref="I35:K37" si="5">((I31)/0.0783)/5</f>
        <v>3.5504469987228525E-2</v>
      </c>
      <c r="J35" s="73">
        <f t="shared" si="5"/>
        <v>1.9412515964240092E-2</v>
      </c>
      <c r="K35" s="73">
        <f t="shared" si="5"/>
        <v>1.1494252873563088E-2</v>
      </c>
      <c r="L35" s="33"/>
    </row>
    <row r="36" spans="3:25" ht="15" thickBot="1" x14ac:dyDescent="0.35">
      <c r="E36" s="27"/>
      <c r="F36" s="73">
        <f t="shared" si="4"/>
        <v>0.19054916985951456</v>
      </c>
      <c r="G36" s="73">
        <f t="shared" si="4"/>
        <v>0.19540229885057461</v>
      </c>
      <c r="I36" s="73">
        <f t="shared" si="5"/>
        <v>3.6781609195402222E-2</v>
      </c>
      <c r="J36" s="73">
        <f t="shared" si="5"/>
        <v>2.9885057471264343E-2</v>
      </c>
      <c r="K36" s="73">
        <f t="shared" si="5"/>
        <v>4.8020434227330738E-2</v>
      </c>
      <c r="L36" s="33"/>
      <c r="P36" s="4" t="s">
        <v>179</v>
      </c>
    </row>
    <row r="37" spans="3:25" x14ac:dyDescent="0.3">
      <c r="E37" s="27"/>
      <c r="F37" s="73">
        <f t="shared" si="4"/>
        <v>0.21864623243933576</v>
      </c>
      <c r="G37" s="73">
        <f t="shared" si="4"/>
        <v>0.12592592592592583</v>
      </c>
      <c r="I37" s="73">
        <f t="shared" si="5"/>
        <v>4.3422733077904969E-3</v>
      </c>
      <c r="J37" s="73">
        <f t="shared" si="5"/>
        <v>7.1775223499361329E-2</v>
      </c>
      <c r="K37" s="73">
        <f t="shared" si="5"/>
        <v>6.6666666666666569E-2</v>
      </c>
      <c r="L37" s="33"/>
      <c r="O37" s="113"/>
      <c r="P37" s="4" t="s">
        <v>176</v>
      </c>
      <c r="Q37" s="134" t="s">
        <v>182</v>
      </c>
    </row>
    <row r="38" spans="3:25" x14ac:dyDescent="0.3">
      <c r="E38" s="27"/>
      <c r="L38" s="33"/>
      <c r="O38" s="129" t="s">
        <v>185</v>
      </c>
      <c r="P38" s="73">
        <v>0.1633165534316659</v>
      </c>
      <c r="Q38" s="88">
        <v>1.6196456657645346E-2</v>
      </c>
    </row>
    <row r="39" spans="3:25" x14ac:dyDescent="0.3">
      <c r="E39" s="131" t="s">
        <v>190</v>
      </c>
      <c r="F39" s="73">
        <f t="shared" ref="F39:G41" si="6">F35*1.9</f>
        <v>0.18975734355044685</v>
      </c>
      <c r="G39" s="73">
        <f t="shared" si="6"/>
        <v>0.31157088122605353</v>
      </c>
      <c r="I39" s="73">
        <f t="shared" ref="I39:K41" si="7">I35*2.8</f>
        <v>9.9412515964239861E-2</v>
      </c>
      <c r="J39" s="73">
        <f t="shared" si="7"/>
        <v>5.4355044699872256E-2</v>
      </c>
      <c r="K39" s="73">
        <f t="shared" si="7"/>
        <v>3.2183908045976643E-2</v>
      </c>
      <c r="L39" s="33"/>
      <c r="O39" s="130">
        <v>0.06</v>
      </c>
      <c r="P39" s="73">
        <v>2.8505137978155193</v>
      </c>
      <c r="Q39" s="88">
        <v>0.22970575549392735</v>
      </c>
      <c r="S39" t="s">
        <v>191</v>
      </c>
      <c r="T39">
        <v>6</v>
      </c>
      <c r="U39">
        <v>8</v>
      </c>
      <c r="V39">
        <v>10</v>
      </c>
      <c r="W39" t="s">
        <v>192</v>
      </c>
      <c r="X39" t="s">
        <v>193</v>
      </c>
      <c r="Y39" t="s">
        <v>194</v>
      </c>
    </row>
    <row r="40" spans="3:25" x14ac:dyDescent="0.3">
      <c r="E40" s="27"/>
      <c r="F40" s="73">
        <f t="shared" si="6"/>
        <v>0.36204342273307766</v>
      </c>
      <c r="G40" s="73">
        <f t="shared" si="6"/>
        <v>0.37126436781609173</v>
      </c>
      <c r="I40" s="73">
        <f t="shared" si="7"/>
        <v>0.10298850574712622</v>
      </c>
      <c r="J40" s="73">
        <f t="shared" si="7"/>
        <v>8.3678160919540154E-2</v>
      </c>
      <c r="K40" s="73">
        <f t="shared" si="7"/>
        <v>0.13445721583652606</v>
      </c>
      <c r="L40" s="33"/>
      <c r="O40" s="130">
        <v>0.08</v>
      </c>
      <c r="P40" s="73">
        <v>2.8470163621096778</v>
      </c>
      <c r="Q40" s="88">
        <v>0.33420508863616971</v>
      </c>
      <c r="S40" t="s">
        <v>195</v>
      </c>
      <c r="T40">
        <v>2.4390701822320788</v>
      </c>
      <c r="U40">
        <v>3.1197409307619619</v>
      </c>
      <c r="V40">
        <v>2.9016671797257043</v>
      </c>
      <c r="W40">
        <v>0.36678826566177769</v>
      </c>
      <c r="X40">
        <v>0.29129278044344081</v>
      </c>
      <c r="Y40">
        <v>0.8</v>
      </c>
    </row>
    <row r="41" spans="3:25" ht="15" thickBot="1" x14ac:dyDescent="0.35">
      <c r="E41" s="27"/>
      <c r="F41" s="73">
        <f t="shared" si="6"/>
        <v>0.41542784163473789</v>
      </c>
      <c r="G41" s="73">
        <f t="shared" si="6"/>
        <v>0.23925925925925906</v>
      </c>
      <c r="I41" s="73">
        <f t="shared" si="7"/>
        <v>1.2158365261813391E-2</v>
      </c>
      <c r="J41" s="73">
        <f t="shared" si="7"/>
        <v>0.20097062579821171</v>
      </c>
      <c r="K41" s="73">
        <f t="shared" si="7"/>
        <v>0.18666666666666637</v>
      </c>
      <c r="L41" s="33"/>
      <c r="O41" s="132">
        <v>0.1</v>
      </c>
      <c r="P41" s="65">
        <v>3.616529438978056</v>
      </c>
      <c r="Q41" s="96">
        <v>0.48485465067253364</v>
      </c>
      <c r="S41" t="s">
        <v>196</v>
      </c>
      <c r="T41">
        <v>2.8505137978155193</v>
      </c>
      <c r="U41">
        <v>2.8470163621096778</v>
      </c>
      <c r="V41">
        <v>3.616529438978056</v>
      </c>
      <c r="W41">
        <v>0.22970575549392735</v>
      </c>
      <c r="X41">
        <v>0.33420508863616971</v>
      </c>
      <c r="Y41">
        <v>0.48485465067253364</v>
      </c>
    </row>
    <row r="42" spans="3:25" x14ac:dyDescent="0.3">
      <c r="E42" s="27"/>
      <c r="L42" s="33"/>
      <c r="S42" t="s">
        <v>197</v>
      </c>
      <c r="T42">
        <v>2.5631721161344143</v>
      </c>
      <c r="U42">
        <v>2.8840363891092462</v>
      </c>
      <c r="V42">
        <v>3.2736374787255262</v>
      </c>
      <c r="W42">
        <v>0.61814549725036294</v>
      </c>
      <c r="X42">
        <v>0.3665757498338636</v>
      </c>
      <c r="Y42">
        <v>0.56719012940109703</v>
      </c>
    </row>
    <row r="43" spans="3:25" ht="15" thickBot="1" x14ac:dyDescent="0.35">
      <c r="E43" s="131" t="s">
        <v>198</v>
      </c>
      <c r="F43" s="51">
        <f t="shared" ref="F43:G45" si="8">((0.8*200)-(F39*200))/2</f>
        <v>61.024265644955314</v>
      </c>
      <c r="G43" s="51">
        <f t="shared" si="8"/>
        <v>48.842911877394648</v>
      </c>
      <c r="H43" s="136">
        <f>AVERAGE(F43:G43)</f>
        <v>54.933588761174981</v>
      </c>
      <c r="I43" s="51">
        <f t="shared" ref="I43:K45" si="9">((0.8*200)-(I39*200))/2</f>
        <v>70.058748403576018</v>
      </c>
      <c r="J43" s="51">
        <f t="shared" si="9"/>
        <v>74.564495530012778</v>
      </c>
      <c r="K43" s="51">
        <f t="shared" si="9"/>
        <v>76.781609195402339</v>
      </c>
      <c r="L43" s="137">
        <f>AVERAGE(J43:K43)</f>
        <v>75.673052362707551</v>
      </c>
      <c r="P43" s="4" t="s">
        <v>178</v>
      </c>
    </row>
    <row r="44" spans="3:25" x14ac:dyDescent="0.3">
      <c r="E44" s="27"/>
      <c r="F44" s="51">
        <f t="shared" si="8"/>
        <v>43.795657726692234</v>
      </c>
      <c r="G44" s="51">
        <f t="shared" si="8"/>
        <v>42.873563218390828</v>
      </c>
      <c r="H44" s="136">
        <f>AVERAGE(F44:G44)</f>
        <v>43.334610472541527</v>
      </c>
      <c r="I44" s="51">
        <f t="shared" si="9"/>
        <v>69.701149425287383</v>
      </c>
      <c r="J44" s="51">
        <f t="shared" si="9"/>
        <v>71.632183908045988</v>
      </c>
      <c r="K44" s="51">
        <f t="shared" si="9"/>
        <v>66.554278416347387</v>
      </c>
      <c r="L44" s="137">
        <f>AVERAGE(J44:K44)</f>
        <v>69.093231162196687</v>
      </c>
      <c r="O44" s="113"/>
      <c r="P44" s="4" t="s">
        <v>176</v>
      </c>
      <c r="Q44" s="134" t="s">
        <v>182</v>
      </c>
    </row>
    <row r="45" spans="3:25" ht="15" thickBot="1" x14ac:dyDescent="0.35">
      <c r="E45" s="34"/>
      <c r="F45" s="123">
        <f t="shared" si="8"/>
        <v>38.45721583652621</v>
      </c>
      <c r="G45" s="123">
        <f t="shared" si="8"/>
        <v>56.07407407407409</v>
      </c>
      <c r="H45" s="138">
        <f>AVERAGE(F45:G45)</f>
        <v>47.265644955300147</v>
      </c>
      <c r="I45" s="123">
        <f t="shared" si="9"/>
        <v>78.784163473818666</v>
      </c>
      <c r="J45" s="123">
        <f t="shared" si="9"/>
        <v>59.90293742017883</v>
      </c>
      <c r="K45" s="123">
        <f t="shared" si="9"/>
        <v>61.333333333333364</v>
      </c>
      <c r="L45" s="139">
        <f>AVERAGE(J45:K45)</f>
        <v>60.618135376756101</v>
      </c>
      <c r="O45" s="129" t="s">
        <v>185</v>
      </c>
      <c r="P45" s="73">
        <v>0.1633165534316659</v>
      </c>
      <c r="Q45" s="88">
        <v>1.6196456657645346E-2</v>
      </c>
    </row>
    <row r="46" spans="3:25" x14ac:dyDescent="0.3">
      <c r="O46" s="130">
        <v>0.06</v>
      </c>
      <c r="P46">
        <v>2.5631721161344143</v>
      </c>
      <c r="Q46">
        <v>0.61814549725036294</v>
      </c>
    </row>
    <row r="47" spans="3:25" ht="15" thickBot="1" x14ac:dyDescent="0.35">
      <c r="O47" s="130">
        <v>0.08</v>
      </c>
      <c r="P47">
        <v>2.8840363891092462</v>
      </c>
      <c r="Q47">
        <v>0.3665757498338636</v>
      </c>
    </row>
    <row r="48" spans="3:25" ht="15" thickBot="1" x14ac:dyDescent="0.35">
      <c r="C48" s="4"/>
      <c r="D48" s="4" t="s">
        <v>199</v>
      </c>
      <c r="E48" s="113"/>
      <c r="F48" s="114">
        <v>0.06</v>
      </c>
      <c r="G48" s="115"/>
      <c r="H48" s="115"/>
      <c r="I48" s="114">
        <v>0.08</v>
      </c>
      <c r="J48" s="115"/>
      <c r="K48" s="115"/>
      <c r="L48" s="114">
        <v>0.1</v>
      </c>
      <c r="M48" s="91"/>
      <c r="O48" s="132">
        <v>0.1</v>
      </c>
      <c r="P48">
        <v>3.2736374787255262</v>
      </c>
      <c r="Q48">
        <v>0.56719012940109703</v>
      </c>
    </row>
    <row r="49" spans="3:13" x14ac:dyDescent="0.3">
      <c r="D49" s="4" t="s">
        <v>161</v>
      </c>
      <c r="E49" s="116"/>
      <c r="F49" s="112"/>
      <c r="G49" s="112"/>
      <c r="H49" s="112"/>
      <c r="I49" s="112"/>
      <c r="J49" s="112"/>
      <c r="K49" s="112"/>
      <c r="L49" s="112"/>
      <c r="M49" s="117"/>
    </row>
    <row r="50" spans="3:13" x14ac:dyDescent="0.3">
      <c r="E50" s="111">
        <v>1176</v>
      </c>
      <c r="F50" s="112">
        <v>1493</v>
      </c>
      <c r="G50" s="112">
        <v>1297</v>
      </c>
      <c r="H50" s="112">
        <v>1197</v>
      </c>
      <c r="I50" s="112">
        <v>1152</v>
      </c>
      <c r="J50" s="112">
        <v>1235</v>
      </c>
      <c r="K50" s="112">
        <v>1574</v>
      </c>
      <c r="L50" s="112">
        <v>1610</v>
      </c>
      <c r="M50" s="112">
        <v>1671</v>
      </c>
    </row>
    <row r="51" spans="3:13" x14ac:dyDescent="0.3">
      <c r="E51" s="20">
        <v>1611</v>
      </c>
      <c r="F51" s="16">
        <v>1836</v>
      </c>
      <c r="G51" s="16">
        <v>1623</v>
      </c>
      <c r="H51" s="16">
        <v>1559</v>
      </c>
      <c r="I51" s="16">
        <v>1296</v>
      </c>
      <c r="J51" s="16">
        <v>1452</v>
      </c>
      <c r="K51" s="16">
        <v>1864</v>
      </c>
      <c r="L51" s="16">
        <v>1810</v>
      </c>
      <c r="M51" s="16">
        <v>2114</v>
      </c>
    </row>
    <row r="52" spans="3:13" x14ac:dyDescent="0.3">
      <c r="E52" s="20">
        <v>1862</v>
      </c>
      <c r="F52" s="16">
        <v>2071</v>
      </c>
      <c r="G52" s="16">
        <v>1799</v>
      </c>
      <c r="H52" s="16">
        <v>1730</v>
      </c>
      <c r="I52" s="16">
        <v>1486</v>
      </c>
      <c r="J52" s="16">
        <v>1679</v>
      </c>
      <c r="K52" s="16">
        <v>2189</v>
      </c>
      <c r="L52" s="16">
        <v>2018</v>
      </c>
      <c r="M52" s="16">
        <v>2232</v>
      </c>
    </row>
    <row r="53" spans="3:13" x14ac:dyDescent="0.3">
      <c r="E53" s="20">
        <v>2052</v>
      </c>
      <c r="F53" s="16">
        <v>2281</v>
      </c>
      <c r="G53" s="16">
        <v>1936</v>
      </c>
      <c r="H53" s="16">
        <v>1869</v>
      </c>
      <c r="I53" s="16">
        <v>1568</v>
      </c>
      <c r="J53" s="16">
        <v>1694</v>
      </c>
      <c r="K53" s="16">
        <v>2308</v>
      </c>
      <c r="L53" s="16">
        <v>2182</v>
      </c>
      <c r="M53" s="16">
        <v>2610</v>
      </c>
    </row>
    <row r="54" spans="3:13" x14ac:dyDescent="0.3">
      <c r="E54" s="20">
        <v>2717</v>
      </c>
      <c r="F54" s="16">
        <v>2705</v>
      </c>
      <c r="G54" s="16">
        <v>2384</v>
      </c>
      <c r="H54" s="16">
        <v>2310</v>
      </c>
      <c r="I54" s="16">
        <v>1881</v>
      </c>
      <c r="J54" s="16">
        <v>2074</v>
      </c>
      <c r="K54" s="16">
        <v>2760</v>
      </c>
      <c r="L54" s="16">
        <v>2480</v>
      </c>
      <c r="M54" s="16">
        <v>3158</v>
      </c>
    </row>
    <row r="55" spans="3:13" ht="15" thickBot="1" x14ac:dyDescent="0.35">
      <c r="D55" s="4" t="s">
        <v>168</v>
      </c>
      <c r="E55" s="4" t="s">
        <v>169</v>
      </c>
      <c r="F55" s="4" t="s">
        <v>170</v>
      </c>
      <c r="G55" s="4" t="s">
        <v>42</v>
      </c>
      <c r="H55" s="4" t="s">
        <v>44</v>
      </c>
      <c r="I55" s="4" t="s">
        <v>50</v>
      </c>
      <c r="J55" s="4" t="s">
        <v>54</v>
      </c>
      <c r="K55" s="4" t="s">
        <v>58</v>
      </c>
      <c r="L55" s="4" t="s">
        <v>62</v>
      </c>
      <c r="M55" s="4" t="s">
        <v>171</v>
      </c>
    </row>
    <row r="56" spans="3:13" x14ac:dyDescent="0.3">
      <c r="C56" s="4" t="s">
        <v>26</v>
      </c>
      <c r="D56">
        <v>0</v>
      </c>
      <c r="E56" s="118"/>
      <c r="F56" s="119"/>
      <c r="G56" s="119"/>
      <c r="H56" s="119"/>
      <c r="I56" s="119"/>
      <c r="J56" s="119"/>
      <c r="K56" s="119"/>
      <c r="L56" s="119"/>
      <c r="M56" s="120"/>
    </row>
    <row r="57" spans="3:13" x14ac:dyDescent="0.3">
      <c r="C57" s="121" t="s">
        <v>172</v>
      </c>
      <c r="D57">
        <v>5</v>
      </c>
      <c r="E57" s="122">
        <f t="shared" ref="E57:M61" si="10">((E50-258)/1893.8)*10</f>
        <v>4.8473967684021542</v>
      </c>
      <c r="F57" s="51">
        <f t="shared" si="10"/>
        <v>6.5212799662055136</v>
      </c>
      <c r="G57" s="51">
        <f t="shared" si="10"/>
        <v>5.4863237934311968</v>
      </c>
      <c r="H57" s="51">
        <f t="shared" si="10"/>
        <v>4.9582849297708318</v>
      </c>
      <c r="I57" s="51">
        <f t="shared" si="10"/>
        <v>4.7206674411236662</v>
      </c>
      <c r="J57" s="51">
        <f t="shared" si="10"/>
        <v>5.1589396979617694</v>
      </c>
      <c r="K57" s="51">
        <f t="shared" si="10"/>
        <v>6.9489914457704094</v>
      </c>
      <c r="L57" s="51">
        <f t="shared" si="10"/>
        <v>7.1390854366881404</v>
      </c>
      <c r="M57" s="52">
        <f t="shared" si="10"/>
        <v>7.4611891435209632</v>
      </c>
    </row>
    <row r="58" spans="3:13" x14ac:dyDescent="0.3">
      <c r="D58">
        <v>10</v>
      </c>
      <c r="E58" s="122">
        <f t="shared" si="10"/>
        <v>7.1443658253247442</v>
      </c>
      <c r="F58" s="51">
        <f t="shared" si="10"/>
        <v>8.3324532685605668</v>
      </c>
      <c r="G58" s="51">
        <f t="shared" si="10"/>
        <v>7.2077304889639882</v>
      </c>
      <c r="H58" s="51">
        <f t="shared" si="10"/>
        <v>6.8697856162213542</v>
      </c>
      <c r="I58" s="51">
        <f t="shared" si="10"/>
        <v>5.4810434047945931</v>
      </c>
      <c r="J58" s="51">
        <f t="shared" si="10"/>
        <v>6.304784032104763</v>
      </c>
      <c r="K58" s="51">
        <f t="shared" si="10"/>
        <v>8.4803041503854679</v>
      </c>
      <c r="L58" s="51">
        <f t="shared" si="10"/>
        <v>8.1951631640088713</v>
      </c>
      <c r="M58" s="52">
        <f t="shared" si="10"/>
        <v>9.8004013095363813</v>
      </c>
    </row>
    <row r="59" spans="3:13" x14ac:dyDescent="0.3">
      <c r="D59">
        <v>15</v>
      </c>
      <c r="E59" s="122">
        <f t="shared" si="10"/>
        <v>8.4697433731122622</v>
      </c>
      <c r="F59" s="51">
        <f t="shared" si="10"/>
        <v>9.573344598162425</v>
      </c>
      <c r="G59" s="51">
        <f t="shared" si="10"/>
        <v>8.1370788890062311</v>
      </c>
      <c r="H59" s="51">
        <f t="shared" si="10"/>
        <v>7.7727320730805793</v>
      </c>
      <c r="I59" s="51">
        <f t="shared" si="10"/>
        <v>6.4843172457492866</v>
      </c>
      <c r="J59" s="51">
        <f t="shared" si="10"/>
        <v>7.5034322526137931</v>
      </c>
      <c r="K59" s="51">
        <f t="shared" si="10"/>
        <v>10.196430457281656</v>
      </c>
      <c r="L59" s="51">
        <f t="shared" si="10"/>
        <v>9.2934840004224313</v>
      </c>
      <c r="M59" s="52">
        <f t="shared" si="10"/>
        <v>10.423487168655614</v>
      </c>
    </row>
    <row r="60" spans="3:13" x14ac:dyDescent="0.3">
      <c r="D60">
        <v>20</v>
      </c>
      <c r="E60" s="122">
        <f t="shared" si="10"/>
        <v>9.4730172140669548</v>
      </c>
      <c r="F60" s="51">
        <f t="shared" si="10"/>
        <v>10.682226211849192</v>
      </c>
      <c r="G60" s="51">
        <f t="shared" si="10"/>
        <v>8.8604921322209318</v>
      </c>
      <c r="H60" s="51">
        <f t="shared" si="10"/>
        <v>8.5067060935684875</v>
      </c>
      <c r="I60" s="51">
        <f t="shared" si="10"/>
        <v>6.917309113950787</v>
      </c>
      <c r="J60" s="51">
        <f t="shared" si="10"/>
        <v>7.5826380821628465</v>
      </c>
      <c r="K60" s="51">
        <f t="shared" si="10"/>
        <v>10.824796705037492</v>
      </c>
      <c r="L60" s="51">
        <f t="shared" si="10"/>
        <v>10.159467736825432</v>
      </c>
      <c r="M60" s="52">
        <f t="shared" si="10"/>
        <v>12.419474073291795</v>
      </c>
    </row>
    <row r="61" spans="3:13" ht="15" thickBot="1" x14ac:dyDescent="0.35">
      <c r="D61">
        <v>30</v>
      </c>
      <c r="E61" s="100">
        <f t="shared" si="10"/>
        <v>12.984475657408385</v>
      </c>
      <c r="F61" s="123">
        <f t="shared" si="10"/>
        <v>12.921110993769142</v>
      </c>
      <c r="G61" s="123">
        <f t="shared" si="10"/>
        <v>11.22610624141937</v>
      </c>
      <c r="H61" s="123">
        <f t="shared" si="10"/>
        <v>10.835357482310698</v>
      </c>
      <c r="I61" s="123">
        <f t="shared" si="10"/>
        <v>8.5700707572077306</v>
      </c>
      <c r="J61" s="123">
        <f t="shared" si="10"/>
        <v>9.5891857640722353</v>
      </c>
      <c r="K61" s="123">
        <f t="shared" si="10"/>
        <v>13.211532368782342</v>
      </c>
      <c r="L61" s="123">
        <f t="shared" si="10"/>
        <v>11.73302355053332</v>
      </c>
      <c r="M61" s="101">
        <f t="shared" si="10"/>
        <v>15.313127046150596</v>
      </c>
    </row>
    <row r="64" spans="3:13" ht="15" thickBot="1" x14ac:dyDescent="0.35"/>
    <row r="65" spans="3:13" ht="15" thickBot="1" x14ac:dyDescent="0.35">
      <c r="C65" s="4" t="s">
        <v>173</v>
      </c>
      <c r="E65" s="124"/>
      <c r="F65" s="125">
        <v>0.06</v>
      </c>
      <c r="G65" s="56"/>
      <c r="H65" s="124"/>
      <c r="I65" s="125">
        <v>0.08</v>
      </c>
      <c r="J65" s="57"/>
      <c r="K65" s="56"/>
      <c r="L65" s="125">
        <v>0.1</v>
      </c>
      <c r="M65" s="57"/>
    </row>
    <row r="66" spans="3:13" ht="15" thickBot="1" x14ac:dyDescent="0.35">
      <c r="C66" s="4" t="s">
        <v>174</v>
      </c>
      <c r="E66" s="126">
        <f t="shared" ref="E66:M66" si="11">E61/30</f>
        <v>0.43281585524694616</v>
      </c>
      <c r="F66" s="65">
        <f t="shared" si="11"/>
        <v>0.43070369979230472</v>
      </c>
      <c r="G66" s="65">
        <f t="shared" si="11"/>
        <v>0.37420354138064565</v>
      </c>
      <c r="H66" s="126">
        <f t="shared" si="11"/>
        <v>0.36117858274368991</v>
      </c>
      <c r="I66" s="65">
        <f t="shared" si="11"/>
        <v>0.28566902524025767</v>
      </c>
      <c r="J66" s="96">
        <f t="shared" si="11"/>
        <v>0.31963952546907454</v>
      </c>
      <c r="K66" s="65">
        <f t="shared" si="11"/>
        <v>0.44038441229274472</v>
      </c>
      <c r="L66" s="65">
        <f t="shared" si="11"/>
        <v>0.39110078501777734</v>
      </c>
      <c r="M66" s="96">
        <f t="shared" si="11"/>
        <v>0.51043756820501984</v>
      </c>
    </row>
    <row r="67" spans="3:13" x14ac:dyDescent="0.3">
      <c r="C67" s="4" t="s">
        <v>154</v>
      </c>
      <c r="E67" s="127">
        <f t="shared" ref="E67:M67" si="12">((E66*380))/1000</f>
        <v>0.16447002499383953</v>
      </c>
      <c r="F67" s="127">
        <f t="shared" si="12"/>
        <v>0.16366740592107579</v>
      </c>
      <c r="G67" s="127">
        <f t="shared" si="12"/>
        <v>0.14219734572464535</v>
      </c>
      <c r="H67" s="127">
        <f t="shared" si="12"/>
        <v>0.13724786144260215</v>
      </c>
      <c r="I67" s="127">
        <f t="shared" si="12"/>
        <v>0.10855422959129792</v>
      </c>
      <c r="J67" s="127">
        <f t="shared" si="12"/>
        <v>0.12146301967824832</v>
      </c>
      <c r="K67" s="127">
        <f t="shared" si="12"/>
        <v>0.16734607667124299</v>
      </c>
      <c r="L67" s="127">
        <f t="shared" si="12"/>
        <v>0.14861829830675538</v>
      </c>
      <c r="M67" s="127">
        <f t="shared" si="12"/>
        <v>0.19396627591790755</v>
      </c>
    </row>
    <row r="68" spans="3:13" ht="15" thickBot="1" x14ac:dyDescent="0.35">
      <c r="C68" s="4" t="s">
        <v>176</v>
      </c>
      <c r="E68" s="126">
        <f>E67/(55/1000)</f>
        <v>2.9903640907970823</v>
      </c>
      <c r="F68" s="65">
        <f>F67/(55/1000)</f>
        <v>2.9757710167468323</v>
      </c>
      <c r="G68" s="96">
        <f>G67/(55/1000)</f>
        <v>2.5854062859026428</v>
      </c>
      <c r="H68" s="65">
        <f>H67/(43/1000)</f>
        <v>3.1918107312233062</v>
      </c>
      <c r="I68" s="128">
        <f>I67/(43/1000)</f>
        <v>2.5245169672394865</v>
      </c>
      <c r="J68" s="96">
        <f>J67/(43/1000)</f>
        <v>2.8247213878662403</v>
      </c>
      <c r="K68" s="65">
        <f>K67/(47/1000)</f>
        <v>3.5605548227924042</v>
      </c>
      <c r="L68" s="65">
        <f>L67/(47/1000)</f>
        <v>3.1620914533352207</v>
      </c>
      <c r="M68" s="140">
        <f>M67/(47/1000)</f>
        <v>4.1269420408065436</v>
      </c>
    </row>
    <row r="69" spans="3:13" x14ac:dyDescent="0.3">
      <c r="C69" s="4" t="s">
        <v>69</v>
      </c>
      <c r="E69" s="113">
        <v>6</v>
      </c>
      <c r="F69" s="119">
        <f>AVERAGE(E68:G68)</f>
        <v>2.8505137978155193</v>
      </c>
      <c r="G69" s="91"/>
      <c r="H69" s="115">
        <v>8</v>
      </c>
      <c r="I69" s="119">
        <f>AVERAGE(H68:J68)</f>
        <v>2.8470163621096778</v>
      </c>
      <c r="J69" s="91"/>
      <c r="K69" s="115">
        <v>10</v>
      </c>
      <c r="L69" s="119">
        <f>AVERAGE(K68:M68)</f>
        <v>3.616529438978056</v>
      </c>
      <c r="M69" s="91"/>
    </row>
    <row r="70" spans="3:13" ht="15" thickBot="1" x14ac:dyDescent="0.35">
      <c r="C70" s="4" t="s">
        <v>70</v>
      </c>
      <c r="E70" s="34"/>
      <c r="F70" s="123">
        <f>_xlfn.STDEV.S(E68:G68)</f>
        <v>0.22970575549392735</v>
      </c>
      <c r="G70" s="35"/>
      <c r="H70" s="94"/>
      <c r="I70" s="123">
        <f>_xlfn.STDEV.S(H68:J68)</f>
        <v>0.33420508863616971</v>
      </c>
      <c r="J70" s="35"/>
      <c r="K70" s="94"/>
      <c r="L70" s="123">
        <f>_xlfn.STDEV.S(K68:M68)</f>
        <v>0.48485465067253364</v>
      </c>
      <c r="M70" s="35"/>
    </row>
    <row r="71" spans="3:13" ht="15" thickBot="1" x14ac:dyDescent="0.35"/>
    <row r="72" spans="3:13" x14ac:dyDescent="0.3">
      <c r="C72" s="4"/>
      <c r="D72" s="4" t="s">
        <v>200</v>
      </c>
      <c r="E72" s="113"/>
      <c r="F72" s="114">
        <v>0.06</v>
      </c>
      <c r="G72" s="115"/>
      <c r="H72" s="115"/>
      <c r="I72" s="114">
        <v>0.08</v>
      </c>
      <c r="J72" s="115"/>
      <c r="K72" s="115"/>
      <c r="L72" s="114">
        <v>0.1</v>
      </c>
      <c r="M72" s="91"/>
    </row>
    <row r="73" spans="3:13" x14ac:dyDescent="0.3">
      <c r="D73" s="4" t="s">
        <v>161</v>
      </c>
      <c r="E73" s="116"/>
      <c r="F73" s="112"/>
      <c r="G73" s="112"/>
      <c r="H73" s="112"/>
      <c r="I73" s="112"/>
      <c r="J73" s="112"/>
      <c r="K73" s="112"/>
      <c r="L73" s="112"/>
      <c r="M73" s="117"/>
    </row>
    <row r="74" spans="3:13" x14ac:dyDescent="0.3">
      <c r="E74" s="111">
        <v>1524</v>
      </c>
      <c r="F74" s="112">
        <v>1482</v>
      </c>
      <c r="G74" s="112">
        <v>1395</v>
      </c>
      <c r="H74" s="112">
        <v>1373</v>
      </c>
      <c r="I74" s="112">
        <v>1516</v>
      </c>
      <c r="J74" s="112">
        <v>1544</v>
      </c>
      <c r="K74" s="112">
        <v>1851</v>
      </c>
      <c r="L74" s="112">
        <v>1837</v>
      </c>
      <c r="M74" s="112">
        <v>1758</v>
      </c>
    </row>
    <row r="75" spans="3:13" x14ac:dyDescent="0.3">
      <c r="E75" s="20">
        <v>1767</v>
      </c>
      <c r="F75" s="16">
        <v>1609</v>
      </c>
      <c r="G75" s="16">
        <v>1706</v>
      </c>
      <c r="H75" s="16">
        <v>1520</v>
      </c>
      <c r="I75" s="16">
        <v>1803</v>
      </c>
      <c r="J75" s="16">
        <v>1787</v>
      </c>
      <c r="K75" s="16">
        <v>2235</v>
      </c>
      <c r="L75" s="16">
        <v>2094</v>
      </c>
      <c r="M75" s="16">
        <v>2031</v>
      </c>
    </row>
    <row r="76" spans="3:13" x14ac:dyDescent="0.3">
      <c r="E76" s="20">
        <v>2119</v>
      </c>
      <c r="F76" s="16">
        <v>1779</v>
      </c>
      <c r="G76" s="16">
        <v>2006</v>
      </c>
      <c r="H76" s="16">
        <v>1700</v>
      </c>
      <c r="I76" s="16">
        <v>2114</v>
      </c>
      <c r="J76" s="16">
        <v>2007</v>
      </c>
      <c r="K76" s="16">
        <v>2523</v>
      </c>
      <c r="L76" s="16">
        <v>2360</v>
      </c>
      <c r="M76" s="16">
        <v>2213</v>
      </c>
    </row>
    <row r="77" spans="3:13" x14ac:dyDescent="0.3">
      <c r="E77" s="20">
        <v>2336</v>
      </c>
      <c r="F77" s="16">
        <v>1810</v>
      </c>
      <c r="G77" s="16">
        <v>2071</v>
      </c>
      <c r="H77" s="16">
        <v>1723</v>
      </c>
      <c r="I77" s="16">
        <v>2142</v>
      </c>
      <c r="J77" s="16">
        <v>2019</v>
      </c>
      <c r="K77" s="16">
        <v>2629</v>
      </c>
      <c r="L77" s="16">
        <v>2387</v>
      </c>
      <c r="M77" s="16">
        <v>2231</v>
      </c>
    </row>
    <row r="78" spans="3:13" x14ac:dyDescent="0.3">
      <c r="E78" s="20">
        <v>3334</v>
      </c>
      <c r="F78" s="16">
        <v>2138</v>
      </c>
      <c r="G78" s="16">
        <v>2741</v>
      </c>
      <c r="H78" s="16">
        <v>2151</v>
      </c>
      <c r="I78" s="16">
        <v>2704</v>
      </c>
      <c r="J78" s="16">
        <v>2463</v>
      </c>
      <c r="K78" s="16">
        <v>3368</v>
      </c>
      <c r="L78" s="16">
        <v>3075</v>
      </c>
      <c r="M78" s="16">
        <v>2450</v>
      </c>
    </row>
    <row r="79" spans="3:13" ht="15" thickBot="1" x14ac:dyDescent="0.35">
      <c r="D79" s="4" t="s">
        <v>168</v>
      </c>
      <c r="E79" s="4" t="s">
        <v>169</v>
      </c>
      <c r="F79" s="4" t="s">
        <v>170</v>
      </c>
      <c r="G79" s="4" t="s">
        <v>42</v>
      </c>
      <c r="H79" s="4" t="s">
        <v>44</v>
      </c>
      <c r="I79" s="4" t="s">
        <v>50</v>
      </c>
      <c r="J79" s="4" t="s">
        <v>54</v>
      </c>
      <c r="K79" s="4" t="s">
        <v>58</v>
      </c>
      <c r="L79" s="4" t="s">
        <v>62</v>
      </c>
      <c r="M79" s="4" t="s">
        <v>171</v>
      </c>
    </row>
    <row r="80" spans="3:13" x14ac:dyDescent="0.3">
      <c r="C80" s="4" t="s">
        <v>26</v>
      </c>
      <c r="D80">
        <v>0</v>
      </c>
      <c r="E80" s="118"/>
      <c r="F80" s="119"/>
      <c r="G80" s="119"/>
      <c r="H80" s="119"/>
      <c r="I80" s="119"/>
      <c r="J80" s="119"/>
      <c r="K80" s="119"/>
      <c r="L80" s="119"/>
      <c r="M80" s="120"/>
    </row>
    <row r="81" spans="3:13" x14ac:dyDescent="0.3">
      <c r="C81" s="121" t="s">
        <v>172</v>
      </c>
      <c r="D81">
        <v>5</v>
      </c>
      <c r="E81" s="122">
        <f>((E74-258)/1893.8)*8.5</f>
        <v>5.6822262118491915</v>
      </c>
      <c r="F81" s="122">
        <f t="shared" ref="F81:M81" si="13">((F74-258)/1893.8)*8.5</f>
        <v>5.493716337522442</v>
      </c>
      <c r="G81" s="122">
        <f t="shared" si="13"/>
        <v>5.1032315978456015</v>
      </c>
      <c r="H81" s="122">
        <f t="shared" si="13"/>
        <v>5.004488330341113</v>
      </c>
      <c r="I81" s="122">
        <f t="shared" si="13"/>
        <v>5.646319569120287</v>
      </c>
      <c r="J81" s="122">
        <f t="shared" si="13"/>
        <v>5.7719928186714542</v>
      </c>
      <c r="K81" s="122">
        <f t="shared" si="13"/>
        <v>7.1499102333931779</v>
      </c>
      <c r="L81" s="122">
        <f t="shared" si="13"/>
        <v>7.0870736086175938</v>
      </c>
      <c r="M81" s="122">
        <f t="shared" si="13"/>
        <v>6.7324955116696588</v>
      </c>
    </row>
    <row r="82" spans="3:13" x14ac:dyDescent="0.3">
      <c r="D82">
        <v>10</v>
      </c>
      <c r="E82" s="122">
        <f t="shared" ref="E82:M85" si="14">((E75-258)/1893.8)*8.5</f>
        <v>6.7728904847396771</v>
      </c>
      <c r="F82" s="122">
        <f t="shared" si="14"/>
        <v>6.0637342908438061</v>
      </c>
      <c r="G82" s="122">
        <f t="shared" si="14"/>
        <v>6.4991023339317771</v>
      </c>
      <c r="H82" s="122">
        <f t="shared" si="14"/>
        <v>5.6642728904847406</v>
      </c>
      <c r="I82" s="122">
        <f t="shared" si="14"/>
        <v>6.9344703770197489</v>
      </c>
      <c r="J82" s="122">
        <f t="shared" si="14"/>
        <v>6.8626570915619389</v>
      </c>
      <c r="K82" s="122">
        <f t="shared" si="14"/>
        <v>8.8734290843806107</v>
      </c>
      <c r="L82" s="122">
        <f t="shared" si="14"/>
        <v>8.2405745062836626</v>
      </c>
      <c r="M82" s="122">
        <f t="shared" si="14"/>
        <v>7.9578096947935375</v>
      </c>
    </row>
    <row r="83" spans="3:13" x14ac:dyDescent="0.3">
      <c r="D83">
        <v>15</v>
      </c>
      <c r="E83" s="122">
        <f t="shared" si="14"/>
        <v>8.3527827648114901</v>
      </c>
      <c r="F83" s="122">
        <f t="shared" si="14"/>
        <v>6.8267504488330344</v>
      </c>
      <c r="G83" s="122">
        <f t="shared" si="14"/>
        <v>7.84560143626571</v>
      </c>
      <c r="H83" s="122">
        <f t="shared" si="14"/>
        <v>6.4721723518850993</v>
      </c>
      <c r="I83" s="122">
        <f t="shared" si="14"/>
        <v>8.3303411131059253</v>
      </c>
      <c r="J83" s="122">
        <f t="shared" si="14"/>
        <v>7.8500897666068221</v>
      </c>
      <c r="K83" s="122">
        <f t="shared" si="14"/>
        <v>10.166068222621186</v>
      </c>
      <c r="L83" s="122">
        <f t="shared" si="14"/>
        <v>9.4344703770197498</v>
      </c>
      <c r="M83" s="122">
        <f t="shared" si="14"/>
        <v>8.7746858168761221</v>
      </c>
    </row>
    <row r="84" spans="3:13" x14ac:dyDescent="0.3">
      <c r="D84">
        <v>20</v>
      </c>
      <c r="E84" s="122">
        <f t="shared" si="14"/>
        <v>9.3267504488330353</v>
      </c>
      <c r="F84" s="122">
        <f t="shared" si="14"/>
        <v>6.9658886894075414</v>
      </c>
      <c r="G84" s="122">
        <f t="shared" si="14"/>
        <v>8.1373429084380611</v>
      </c>
      <c r="H84" s="122">
        <f t="shared" si="14"/>
        <v>6.5754039497307</v>
      </c>
      <c r="I84" s="122">
        <f t="shared" si="14"/>
        <v>8.4560143626570916</v>
      </c>
      <c r="J84" s="122">
        <f t="shared" si="14"/>
        <v>7.9039497307001803</v>
      </c>
      <c r="K84" s="122">
        <f t="shared" si="14"/>
        <v>10.641831238779174</v>
      </c>
      <c r="L84" s="122">
        <f t="shared" si="14"/>
        <v>9.5556552962298031</v>
      </c>
      <c r="M84" s="122">
        <f t="shared" si="14"/>
        <v>8.8554757630161589</v>
      </c>
    </row>
    <row r="85" spans="3:13" x14ac:dyDescent="0.3">
      <c r="D85">
        <v>30</v>
      </c>
      <c r="E85" s="122">
        <f t="shared" si="14"/>
        <v>13.806104129263915</v>
      </c>
      <c r="F85" s="122">
        <f t="shared" si="14"/>
        <v>8.438061041292638</v>
      </c>
      <c r="G85" s="122">
        <f t="shared" si="14"/>
        <v>11.144524236983841</v>
      </c>
      <c r="H85" s="122">
        <f t="shared" si="14"/>
        <v>8.49640933572711</v>
      </c>
      <c r="I85" s="122">
        <f t="shared" si="14"/>
        <v>10.978456014362658</v>
      </c>
      <c r="J85" s="122">
        <f t="shared" si="14"/>
        <v>9.8967684021543985</v>
      </c>
      <c r="K85" s="122">
        <f t="shared" si="14"/>
        <v>13.958707360861759</v>
      </c>
      <c r="L85" s="122">
        <f t="shared" si="14"/>
        <v>12.643626570915618</v>
      </c>
      <c r="M85" s="122">
        <f t="shared" si="14"/>
        <v>9.8384201077199283</v>
      </c>
    </row>
    <row r="88" spans="3:13" ht="15" thickBot="1" x14ac:dyDescent="0.35"/>
    <row r="89" spans="3:13" ht="15" thickBot="1" x14ac:dyDescent="0.35">
      <c r="C89" s="4" t="s">
        <v>173</v>
      </c>
      <c r="E89" s="124"/>
      <c r="F89" s="125">
        <v>0.06</v>
      </c>
      <c r="G89" s="56"/>
      <c r="H89" s="124"/>
      <c r="I89" s="125">
        <v>0.08</v>
      </c>
      <c r="J89" s="57"/>
      <c r="K89" s="56"/>
      <c r="L89" s="125">
        <v>0.1</v>
      </c>
      <c r="M89" s="57"/>
    </row>
    <row r="90" spans="3:13" ht="15" thickBot="1" x14ac:dyDescent="0.35">
      <c r="C90" s="4" t="s">
        <v>174</v>
      </c>
      <c r="E90" s="126">
        <f t="shared" ref="E90:M90" si="15">E85/30</f>
        <v>0.46020347097546382</v>
      </c>
      <c r="F90" s="65">
        <f t="shared" si="15"/>
        <v>0.28126870137642129</v>
      </c>
      <c r="G90" s="65">
        <f t="shared" si="15"/>
        <v>0.37148414123279472</v>
      </c>
      <c r="H90" s="126">
        <f t="shared" si="15"/>
        <v>0.28321364452423697</v>
      </c>
      <c r="I90" s="65">
        <f t="shared" si="15"/>
        <v>0.36594853381208858</v>
      </c>
      <c r="J90" s="96">
        <f t="shared" si="15"/>
        <v>0.32989228007181326</v>
      </c>
      <c r="K90" s="65">
        <f t="shared" si="15"/>
        <v>0.4652902453620586</v>
      </c>
      <c r="L90" s="65">
        <f t="shared" si="15"/>
        <v>0.4214542190305206</v>
      </c>
      <c r="M90" s="96">
        <f t="shared" si="15"/>
        <v>0.32794733692399763</v>
      </c>
    </row>
    <row r="91" spans="3:13" x14ac:dyDescent="0.3">
      <c r="C91" s="4" t="s">
        <v>154</v>
      </c>
      <c r="E91" s="127">
        <f>((E90/1000000)*1000)*380</f>
        <v>0.17487731897067627</v>
      </c>
      <c r="F91" s="141">
        <f>((F90/1000000)*1000)*380</f>
        <v>0.10688210652304009</v>
      </c>
      <c r="G91" s="142">
        <f t="shared" ref="G91:L91" si="16">((G90/1000000)*1000)*380</f>
        <v>0.14116397366846198</v>
      </c>
      <c r="H91" s="141">
        <f>((H90/1000000)*1000)*380</f>
        <v>0.10762118491921005</v>
      </c>
      <c r="I91" s="143">
        <f t="shared" si="16"/>
        <v>0.13906044284859367</v>
      </c>
      <c r="J91" s="142">
        <f t="shared" si="16"/>
        <v>0.12535906642728903</v>
      </c>
      <c r="K91" s="143">
        <f t="shared" si="16"/>
        <v>0.17681029323758227</v>
      </c>
      <c r="L91" s="143">
        <f t="shared" si="16"/>
        <v>0.16015260323159786</v>
      </c>
      <c r="M91" s="144">
        <f>((M90/1000000)*1000)*380</f>
        <v>0.12461998803111911</v>
      </c>
    </row>
    <row r="92" spans="3:13" ht="15" thickBot="1" x14ac:dyDescent="0.35">
      <c r="C92" s="4" t="s">
        <v>176</v>
      </c>
      <c r="E92" s="126">
        <f>E91/(55/1000)</f>
        <v>3.1795876176486595</v>
      </c>
      <c r="F92" s="128">
        <f>F91/(55/1000)</f>
        <v>1.9433110276916379</v>
      </c>
      <c r="G92" s="96">
        <f>G91/(55/1000)</f>
        <v>2.5666177030629451</v>
      </c>
      <c r="H92" s="128">
        <f>H91/(43/1000)</f>
        <v>2.5028182539351178</v>
      </c>
      <c r="I92" s="65">
        <f>I91/(43/1000)</f>
        <v>3.2339637871765974</v>
      </c>
      <c r="J92" s="96">
        <f>J91/(43/1000)</f>
        <v>2.9153271262160243</v>
      </c>
      <c r="K92" s="65">
        <f>K91/(47/1000)</f>
        <v>3.7619211327145163</v>
      </c>
      <c r="L92" s="65">
        <f>L91/(47/1000)</f>
        <v>3.4075021964169756</v>
      </c>
      <c r="M92" s="128">
        <f>M91/(47/1000)</f>
        <v>2.6514891070450872</v>
      </c>
    </row>
    <row r="93" spans="3:13" x14ac:dyDescent="0.3">
      <c r="C93" s="4" t="s">
        <v>69</v>
      </c>
      <c r="E93" s="113">
        <v>6</v>
      </c>
      <c r="F93" s="119">
        <f>AVERAGE(E92:G92)</f>
        <v>2.5631721161344143</v>
      </c>
      <c r="G93" s="91"/>
      <c r="H93" s="115">
        <v>8</v>
      </c>
      <c r="I93" s="119">
        <f>AVERAGE(H92:J92)</f>
        <v>2.8840363891092462</v>
      </c>
      <c r="J93" s="91"/>
      <c r="K93" s="115">
        <v>10</v>
      </c>
      <c r="L93" s="119">
        <f>AVERAGE(K92:M92)</f>
        <v>3.2736374787255262</v>
      </c>
      <c r="M93" s="91"/>
    </row>
    <row r="94" spans="3:13" ht="15" thickBot="1" x14ac:dyDescent="0.35">
      <c r="C94" s="4" t="s">
        <v>70</v>
      </c>
      <c r="E94" s="34"/>
      <c r="F94" s="123">
        <f>_xlfn.STDEV.S(E92:G92)</f>
        <v>0.61814549725036294</v>
      </c>
      <c r="G94" s="35"/>
      <c r="H94" s="94"/>
      <c r="I94" s="123">
        <f>_xlfn.STDEV.S(H92:J92)</f>
        <v>0.3665757498338636</v>
      </c>
      <c r="J94" s="35"/>
      <c r="K94" s="94"/>
      <c r="L94" s="123">
        <f>_xlfn.STDEV.S(K92:M92)</f>
        <v>0.56719012940109703</v>
      </c>
      <c r="M94" s="35"/>
    </row>
    <row r="96" spans="3:13" x14ac:dyDescent="0.3">
      <c r="F96">
        <v>6</v>
      </c>
      <c r="H96">
        <v>8</v>
      </c>
      <c r="J96">
        <v>10</v>
      </c>
    </row>
    <row r="97" spans="5:11" x14ac:dyDescent="0.3">
      <c r="E97">
        <v>1</v>
      </c>
      <c r="F97">
        <v>2.4390701822320788</v>
      </c>
      <c r="G97">
        <v>0.36678826566177769</v>
      </c>
      <c r="H97">
        <v>2.6531019349690808</v>
      </c>
      <c r="I97">
        <v>0.95146857606466695</v>
      </c>
      <c r="J97">
        <v>2.9016671797257043</v>
      </c>
      <c r="K97">
        <v>0.75472141666091264</v>
      </c>
    </row>
    <row r="98" spans="5:11" x14ac:dyDescent="0.3">
      <c r="E98">
        <v>2</v>
      </c>
      <c r="F98">
        <v>2.8505137978155193</v>
      </c>
      <c r="G98">
        <v>0.22970575549392735</v>
      </c>
      <c r="H98">
        <v>2.8470163621096778</v>
      </c>
      <c r="I98">
        <v>0.33420508863616971</v>
      </c>
      <c r="J98">
        <v>3.616529438978056</v>
      </c>
      <c r="K98">
        <v>0.48485465067253364</v>
      </c>
    </row>
    <row r="99" spans="5:11" x14ac:dyDescent="0.3">
      <c r="E99">
        <v>3</v>
      </c>
      <c r="F99">
        <v>2.5631721161344143</v>
      </c>
      <c r="G99">
        <v>0.61814549725036294</v>
      </c>
      <c r="H99">
        <v>2.8840363891092462</v>
      </c>
      <c r="I99">
        <v>0.3665757498338636</v>
      </c>
      <c r="J99">
        <v>3.2736374787255262</v>
      </c>
      <c r="K99">
        <v>0.56719012940109703</v>
      </c>
    </row>
  </sheetData>
  <pageMargins left="0.7" right="0.7" top="0.75" bottom="0.75" header="0.3" footer="0.3"/>
  <pageSetup orientation="portrait" horizontalDpi="300" verticalDpi="0" copies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16A1-DA56-4737-9E6C-A75264A5D6F9}">
  <dimension ref="A1:AI41"/>
  <sheetViews>
    <sheetView topLeftCell="P1" zoomScale="90" zoomScaleNormal="90" workbookViewId="0">
      <selection activeCell="X5" sqref="X5:AD9"/>
    </sheetView>
  </sheetViews>
  <sheetFormatPr defaultRowHeight="14.4" x14ac:dyDescent="0.3"/>
  <cols>
    <col min="1" max="1" width="4.77734375" bestFit="1" customWidth="1"/>
    <col min="2" max="2" width="23.109375" bestFit="1" customWidth="1"/>
    <col min="3" max="3" width="3.77734375" bestFit="1" customWidth="1"/>
    <col min="4" max="4" width="6" bestFit="1" customWidth="1"/>
    <col min="5" max="5" width="5" bestFit="1" customWidth="1"/>
    <col min="6" max="6" width="5.21875" bestFit="1" customWidth="1"/>
    <col min="7" max="7" width="4.88671875" bestFit="1" customWidth="1"/>
    <col min="8" max="8" width="5.21875" bestFit="1" customWidth="1"/>
    <col min="9" max="9" width="4.88671875" bestFit="1" customWidth="1"/>
    <col min="10" max="11" width="4.5546875" bestFit="1" customWidth="1"/>
    <col min="15" max="15" width="9.5546875" bestFit="1" customWidth="1"/>
    <col min="18" max="18" width="9.5546875" bestFit="1" customWidth="1"/>
    <col min="21" max="21" width="9.5546875" bestFit="1" customWidth="1"/>
    <col min="29" max="29" width="11.5546875" bestFit="1" customWidth="1"/>
    <col min="34" max="34" width="10.109375" customWidth="1"/>
  </cols>
  <sheetData>
    <row r="1" spans="1:35" ht="15" thickBot="1" x14ac:dyDescent="0.35">
      <c r="A1" s="81" t="s">
        <v>130</v>
      </c>
      <c r="B1" s="82"/>
      <c r="C1" s="83"/>
      <c r="D1" s="83"/>
      <c r="E1" s="83"/>
      <c r="F1" s="83"/>
      <c r="G1" s="83"/>
      <c r="H1" s="83"/>
      <c r="I1" s="83"/>
      <c r="J1" s="83"/>
      <c r="K1" s="84"/>
      <c r="M1" s="4" t="s">
        <v>131</v>
      </c>
      <c r="Q1" t="s">
        <v>132</v>
      </c>
    </row>
    <row r="2" spans="1:35" ht="15" thickBot="1" x14ac:dyDescent="0.35">
      <c r="A2" s="27"/>
      <c r="B2" t="s">
        <v>133</v>
      </c>
      <c r="C2" s="56"/>
      <c r="D2" s="61" t="s">
        <v>134</v>
      </c>
      <c r="E2" s="61" t="s">
        <v>85</v>
      </c>
      <c r="F2" s="61" t="s">
        <v>94</v>
      </c>
      <c r="G2" s="85" t="s">
        <v>135</v>
      </c>
      <c r="H2" s="61" t="s">
        <v>96</v>
      </c>
      <c r="I2" s="85" t="s">
        <v>135</v>
      </c>
      <c r="J2" s="61" t="s">
        <v>69</v>
      </c>
      <c r="K2" s="86" t="s">
        <v>70</v>
      </c>
      <c r="M2" s="4" t="s">
        <v>136</v>
      </c>
    </row>
    <row r="3" spans="1:35" ht="15" thickBot="1" x14ac:dyDescent="0.35">
      <c r="A3" s="27"/>
      <c r="B3" t="s">
        <v>137</v>
      </c>
      <c r="C3" s="61" t="s">
        <v>138</v>
      </c>
      <c r="D3" s="56"/>
      <c r="E3" s="56"/>
      <c r="F3" s="60">
        <v>0.04</v>
      </c>
      <c r="G3" s="60"/>
      <c r="H3" s="56"/>
      <c r="I3" s="56"/>
      <c r="J3" s="56"/>
      <c r="K3" s="57"/>
      <c r="O3" s="87">
        <v>0.06</v>
      </c>
      <c r="R3" s="87">
        <v>0.08</v>
      </c>
      <c r="U3" s="87">
        <v>0.1</v>
      </c>
    </row>
    <row r="4" spans="1:35" ht="15" thickBot="1" x14ac:dyDescent="0.35">
      <c r="A4" s="27"/>
      <c r="D4">
        <v>0.25</v>
      </c>
      <c r="E4">
        <f>D4*50</f>
        <v>12.5</v>
      </c>
      <c r="F4" s="63">
        <v>8.5000000000000006E-2</v>
      </c>
      <c r="G4" s="63">
        <f>F4-0.04</f>
        <v>4.5000000000000005E-2</v>
      </c>
      <c r="H4" s="63">
        <v>9.1999999999999998E-2</v>
      </c>
      <c r="I4" s="63">
        <f>H4-0.04</f>
        <v>5.1999999999999998E-2</v>
      </c>
      <c r="J4" s="73">
        <f>AVERAGE(G4,I4)</f>
        <v>4.8500000000000001E-2</v>
      </c>
      <c r="K4" s="88">
        <f>_xlfn.STDEV.S(G4,I4)</f>
        <v>4.9497474683058273E-3</v>
      </c>
      <c r="M4" s="4" t="s">
        <v>139</v>
      </c>
      <c r="N4" s="89">
        <v>0.11899999999999999</v>
      </c>
      <c r="O4" s="63">
        <v>0.10100000000000001</v>
      </c>
      <c r="P4" s="63">
        <v>0.115</v>
      </c>
      <c r="Q4" s="63">
        <v>0.11700000000000001</v>
      </c>
      <c r="R4" s="63">
        <v>0.125</v>
      </c>
      <c r="S4" s="63">
        <v>0.1</v>
      </c>
      <c r="T4" s="63">
        <v>0.13100000000000001</v>
      </c>
      <c r="U4" s="63">
        <v>0.111</v>
      </c>
      <c r="V4" s="63">
        <v>0.14399999999999999</v>
      </c>
    </row>
    <row r="5" spans="1:35" x14ac:dyDescent="0.3">
      <c r="A5" s="27"/>
      <c r="D5">
        <v>0.5</v>
      </c>
      <c r="E5">
        <f>D5*50</f>
        <v>25</v>
      </c>
      <c r="F5" s="63">
        <v>0.23899999999999999</v>
      </c>
      <c r="G5" s="63">
        <f>F5-0.04</f>
        <v>0.19899999999999998</v>
      </c>
      <c r="H5" s="63">
        <v>0.23</v>
      </c>
      <c r="I5" s="63">
        <f>H5-0.04</f>
        <v>0.19</v>
      </c>
      <c r="J5" s="73">
        <f>AVERAGE(G5,I5)</f>
        <v>0.19450000000000001</v>
      </c>
      <c r="K5" s="88">
        <f>_xlfn.STDEV.S(G5,I5)</f>
        <v>6.3639610306789138E-3</v>
      </c>
      <c r="M5" s="90" t="s">
        <v>135</v>
      </c>
      <c r="N5" s="73">
        <f>N4-0.04</f>
        <v>7.8999999999999987E-2</v>
      </c>
      <c r="O5" s="73">
        <f t="shared" ref="O5:V5" si="0">O4-0.04</f>
        <v>6.1000000000000006E-2</v>
      </c>
      <c r="P5" s="73">
        <f t="shared" si="0"/>
        <v>7.5000000000000011E-2</v>
      </c>
      <c r="Q5" s="73">
        <f t="shared" si="0"/>
        <v>7.7000000000000013E-2</v>
      </c>
      <c r="R5" s="73">
        <f t="shared" si="0"/>
        <v>8.4999999999999992E-2</v>
      </c>
      <c r="S5" s="73">
        <f t="shared" si="0"/>
        <v>6.0000000000000005E-2</v>
      </c>
      <c r="T5" s="73">
        <f t="shared" si="0"/>
        <v>9.0999999999999998E-2</v>
      </c>
      <c r="U5" s="73">
        <f t="shared" si="0"/>
        <v>7.1000000000000008E-2</v>
      </c>
      <c r="V5" s="73">
        <f t="shared" si="0"/>
        <v>0.10399999999999998</v>
      </c>
      <c r="X5" s="4" t="s">
        <v>140</v>
      </c>
      <c r="Y5" s="87" t="s">
        <v>141</v>
      </c>
      <c r="Z5" s="87" t="s">
        <v>142</v>
      </c>
      <c r="AA5" s="87" t="s">
        <v>143</v>
      </c>
      <c r="AB5" s="87" t="s">
        <v>144</v>
      </c>
      <c r="AC5" s="87" t="s">
        <v>145</v>
      </c>
      <c r="AD5" s="87" t="s">
        <v>146</v>
      </c>
      <c r="AF5" s="21" t="s">
        <v>147</v>
      </c>
      <c r="AG5" s="91"/>
      <c r="AH5" s="21" t="s">
        <v>148</v>
      </c>
      <c r="AI5" s="91"/>
    </row>
    <row r="6" spans="1:35" x14ac:dyDescent="0.3">
      <c r="A6" s="27"/>
      <c r="D6">
        <v>1</v>
      </c>
      <c r="E6">
        <f>D6*50</f>
        <v>50</v>
      </c>
      <c r="F6" s="63">
        <v>0.49399999999999999</v>
      </c>
      <c r="G6" s="63">
        <f>F6-0.04</f>
        <v>0.45400000000000001</v>
      </c>
      <c r="H6" s="63">
        <v>0.48399999999999999</v>
      </c>
      <c r="I6" s="63">
        <f>H6-0.04</f>
        <v>0.44400000000000001</v>
      </c>
      <c r="J6" s="73">
        <f>AVERAGE(G6,I6)</f>
        <v>0.44900000000000001</v>
      </c>
      <c r="K6" s="88">
        <f>_xlfn.STDEV.S(G6,I6)</f>
        <v>7.0710678118654814E-3</v>
      </c>
      <c r="M6" t="s">
        <v>85</v>
      </c>
      <c r="N6" s="51">
        <f>(N5+0.0215)/0.0085</f>
        <v>11.823529411764703</v>
      </c>
      <c r="O6" s="51">
        <f t="shared" ref="O6:V6" si="1">(O5+0.0215)/0.0085</f>
        <v>9.7058823529411757</v>
      </c>
      <c r="P6" s="51">
        <f t="shared" si="1"/>
        <v>11.352941176470587</v>
      </c>
      <c r="Q6" s="51">
        <f t="shared" si="1"/>
        <v>11.588235294117647</v>
      </c>
      <c r="R6" s="51">
        <f t="shared" si="1"/>
        <v>12.529411764705879</v>
      </c>
      <c r="S6" s="51">
        <f t="shared" si="1"/>
        <v>9.5882352941176467</v>
      </c>
      <c r="T6" s="51">
        <f t="shared" si="1"/>
        <v>13.235294117647056</v>
      </c>
      <c r="U6" s="51">
        <f t="shared" si="1"/>
        <v>10.882352941176469</v>
      </c>
      <c r="V6" s="51">
        <f t="shared" si="1"/>
        <v>14.764705882352937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F6" s="92" t="s">
        <v>142</v>
      </c>
      <c r="AG6" s="93" t="s">
        <v>70</v>
      </c>
      <c r="AH6" s="27"/>
      <c r="AI6" s="33"/>
    </row>
    <row r="7" spans="1:35" ht="15" thickBot="1" x14ac:dyDescent="0.35">
      <c r="A7" s="27"/>
      <c r="C7" s="94"/>
      <c r="D7" s="94">
        <v>2.5</v>
      </c>
      <c r="E7" s="94">
        <f>D7*50</f>
        <v>125</v>
      </c>
      <c r="F7" s="95">
        <v>1.07</v>
      </c>
      <c r="G7" s="95">
        <f>F7-0.04</f>
        <v>1.03</v>
      </c>
      <c r="H7" s="95">
        <v>1.0489999999999999</v>
      </c>
      <c r="I7" s="95">
        <f>H7-0.04</f>
        <v>1.0089999999999999</v>
      </c>
      <c r="J7" s="65">
        <f>AVERAGE(G7,I7)</f>
        <v>1.0194999999999999</v>
      </c>
      <c r="K7" s="96">
        <f>_xlfn.STDEV.S(G7,I7)</f>
        <v>1.4849242404917589E-2</v>
      </c>
      <c r="L7" s="97" t="s">
        <v>149</v>
      </c>
      <c r="M7" s="97" t="s">
        <v>85</v>
      </c>
      <c r="N7" s="98">
        <f>N6*2.5</f>
        <v>29.558823529411757</v>
      </c>
      <c r="O7" s="98">
        <f t="shared" ref="O7:V7" si="2">O6*2.5</f>
        <v>24.264705882352938</v>
      </c>
      <c r="P7" s="98">
        <f t="shared" si="2"/>
        <v>28.382352941176467</v>
      </c>
      <c r="Q7" s="98">
        <f t="shared" si="2"/>
        <v>28.970588235294116</v>
      </c>
      <c r="R7" s="98">
        <f t="shared" si="2"/>
        <v>31.323529411764696</v>
      </c>
      <c r="S7" s="98">
        <f t="shared" si="2"/>
        <v>23.970588235294116</v>
      </c>
      <c r="T7" s="98">
        <f t="shared" si="2"/>
        <v>33.088235294117638</v>
      </c>
      <c r="U7" s="98">
        <f t="shared" si="2"/>
        <v>27.205882352941174</v>
      </c>
      <c r="V7" s="98">
        <f t="shared" si="2"/>
        <v>36.911764705882341</v>
      </c>
      <c r="W7" s="97"/>
      <c r="X7">
        <v>6</v>
      </c>
      <c r="Y7" s="51">
        <f>O10</f>
        <v>1.6024538470358902</v>
      </c>
      <c r="Z7" s="99">
        <f>R10</f>
        <v>1.6920623671155208</v>
      </c>
      <c r="AA7" s="51">
        <f>U10</f>
        <v>1.9519253484526338</v>
      </c>
      <c r="AB7" s="51">
        <f>O11</f>
        <v>0.16256675700903361</v>
      </c>
      <c r="AC7" s="51">
        <f>R11</f>
        <v>0.22620739430906484</v>
      </c>
      <c r="AD7" s="99">
        <f>U11</f>
        <v>0.29453006472458421</v>
      </c>
      <c r="AF7" s="34">
        <v>1.7</v>
      </c>
      <c r="AG7" s="35">
        <v>0.3</v>
      </c>
      <c r="AH7" s="100">
        <f>(AF7*500)/360</f>
        <v>2.3611111111111112</v>
      </c>
      <c r="AI7" s="101">
        <f>(AG7*500)/360</f>
        <v>0.41666666666666669</v>
      </c>
    </row>
    <row r="8" spans="1:35" s="97" customFormat="1" x14ac:dyDescent="0.3">
      <c r="A8" s="102"/>
      <c r="D8" s="97">
        <v>5</v>
      </c>
      <c r="E8" s="97">
        <f>D8*50</f>
        <v>250</v>
      </c>
      <c r="F8" s="103">
        <v>1.6</v>
      </c>
      <c r="G8" s="103">
        <f>F8-0.04</f>
        <v>1.56</v>
      </c>
      <c r="H8" s="103">
        <v>1.7</v>
      </c>
      <c r="I8" s="103">
        <f>H8-0.04</f>
        <v>1.66</v>
      </c>
      <c r="J8" s="104">
        <f>AVERAGE(G8,I8)</f>
        <v>1.6099999999999999</v>
      </c>
      <c r="K8" s="105">
        <f>_xlfn.STDEV.S(G8,I8)</f>
        <v>7.0710678118654655E-2</v>
      </c>
      <c r="L8"/>
      <c r="M8" t="s">
        <v>150</v>
      </c>
      <c r="N8" s="51">
        <f t="shared" ref="N8:V8" si="3">N7/50</f>
        <v>0.59117647058823519</v>
      </c>
      <c r="O8" s="51">
        <f t="shared" si="3"/>
        <v>0.48529411764705876</v>
      </c>
      <c r="P8" s="51">
        <f t="shared" si="3"/>
        <v>0.56764705882352939</v>
      </c>
      <c r="Q8" s="51">
        <f t="shared" si="3"/>
        <v>0.57941176470588229</v>
      </c>
      <c r="R8" s="51">
        <f t="shared" si="3"/>
        <v>0.62647058823529389</v>
      </c>
      <c r="S8" s="51">
        <f t="shared" si="3"/>
        <v>0.47941176470588232</v>
      </c>
      <c r="T8" s="51">
        <f t="shared" si="3"/>
        <v>0.66176470588235281</v>
      </c>
      <c r="U8" s="51">
        <f t="shared" si="3"/>
        <v>0.54411764705882348</v>
      </c>
      <c r="V8" s="51">
        <f t="shared" si="3"/>
        <v>0.73823529411764677</v>
      </c>
      <c r="W8"/>
      <c r="X8">
        <v>23</v>
      </c>
      <c r="Y8" s="51">
        <f>O20</f>
        <v>3.7591542641152844</v>
      </c>
      <c r="Z8" s="51">
        <f>R20</f>
        <v>4.2021025277580906</v>
      </c>
      <c r="AA8" s="51">
        <f>U20</f>
        <v>5.0998110087408461</v>
      </c>
      <c r="AB8" s="51">
        <f>O21</f>
        <v>0.27581607438780098</v>
      </c>
      <c r="AC8" s="51">
        <f>R21</f>
        <v>0.31512689751840584</v>
      </c>
      <c r="AD8" s="106">
        <f>U21</f>
        <v>0.51147259850250393</v>
      </c>
    </row>
    <row r="9" spans="1:35" x14ac:dyDescent="0.3">
      <c r="A9" s="27"/>
      <c r="F9" s="63"/>
      <c r="G9" s="63"/>
      <c r="H9" s="63"/>
      <c r="I9" s="63"/>
      <c r="J9" s="73"/>
      <c r="K9" s="88"/>
      <c r="M9" t="s">
        <v>151</v>
      </c>
      <c r="N9" s="51">
        <f>(N8/342)*1000</f>
        <v>1.7285861713106292</v>
      </c>
      <c r="O9" s="51">
        <f>(O8/342)*1000</f>
        <v>1.4189886480908152</v>
      </c>
      <c r="P9" s="51">
        <f>(P8/342)*1000</f>
        <v>1.6597867217062263</v>
      </c>
      <c r="Q9" s="51">
        <f t="shared" ref="Q9:V9" si="4">(Q8/332)*1000</f>
        <v>1.7452161587526576</v>
      </c>
      <c r="R9" s="51">
        <f t="shared" si="4"/>
        <v>1.8869596031183551</v>
      </c>
      <c r="S9" s="51">
        <f t="shared" si="4"/>
        <v>1.4440113394755492</v>
      </c>
      <c r="T9" s="51">
        <f t="shared" si="4"/>
        <v>1.9932671863926292</v>
      </c>
      <c r="U9" s="51">
        <f t="shared" si="4"/>
        <v>1.6389085754783841</v>
      </c>
      <c r="V9" s="51">
        <f t="shared" si="4"/>
        <v>2.2236002834868875</v>
      </c>
      <c r="W9" s="107" t="s">
        <v>152</v>
      </c>
      <c r="X9">
        <v>30</v>
      </c>
      <c r="Y9" s="51">
        <f>O40</f>
        <v>4.8045121663123078</v>
      </c>
      <c r="Z9" s="51">
        <f>R40</f>
        <v>5.6785967399007804</v>
      </c>
      <c r="AA9" s="51">
        <f>U40</f>
        <v>7.0546893456177644</v>
      </c>
      <c r="AB9" s="51">
        <f>O41</f>
        <v>0.3549487172529347</v>
      </c>
      <c r="AC9" s="51">
        <f>R41</f>
        <v>0.91654976303171432</v>
      </c>
      <c r="AD9" s="51">
        <f>U41</f>
        <v>0.70367923499203722</v>
      </c>
    </row>
    <row r="10" spans="1:35" x14ac:dyDescent="0.3">
      <c r="A10" s="27"/>
      <c r="K10" s="33"/>
      <c r="M10" t="s">
        <v>69</v>
      </c>
      <c r="O10" s="51">
        <f>AVERAGE(N9:P9)</f>
        <v>1.6024538470358902</v>
      </c>
      <c r="R10" s="51">
        <f>AVERAGE(Q9:S9)</f>
        <v>1.6920623671155208</v>
      </c>
      <c r="U10" s="51">
        <f>AVERAGE(T9:V9)</f>
        <v>1.9519253484526338</v>
      </c>
      <c r="X10" s="4" t="s">
        <v>74</v>
      </c>
    </row>
    <row r="11" spans="1:35" x14ac:dyDescent="0.3">
      <c r="A11" s="27"/>
      <c r="K11" s="33"/>
      <c r="M11" t="s">
        <v>70</v>
      </c>
      <c r="O11" s="51">
        <f>_xlfn.STDEV.S(N9:P9)</f>
        <v>0.16256675700903361</v>
      </c>
      <c r="R11" s="51">
        <f>_xlfn.STDEV.S(Q9:S9)</f>
        <v>0.22620739430906484</v>
      </c>
      <c r="U11" s="51">
        <f>_xlfn.STDEV.S(T9:V9)</f>
        <v>0.29453006472458421</v>
      </c>
      <c r="X11">
        <v>0</v>
      </c>
      <c r="Y11">
        <v>0</v>
      </c>
      <c r="Z11">
        <v>0</v>
      </c>
      <c r="AA11">
        <v>0</v>
      </c>
      <c r="AC11" t="s">
        <v>153</v>
      </c>
      <c r="AF11" t="s">
        <v>129</v>
      </c>
      <c r="AG11" t="s">
        <v>29</v>
      </c>
    </row>
    <row r="12" spans="1:35" x14ac:dyDescent="0.3">
      <c r="A12" s="27"/>
      <c r="K12" s="33"/>
      <c r="X12">
        <v>6</v>
      </c>
      <c r="Y12" s="108">
        <f>((((Y7/1000)*342)*0.5)/3)*100</f>
        <v>9.1339869281045747</v>
      </c>
      <c r="Z12" s="108">
        <f t="shared" ref="Z12:AA14" si="5">((((Z7/1000)*342)*0.5)/3)*100</f>
        <v>9.6447554925584669</v>
      </c>
      <c r="AA12" s="108">
        <f t="shared" si="5"/>
        <v>11.125974486180013</v>
      </c>
      <c r="AC12">
        <f>(Y9-Y7)/(X9-X7)</f>
        <v>0.13341909663651741</v>
      </c>
      <c r="AD12">
        <f>(Z9-Z7)/(X9-X7)</f>
        <v>0.16610559886605247</v>
      </c>
      <c r="AE12">
        <f>(AA9-AA7)/(X9-X7)</f>
        <v>0.21261516654854709</v>
      </c>
      <c r="AF12">
        <f>AVERAGE(AC12:AE12)</f>
        <v>0.17071328735037231</v>
      </c>
      <c r="AG12">
        <f>_xlfn.STDEV.P(AC12:AE12)</f>
        <v>3.2495409596374009E-2</v>
      </c>
    </row>
    <row r="13" spans="1:35" x14ac:dyDescent="0.3">
      <c r="A13" s="27"/>
      <c r="K13" s="33"/>
      <c r="O13" s="87">
        <v>0.06</v>
      </c>
      <c r="R13" s="87">
        <v>0.08</v>
      </c>
      <c r="U13" s="87">
        <v>0.1</v>
      </c>
      <c r="X13">
        <v>23</v>
      </c>
      <c r="Y13" s="108">
        <f>((((Y8/1000)*342)*0.5)/3)*100</f>
        <v>21.427179305457123</v>
      </c>
      <c r="Z13" s="108">
        <f t="shared" si="5"/>
        <v>23.951984408221115</v>
      </c>
      <c r="AA13" s="108">
        <f t="shared" si="5"/>
        <v>29.068922749822818</v>
      </c>
      <c r="AC13" t="s">
        <v>154</v>
      </c>
      <c r="AF13" t="s">
        <v>129</v>
      </c>
      <c r="AG13" t="s">
        <v>29</v>
      </c>
    </row>
    <row r="14" spans="1:35" x14ac:dyDescent="0.3">
      <c r="A14" s="27"/>
      <c r="K14" s="33"/>
      <c r="M14" s="4" t="s">
        <v>139</v>
      </c>
      <c r="N14" s="109">
        <v>0.216</v>
      </c>
      <c r="O14" s="110">
        <v>0.22900000000000001</v>
      </c>
      <c r="P14" s="110">
        <v>0.247</v>
      </c>
      <c r="Q14" s="110">
        <v>0.252</v>
      </c>
      <c r="R14" s="110">
        <v>0.27500000000000002</v>
      </c>
      <c r="S14" s="110">
        <v>0.24</v>
      </c>
      <c r="T14" s="110">
        <v>0.32300000000000001</v>
      </c>
      <c r="U14" s="110">
        <v>0.27300000000000002</v>
      </c>
      <c r="V14" s="110">
        <v>0.32300000000000001</v>
      </c>
      <c r="X14">
        <v>30</v>
      </c>
      <c r="Y14" s="108">
        <f>((((Y9/1000)*342)*0.5)/3)*100</f>
        <v>27.38571934798016</v>
      </c>
      <c r="Z14" s="108">
        <f t="shared" si="5"/>
        <v>32.368001417434449</v>
      </c>
      <c r="AA14" s="108">
        <f t="shared" si="5"/>
        <v>40.211729270021259</v>
      </c>
      <c r="AC14">
        <f>(((AC12/60)/1000)/2)*1000000</f>
        <v>1.1118258053043117</v>
      </c>
      <c r="AD14">
        <f t="shared" ref="AD14:AE14" si="6">(((AD12/60)/1000)/2)*1000000</f>
        <v>1.3842133238837704</v>
      </c>
      <c r="AE14">
        <f t="shared" si="6"/>
        <v>1.7717930545712257</v>
      </c>
      <c r="AF14" s="8">
        <f>AVERAGE(AC14:AE14)</f>
        <v>1.4226107279197693</v>
      </c>
      <c r="AG14">
        <f>_xlfn.STDEV.P(AC14:AE14)</f>
        <v>0.27079507996978386</v>
      </c>
    </row>
    <row r="15" spans="1:35" x14ac:dyDescent="0.3">
      <c r="A15" s="27"/>
      <c r="K15" s="33"/>
      <c r="M15" s="90" t="s">
        <v>135</v>
      </c>
      <c r="N15" s="73">
        <f t="shared" ref="N15:V15" si="7">N14-0.04</f>
        <v>0.17599999999999999</v>
      </c>
      <c r="O15" s="73">
        <f t="shared" si="7"/>
        <v>0.189</v>
      </c>
      <c r="P15" s="73">
        <f t="shared" si="7"/>
        <v>0.20699999999999999</v>
      </c>
      <c r="Q15" s="73">
        <f t="shared" si="7"/>
        <v>0.21199999999999999</v>
      </c>
      <c r="R15" s="73">
        <f t="shared" si="7"/>
        <v>0.23500000000000001</v>
      </c>
      <c r="S15" s="73">
        <f t="shared" si="7"/>
        <v>0.19999999999999998</v>
      </c>
      <c r="T15" s="73">
        <f t="shared" si="7"/>
        <v>0.28300000000000003</v>
      </c>
      <c r="U15" s="73">
        <f t="shared" si="7"/>
        <v>0.23300000000000001</v>
      </c>
      <c r="V15" s="73">
        <f t="shared" si="7"/>
        <v>0.28300000000000003</v>
      </c>
    </row>
    <row r="16" spans="1:35" x14ac:dyDescent="0.3">
      <c r="A16" s="27"/>
      <c r="K16" s="33"/>
      <c r="M16" t="s">
        <v>85</v>
      </c>
      <c r="N16" s="51">
        <f t="shared" ref="N16:V16" si="8">(N15+0.0215)/0.0085</f>
        <v>23.235294117647054</v>
      </c>
      <c r="O16" s="51">
        <f t="shared" si="8"/>
        <v>24.764705882352938</v>
      </c>
      <c r="P16" s="51">
        <f t="shared" si="8"/>
        <v>26.882352941176467</v>
      </c>
      <c r="Q16" s="51">
        <f t="shared" si="8"/>
        <v>27.470588235294112</v>
      </c>
      <c r="R16" s="51">
        <f t="shared" si="8"/>
        <v>30.176470588235293</v>
      </c>
      <c r="S16" s="51">
        <f t="shared" si="8"/>
        <v>26.058823529411761</v>
      </c>
      <c r="T16" s="51">
        <f t="shared" si="8"/>
        <v>35.82352941176471</v>
      </c>
      <c r="U16" s="51">
        <f t="shared" si="8"/>
        <v>29.941176470588232</v>
      </c>
      <c r="V16" s="51">
        <f t="shared" si="8"/>
        <v>35.82352941176471</v>
      </c>
    </row>
    <row r="17" spans="1:25" x14ac:dyDescent="0.3">
      <c r="A17" s="27"/>
      <c r="K17" s="33"/>
      <c r="M17" s="97" t="s">
        <v>85</v>
      </c>
      <c r="N17" s="98">
        <f t="shared" ref="N17:V17" si="9">N16*2.5</f>
        <v>58.088235294117638</v>
      </c>
      <c r="O17" s="98">
        <f t="shared" si="9"/>
        <v>61.911764705882348</v>
      </c>
      <c r="P17" s="98">
        <f t="shared" si="9"/>
        <v>67.205882352941174</v>
      </c>
      <c r="Q17" s="98">
        <f t="shared" si="9"/>
        <v>68.676470588235276</v>
      </c>
      <c r="R17" s="98">
        <f t="shared" si="9"/>
        <v>75.441176470588232</v>
      </c>
      <c r="S17" s="98">
        <f t="shared" si="9"/>
        <v>65.147058823529406</v>
      </c>
      <c r="T17" s="98">
        <f t="shared" si="9"/>
        <v>89.558823529411768</v>
      </c>
      <c r="U17" s="98">
        <f t="shared" si="9"/>
        <v>74.85294117647058</v>
      </c>
      <c r="V17" s="98">
        <f t="shared" si="9"/>
        <v>89.558823529411768</v>
      </c>
      <c r="W17" s="97"/>
      <c r="Y17" s="51"/>
    </row>
    <row r="18" spans="1:25" x14ac:dyDescent="0.3">
      <c r="A18" s="27"/>
      <c r="K18" s="33"/>
      <c r="M18" t="s">
        <v>150</v>
      </c>
      <c r="N18" s="51">
        <f t="shared" ref="N18:V18" si="10">N17/50</f>
        <v>1.1617647058823528</v>
      </c>
      <c r="O18" s="51">
        <f t="shared" si="10"/>
        <v>1.2382352941176469</v>
      </c>
      <c r="P18" s="51">
        <f t="shared" si="10"/>
        <v>1.3441176470588234</v>
      </c>
      <c r="Q18" s="51">
        <f t="shared" si="10"/>
        <v>1.3735294117647054</v>
      </c>
      <c r="R18" s="51">
        <f t="shared" si="10"/>
        <v>1.5088235294117647</v>
      </c>
      <c r="S18" s="51">
        <f t="shared" si="10"/>
        <v>1.302941176470588</v>
      </c>
      <c r="T18" s="51">
        <f t="shared" si="10"/>
        <v>1.7911764705882354</v>
      </c>
      <c r="U18" s="51">
        <f t="shared" si="10"/>
        <v>1.4970588235294116</v>
      </c>
      <c r="V18" s="51">
        <f t="shared" si="10"/>
        <v>1.7911764705882354</v>
      </c>
    </row>
    <row r="19" spans="1:25" x14ac:dyDescent="0.3">
      <c r="A19" s="27"/>
      <c r="K19" s="33"/>
      <c r="M19" t="s">
        <v>151</v>
      </c>
      <c r="N19" s="51">
        <f t="shared" ref="N19:V19" si="11">(N18/332)*1000</f>
        <v>3.499291282778171</v>
      </c>
      <c r="O19" s="51">
        <f t="shared" si="11"/>
        <v>3.7296243798724302</v>
      </c>
      <c r="P19" s="51">
        <f t="shared" si="11"/>
        <v>4.0485471296952511</v>
      </c>
      <c r="Q19" s="51">
        <f t="shared" si="11"/>
        <v>4.1371367824238119</v>
      </c>
      <c r="R19" s="51">
        <f t="shared" si="11"/>
        <v>4.5446491849751949</v>
      </c>
      <c r="S19" s="51">
        <f t="shared" si="11"/>
        <v>3.9245216158752649</v>
      </c>
      <c r="T19" s="51">
        <f t="shared" si="11"/>
        <v>5.3951098511693836</v>
      </c>
      <c r="U19" s="51">
        <f t="shared" si="11"/>
        <v>4.5092133238837695</v>
      </c>
      <c r="V19" s="51">
        <f t="shared" si="11"/>
        <v>5.3951098511693836</v>
      </c>
      <c r="W19" s="107" t="s">
        <v>155</v>
      </c>
    </row>
    <row r="20" spans="1:25" ht="16.5" customHeight="1" x14ac:dyDescent="0.3">
      <c r="A20" s="27"/>
      <c r="K20" s="33"/>
      <c r="O20" s="51">
        <f>AVERAGE(N19:P19)</f>
        <v>3.7591542641152844</v>
      </c>
      <c r="R20" s="51">
        <f>AVERAGE(Q19:S19)</f>
        <v>4.2021025277580906</v>
      </c>
      <c r="U20" s="51">
        <f>AVERAGE(T19:V19)</f>
        <v>5.0998110087408461</v>
      </c>
    </row>
    <row r="21" spans="1:25" hidden="1" x14ac:dyDescent="0.3">
      <c r="A21" s="27"/>
      <c r="K21" s="33"/>
      <c r="O21" s="51">
        <f>_xlfn.STDEV.S(N19:P19)</f>
        <v>0.27581607438780098</v>
      </c>
      <c r="R21" s="51">
        <f>_xlfn.STDEV.S(Q19:S19)</f>
        <v>0.31512689751840584</v>
      </c>
      <c r="U21" s="51">
        <f>_xlfn.STDEV.S(T19:V19)</f>
        <v>0.51147259850250393</v>
      </c>
    </row>
    <row r="22" spans="1:25" ht="15" hidden="1" thickBot="1" x14ac:dyDescent="0.35">
      <c r="A22" s="34"/>
      <c r="B22" s="94"/>
      <c r="C22" s="94"/>
      <c r="D22" s="94"/>
      <c r="E22" s="94"/>
      <c r="F22" s="94"/>
      <c r="G22" s="94"/>
      <c r="H22" s="94"/>
      <c r="I22" s="94"/>
      <c r="J22" s="94"/>
      <c r="K22" s="35"/>
    </row>
    <row r="23" spans="1:25" hidden="1" x14ac:dyDescent="0.3">
      <c r="O23" s="87">
        <v>0.06</v>
      </c>
      <c r="R23" s="87">
        <v>0.08</v>
      </c>
      <c r="U23" s="87">
        <v>0.1</v>
      </c>
    </row>
    <row r="24" spans="1:25" hidden="1" x14ac:dyDescent="0.3">
      <c r="M24" s="4" t="s">
        <v>139</v>
      </c>
      <c r="N24" s="111">
        <v>0.23599999999999999</v>
      </c>
      <c r="O24" s="112">
        <v>0.29199999999999998</v>
      </c>
      <c r="P24" s="112">
        <v>0.30599999999999999</v>
      </c>
      <c r="Q24" s="112">
        <v>0.28999999999999998</v>
      </c>
      <c r="R24" s="112">
        <v>0.29799999999999999</v>
      </c>
      <c r="S24" s="112">
        <v>0.24299999999999999</v>
      </c>
      <c r="T24" s="112">
        <v>0.32900000000000001</v>
      </c>
      <c r="U24" s="112">
        <v>0.29499999999999998</v>
      </c>
      <c r="V24" s="112">
        <v>0.318</v>
      </c>
    </row>
    <row r="25" spans="1:25" hidden="1" x14ac:dyDescent="0.3">
      <c r="M25" s="90" t="s">
        <v>135</v>
      </c>
      <c r="N25" s="73">
        <f t="shared" ref="N25:V25" si="12">N24-0.04</f>
        <v>0.19599999999999998</v>
      </c>
      <c r="O25" s="73">
        <f t="shared" si="12"/>
        <v>0.252</v>
      </c>
      <c r="P25" s="73">
        <f t="shared" si="12"/>
        <v>0.26600000000000001</v>
      </c>
      <c r="Q25" s="73">
        <f t="shared" si="12"/>
        <v>0.24999999999999997</v>
      </c>
      <c r="R25" s="73">
        <f t="shared" si="12"/>
        <v>0.25800000000000001</v>
      </c>
      <c r="S25" s="73">
        <f t="shared" si="12"/>
        <v>0.20299999999999999</v>
      </c>
      <c r="T25" s="73">
        <f t="shared" si="12"/>
        <v>0.28900000000000003</v>
      </c>
      <c r="U25" s="73">
        <f t="shared" si="12"/>
        <v>0.255</v>
      </c>
      <c r="V25" s="73">
        <f t="shared" si="12"/>
        <v>0.27800000000000002</v>
      </c>
    </row>
    <row r="26" spans="1:25" hidden="1" x14ac:dyDescent="0.3">
      <c r="M26" t="s">
        <v>85</v>
      </c>
      <c r="N26" s="51">
        <f t="shared" ref="N26:V26" si="13">(N25+0.0215)/0.0085</f>
        <v>25.588235294117641</v>
      </c>
      <c r="O26" s="51">
        <f t="shared" si="13"/>
        <v>32.176470588235297</v>
      </c>
      <c r="P26" s="51">
        <f t="shared" si="13"/>
        <v>33.82352941176471</v>
      </c>
      <c r="Q26" s="51">
        <f t="shared" si="13"/>
        <v>31.941176470588228</v>
      </c>
      <c r="R26" s="51">
        <f t="shared" si="13"/>
        <v>32.882352941176471</v>
      </c>
      <c r="S26" s="51">
        <f t="shared" si="13"/>
        <v>26.411764705882348</v>
      </c>
      <c r="T26" s="51">
        <f t="shared" si="13"/>
        <v>36.529411764705884</v>
      </c>
      <c r="U26" s="51">
        <f t="shared" si="13"/>
        <v>32.529411764705884</v>
      </c>
      <c r="V26" s="51">
        <f t="shared" si="13"/>
        <v>35.235294117647058</v>
      </c>
    </row>
    <row r="27" spans="1:25" hidden="1" x14ac:dyDescent="0.3">
      <c r="M27" s="97" t="s">
        <v>85</v>
      </c>
      <c r="N27" s="98">
        <f t="shared" ref="N27:V27" si="14">N26*2.5</f>
        <v>63.970588235294102</v>
      </c>
      <c r="O27" s="98">
        <f t="shared" si="14"/>
        <v>80.441176470588246</v>
      </c>
      <c r="P27" s="98">
        <f t="shared" si="14"/>
        <v>84.558823529411768</v>
      </c>
      <c r="Q27" s="98">
        <f t="shared" si="14"/>
        <v>79.852941176470566</v>
      </c>
      <c r="R27" s="98">
        <f t="shared" si="14"/>
        <v>82.205882352941174</v>
      </c>
      <c r="S27" s="98">
        <f t="shared" si="14"/>
        <v>66.02941176470587</v>
      </c>
      <c r="T27" s="98">
        <f t="shared" si="14"/>
        <v>91.32352941176471</v>
      </c>
      <c r="U27" s="98">
        <f t="shared" si="14"/>
        <v>81.32352941176471</v>
      </c>
      <c r="V27" s="98">
        <f t="shared" si="14"/>
        <v>88.088235294117652</v>
      </c>
      <c r="W27" s="97"/>
    </row>
    <row r="28" spans="1:25" hidden="1" x14ac:dyDescent="0.3">
      <c r="M28" t="s">
        <v>150</v>
      </c>
      <c r="N28" s="51">
        <f t="shared" ref="N28:V28" si="15">N27/50</f>
        <v>1.279411764705882</v>
      </c>
      <c r="O28" s="51">
        <f t="shared" si="15"/>
        <v>1.608823529411765</v>
      </c>
      <c r="P28" s="51">
        <f t="shared" si="15"/>
        <v>1.6911764705882353</v>
      </c>
      <c r="Q28" s="51">
        <f t="shared" si="15"/>
        <v>1.5970588235294114</v>
      </c>
      <c r="R28" s="51">
        <f t="shared" si="15"/>
        <v>1.6441176470588235</v>
      </c>
      <c r="S28" s="51">
        <f t="shared" si="15"/>
        <v>1.3205882352941174</v>
      </c>
      <c r="T28" s="51">
        <f t="shared" si="15"/>
        <v>1.8264705882352943</v>
      </c>
      <c r="U28" s="51">
        <f t="shared" si="15"/>
        <v>1.6264705882352941</v>
      </c>
      <c r="V28" s="51">
        <f t="shared" si="15"/>
        <v>1.7617647058823531</v>
      </c>
    </row>
    <row r="29" spans="1:25" hidden="1" x14ac:dyDescent="0.3">
      <c r="M29" t="s">
        <v>151</v>
      </c>
      <c r="N29" s="51">
        <f t="shared" ref="N29:V29" si="16">(N28/332)*1000</f>
        <v>3.853649893692416</v>
      </c>
      <c r="O29" s="51">
        <f t="shared" si="16"/>
        <v>4.8458540042523044</v>
      </c>
      <c r="P29" s="51">
        <f t="shared" si="16"/>
        <v>5.0939050318922749</v>
      </c>
      <c r="Q29" s="51">
        <f t="shared" si="16"/>
        <v>4.8104181431608772</v>
      </c>
      <c r="R29" s="51">
        <f t="shared" si="16"/>
        <v>4.952161587526577</v>
      </c>
      <c r="S29" s="51">
        <f t="shared" si="16"/>
        <v>3.9776754075124012</v>
      </c>
      <c r="T29" s="51">
        <f t="shared" si="16"/>
        <v>5.5014174344436579</v>
      </c>
      <c r="U29" s="51">
        <f t="shared" si="16"/>
        <v>4.8990077958894398</v>
      </c>
      <c r="V29" s="51">
        <f t="shared" si="16"/>
        <v>5.3065201984408219</v>
      </c>
      <c r="W29" s="107" t="s">
        <v>156</v>
      </c>
    </row>
    <row r="30" spans="1:25" hidden="1" x14ac:dyDescent="0.3">
      <c r="O30" s="51">
        <f>AVERAGE(N29:P29)</f>
        <v>4.5978029766123312</v>
      </c>
      <c r="R30" s="51">
        <f>AVERAGE(Q29:S29)</f>
        <v>4.5800850460666185</v>
      </c>
      <c r="U30" s="51">
        <f>AVERAGE(T29:V29)</f>
        <v>5.2356484762579738</v>
      </c>
    </row>
    <row r="31" spans="1:25" hidden="1" x14ac:dyDescent="0.3">
      <c r="O31" s="51">
        <f>_xlfn.STDEV.S(N29:P29)</f>
        <v>0.65628133158937907</v>
      </c>
      <c r="R31" s="51">
        <f>_xlfn.STDEV.S(Q29:S29)</f>
        <v>0.52649390354725867</v>
      </c>
      <c r="U31" s="51">
        <f>_xlfn.STDEV.S(T29:V29)</f>
        <v>0.30739460618174175</v>
      </c>
    </row>
    <row r="32" spans="1:25" ht="15.75" customHeight="1" x14ac:dyDescent="0.3"/>
    <row r="33" spans="13:23" x14ac:dyDescent="0.3">
      <c r="O33" s="87">
        <v>0.06</v>
      </c>
      <c r="R33" s="87">
        <v>0.08</v>
      </c>
      <c r="U33" s="87">
        <v>0.1</v>
      </c>
    </row>
    <row r="34" spans="13:23" x14ac:dyDescent="0.3">
      <c r="M34" s="4" t="s">
        <v>139</v>
      </c>
      <c r="N34" s="111">
        <v>0.29099999999999998</v>
      </c>
      <c r="O34" s="112">
        <v>0.26900000000000002</v>
      </c>
      <c r="P34" s="112">
        <v>0.309</v>
      </c>
      <c r="Q34" s="112">
        <v>0.39500000000000002</v>
      </c>
      <c r="R34" s="112">
        <v>0.29299999999999998</v>
      </c>
      <c r="S34" s="112">
        <v>0.32900000000000001</v>
      </c>
      <c r="T34" s="112">
        <v>0.43</v>
      </c>
      <c r="U34" s="112">
        <v>0.372</v>
      </c>
      <c r="V34" s="112">
        <v>0.44800000000000001</v>
      </c>
    </row>
    <row r="35" spans="13:23" x14ac:dyDescent="0.3">
      <c r="M35" s="90" t="s">
        <v>135</v>
      </c>
      <c r="N35" s="73">
        <f>N34-0.04</f>
        <v>0.251</v>
      </c>
      <c r="O35" s="73">
        <f t="shared" ref="O35:V35" si="17">O34-0.04</f>
        <v>0.22900000000000001</v>
      </c>
      <c r="P35" s="73">
        <f t="shared" si="17"/>
        <v>0.26900000000000002</v>
      </c>
      <c r="Q35" s="73">
        <f t="shared" si="17"/>
        <v>0.35500000000000004</v>
      </c>
      <c r="R35" s="73">
        <f t="shared" si="17"/>
        <v>0.253</v>
      </c>
      <c r="S35" s="73">
        <f t="shared" si="17"/>
        <v>0.28900000000000003</v>
      </c>
      <c r="T35" s="73">
        <f t="shared" si="17"/>
        <v>0.39</v>
      </c>
      <c r="U35" s="73">
        <f t="shared" si="17"/>
        <v>0.33200000000000002</v>
      </c>
      <c r="V35" s="73">
        <f t="shared" si="17"/>
        <v>0.40800000000000003</v>
      </c>
    </row>
    <row r="36" spans="13:23" x14ac:dyDescent="0.3">
      <c r="M36" t="s">
        <v>85</v>
      </c>
      <c r="N36" s="51">
        <f>(N35+0.0215)/0.0085</f>
        <v>32.058823529411768</v>
      </c>
      <c r="O36" s="51">
        <f t="shared" ref="O36:V36" si="18">(O35+0.0215)/0.0085</f>
        <v>29.470588235294116</v>
      </c>
      <c r="P36" s="51">
        <f t="shared" si="18"/>
        <v>34.176470588235297</v>
      </c>
      <c r="Q36" s="51">
        <f t="shared" si="18"/>
        <v>44.294117647058826</v>
      </c>
      <c r="R36" s="51">
        <f t="shared" si="18"/>
        <v>32.294117647058826</v>
      </c>
      <c r="S36" s="51">
        <f t="shared" si="18"/>
        <v>36.529411764705884</v>
      </c>
      <c r="T36" s="51">
        <f t="shared" si="18"/>
        <v>48.411764705882355</v>
      </c>
      <c r="U36" s="51">
        <f t="shared" si="18"/>
        <v>41.588235294117645</v>
      </c>
      <c r="V36" s="51">
        <f t="shared" si="18"/>
        <v>50.529411764705884</v>
      </c>
    </row>
    <row r="37" spans="13:23" x14ac:dyDescent="0.3">
      <c r="M37" s="97" t="s">
        <v>85</v>
      </c>
      <c r="N37" s="98">
        <f t="shared" ref="N37:V37" si="19">N36*2.5</f>
        <v>80.14705882352942</v>
      </c>
      <c r="O37" s="98">
        <f t="shared" si="19"/>
        <v>73.67647058823529</v>
      </c>
      <c r="P37" s="98">
        <f t="shared" si="19"/>
        <v>85.441176470588246</v>
      </c>
      <c r="Q37" s="98">
        <f t="shared" si="19"/>
        <v>110.73529411764707</v>
      </c>
      <c r="R37" s="98">
        <f t="shared" si="19"/>
        <v>80.735294117647072</v>
      </c>
      <c r="S37" s="98">
        <f t="shared" si="19"/>
        <v>91.32352941176471</v>
      </c>
      <c r="T37" s="98">
        <f t="shared" si="19"/>
        <v>121.02941176470588</v>
      </c>
      <c r="U37" s="98">
        <f t="shared" si="19"/>
        <v>103.97058823529412</v>
      </c>
      <c r="V37" s="98">
        <f t="shared" si="19"/>
        <v>126.32352941176471</v>
      </c>
      <c r="W37" s="97"/>
    </row>
    <row r="38" spans="13:23" x14ac:dyDescent="0.3">
      <c r="M38" t="s">
        <v>150</v>
      </c>
      <c r="N38" s="51">
        <f t="shared" ref="N38:V38" si="20">N37/50</f>
        <v>1.6029411764705883</v>
      </c>
      <c r="O38" s="51">
        <f t="shared" si="20"/>
        <v>1.4735294117647058</v>
      </c>
      <c r="P38" s="51">
        <f t="shared" si="20"/>
        <v>1.7088235294117649</v>
      </c>
      <c r="Q38" s="51">
        <f t="shared" si="20"/>
        <v>2.2147058823529413</v>
      </c>
      <c r="R38" s="51">
        <f t="shared" si="20"/>
        <v>1.6147058823529414</v>
      </c>
      <c r="S38" s="51">
        <f t="shared" si="20"/>
        <v>1.8264705882352943</v>
      </c>
      <c r="T38" s="51">
        <f t="shared" si="20"/>
        <v>2.4205882352941175</v>
      </c>
      <c r="U38" s="51">
        <f t="shared" si="20"/>
        <v>2.0794117647058825</v>
      </c>
      <c r="V38" s="51">
        <f t="shared" si="20"/>
        <v>2.526470588235294</v>
      </c>
    </row>
    <row r="39" spans="13:23" x14ac:dyDescent="0.3">
      <c r="M39" t="s">
        <v>151</v>
      </c>
      <c r="N39" s="51">
        <f t="shared" ref="N39:V39" si="21">(N38/332)*1000</f>
        <v>4.8281360737065917</v>
      </c>
      <c r="O39" s="51">
        <f t="shared" si="21"/>
        <v>4.4383416017009214</v>
      </c>
      <c r="P39" s="51">
        <f t="shared" si="21"/>
        <v>5.1470588235294121</v>
      </c>
      <c r="Q39" s="51">
        <f t="shared" si="21"/>
        <v>6.6708008504606662</v>
      </c>
      <c r="R39" s="51">
        <f t="shared" si="21"/>
        <v>4.8635719347980162</v>
      </c>
      <c r="S39" s="51">
        <f t="shared" si="21"/>
        <v>5.5014174344436579</v>
      </c>
      <c r="T39" s="51">
        <f t="shared" si="21"/>
        <v>7.2909284195605952</v>
      </c>
      <c r="U39" s="51">
        <f t="shared" si="21"/>
        <v>6.263288447909285</v>
      </c>
      <c r="V39" s="51">
        <f t="shared" si="21"/>
        <v>7.6098511693834157</v>
      </c>
      <c r="W39" s="107" t="s">
        <v>157</v>
      </c>
    </row>
    <row r="40" spans="13:23" x14ac:dyDescent="0.3">
      <c r="O40" s="51">
        <f>AVERAGE(N39:P39)</f>
        <v>4.8045121663123078</v>
      </c>
      <c r="R40" s="51">
        <f>AVERAGE(Q39:S39)</f>
        <v>5.6785967399007804</v>
      </c>
      <c r="U40" s="51">
        <f>AVERAGE(T39:V39)</f>
        <v>7.0546893456177644</v>
      </c>
    </row>
    <row r="41" spans="13:23" x14ac:dyDescent="0.3">
      <c r="O41" s="51">
        <f>_xlfn.STDEV.S(N39:P39)</f>
        <v>0.3549487172529347</v>
      </c>
      <c r="R41" s="51">
        <f>_xlfn.STDEV.S(Q39:S39)</f>
        <v>0.91654976303171432</v>
      </c>
      <c r="U41" s="51">
        <f>_xlfn.STDEV.S(T39:V39)</f>
        <v>0.70367923499203722</v>
      </c>
    </row>
  </sheetData>
  <pageMargins left="0.7" right="0.7" top="0.75" bottom="0.75" header="0.3" footer="0.3"/>
  <pageSetup orientation="portrait" horizontalDpi="300" verticalDpi="0" copies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7F95-6A0E-4404-9447-EFFC241B41C6}">
  <dimension ref="A1:Q26"/>
  <sheetViews>
    <sheetView zoomScale="80" zoomScaleNormal="80" workbookViewId="0">
      <selection activeCell="U28" sqref="U28"/>
    </sheetView>
  </sheetViews>
  <sheetFormatPr defaultRowHeight="14.4" x14ac:dyDescent="0.3"/>
  <cols>
    <col min="1" max="1" width="17.44140625" customWidth="1"/>
    <col min="3" max="11" width="9.5546875" customWidth="1"/>
    <col min="12" max="13" width="10.5546875" customWidth="1"/>
  </cols>
  <sheetData>
    <row r="1" spans="1:16" x14ac:dyDescent="0.3">
      <c r="B1" t="s">
        <v>103</v>
      </c>
    </row>
    <row r="2" spans="1:16" x14ac:dyDescent="0.3">
      <c r="A2" s="74" t="s">
        <v>104</v>
      </c>
      <c r="B2">
        <v>1.3560000000000001</v>
      </c>
    </row>
    <row r="3" spans="1:16" x14ac:dyDescent="0.3">
      <c r="A3" s="75" t="s">
        <v>105</v>
      </c>
      <c r="B3" s="76" t="s">
        <v>80</v>
      </c>
      <c r="C3" s="76"/>
      <c r="D3" s="76"/>
      <c r="E3" s="75" t="s">
        <v>105</v>
      </c>
      <c r="F3" s="76" t="s">
        <v>106</v>
      </c>
      <c r="G3" s="76"/>
      <c r="H3" s="76"/>
      <c r="I3" s="75" t="s">
        <v>105</v>
      </c>
      <c r="J3" s="76" t="s">
        <v>83</v>
      </c>
      <c r="K3" s="76"/>
      <c r="L3" s="76"/>
      <c r="M3" s="75" t="s">
        <v>105</v>
      </c>
      <c r="N3" s="76" t="s">
        <v>82</v>
      </c>
      <c r="O3" s="76"/>
      <c r="P3" s="76"/>
    </row>
    <row r="4" spans="1:16" x14ac:dyDescent="0.3">
      <c r="A4" s="75">
        <v>0.54600000000000004</v>
      </c>
      <c r="B4" s="76">
        <v>0.48</v>
      </c>
      <c r="C4" s="76">
        <v>0.43</v>
      </c>
      <c r="D4" s="76">
        <v>0.34200000000000003</v>
      </c>
      <c r="E4" s="75">
        <v>0.53300000000000003</v>
      </c>
      <c r="F4" s="76">
        <v>0.40300000000000002</v>
      </c>
      <c r="G4" s="76">
        <v>0.40699999999999997</v>
      </c>
      <c r="H4" s="76">
        <v>0.45200000000000001</v>
      </c>
      <c r="I4" s="75">
        <v>0.30399999999999999</v>
      </c>
      <c r="J4" s="76">
        <v>0.16300000000000001</v>
      </c>
      <c r="K4" s="76">
        <v>9.2999999999999999E-2</v>
      </c>
      <c r="L4" s="76">
        <v>8.3000000000000004E-2</v>
      </c>
      <c r="M4" s="75">
        <v>0.443</v>
      </c>
      <c r="N4" s="76">
        <v>0.20300000000000001</v>
      </c>
      <c r="O4" s="76">
        <v>0.20200000000000001</v>
      </c>
      <c r="P4" s="76">
        <v>0.14099999999999999</v>
      </c>
    </row>
    <row r="5" spans="1:16" x14ac:dyDescent="0.3">
      <c r="A5" s="75">
        <v>1.0449999999999999</v>
      </c>
      <c r="B5" s="76">
        <v>0.82299999999999995</v>
      </c>
      <c r="C5" s="76">
        <v>0.83099999999999996</v>
      </c>
      <c r="D5" s="76">
        <v>0.82899999999999996</v>
      </c>
      <c r="E5" s="75">
        <v>1.2869999999999999</v>
      </c>
      <c r="F5" s="76">
        <v>1.0720000000000001</v>
      </c>
      <c r="G5" s="76">
        <v>1.0569999999999999</v>
      </c>
      <c r="H5" s="76">
        <v>1.048</v>
      </c>
      <c r="I5" s="75">
        <v>0.81899999999999995</v>
      </c>
      <c r="J5" s="76">
        <v>0.29599999999999999</v>
      </c>
      <c r="K5" s="76">
        <v>0.24</v>
      </c>
      <c r="L5" s="76">
        <v>0.22500000000000001</v>
      </c>
      <c r="M5" s="75">
        <v>0.96499999999999997</v>
      </c>
      <c r="N5" s="76">
        <v>0.42</v>
      </c>
      <c r="O5" s="76">
        <v>0.47899999999999998</v>
      </c>
      <c r="P5" s="76">
        <v>0.46600000000000003</v>
      </c>
    </row>
    <row r="6" spans="1:16" x14ac:dyDescent="0.3">
      <c r="A6" s="75">
        <v>1.9750000000000001</v>
      </c>
      <c r="B6" s="76">
        <v>1.53</v>
      </c>
      <c r="C6" s="76">
        <v>1.5249999999999999</v>
      </c>
      <c r="D6" s="76">
        <v>1.52</v>
      </c>
      <c r="E6" s="75">
        <v>2.5209999999999999</v>
      </c>
      <c r="F6" s="76">
        <v>2.036</v>
      </c>
      <c r="G6" s="76">
        <v>2.0379999999999998</v>
      </c>
      <c r="H6" s="76">
        <v>2.0390000000000001</v>
      </c>
      <c r="I6" s="75">
        <v>1.8420000000000001</v>
      </c>
      <c r="J6" s="76">
        <v>0.53200000000000003</v>
      </c>
      <c r="K6" s="76">
        <v>0.46700000000000003</v>
      </c>
      <c r="L6" s="76">
        <v>0.435</v>
      </c>
      <c r="M6" s="75">
        <v>2.0139999999999998</v>
      </c>
      <c r="N6" s="76">
        <v>0.73299999999999998</v>
      </c>
      <c r="O6" s="76">
        <v>0.79200000000000004</v>
      </c>
      <c r="P6" s="76">
        <v>0.78100000000000003</v>
      </c>
    </row>
    <row r="7" spans="1:16" x14ac:dyDescent="0.3">
      <c r="A7" s="75">
        <v>2.9390000000000001</v>
      </c>
      <c r="B7" s="76">
        <v>2.29</v>
      </c>
      <c r="C7" s="76">
        <v>2.1389999999999998</v>
      </c>
      <c r="D7" s="76">
        <v>2.2320000000000002</v>
      </c>
      <c r="E7" s="75">
        <v>3.6320000000000001</v>
      </c>
      <c r="F7" s="76">
        <v>3.0329999999999999</v>
      </c>
      <c r="G7" s="76">
        <v>3.004</v>
      </c>
      <c r="H7" s="76">
        <v>3.16</v>
      </c>
      <c r="I7" s="75">
        <v>2.8849999999999998</v>
      </c>
      <c r="J7" s="76">
        <v>0.86099999999999999</v>
      </c>
      <c r="K7" s="76">
        <v>0.76800000000000002</v>
      </c>
      <c r="L7" s="76">
        <v>0.71</v>
      </c>
      <c r="M7" s="75">
        <v>3.0550000000000002</v>
      </c>
      <c r="N7" s="76">
        <v>1.1379999999999999</v>
      </c>
      <c r="O7" s="76">
        <v>1.1850000000000001</v>
      </c>
      <c r="P7" s="76">
        <v>1.0960000000000001</v>
      </c>
    </row>
    <row r="8" spans="1:16" x14ac:dyDescent="0.3">
      <c r="A8" s="75">
        <v>3.972</v>
      </c>
      <c r="B8" s="76">
        <v>3.1360000000000001</v>
      </c>
      <c r="C8" s="76">
        <v>2.99</v>
      </c>
      <c r="D8" s="76">
        <v>3.0430000000000001</v>
      </c>
      <c r="E8" s="75">
        <v>4.7809999999999997</v>
      </c>
      <c r="F8" s="76">
        <v>4.0590000000000002</v>
      </c>
      <c r="G8" s="76">
        <v>4.048</v>
      </c>
      <c r="H8" s="76">
        <v>4.2320000000000002</v>
      </c>
      <c r="I8" s="75">
        <v>3.6539999999999999</v>
      </c>
      <c r="J8" s="76">
        <v>0.98099999999999998</v>
      </c>
      <c r="K8" s="76">
        <v>0.94499999999999995</v>
      </c>
      <c r="L8" s="76">
        <v>0.91300000000000003</v>
      </c>
      <c r="M8" s="75">
        <v>4.2060000000000004</v>
      </c>
      <c r="N8" s="76">
        <v>1.63</v>
      </c>
      <c r="O8" s="76">
        <v>1.5660000000000001</v>
      </c>
      <c r="P8" s="76">
        <v>1.851</v>
      </c>
    </row>
    <row r="10" spans="1:16" x14ac:dyDescent="0.3">
      <c r="A10" s="74" t="s">
        <v>107</v>
      </c>
    </row>
    <row r="11" spans="1:16" x14ac:dyDescent="0.3">
      <c r="A11" s="75" t="s">
        <v>108</v>
      </c>
      <c r="B11" s="76" t="s">
        <v>80</v>
      </c>
      <c r="C11" s="76"/>
      <c r="D11" s="76"/>
      <c r="E11" s="75" t="s">
        <v>108</v>
      </c>
      <c r="F11" s="76" t="s">
        <v>106</v>
      </c>
      <c r="G11" s="76"/>
      <c r="H11" s="76"/>
      <c r="I11" s="75" t="s">
        <v>108</v>
      </c>
      <c r="J11" s="76" t="s">
        <v>83</v>
      </c>
      <c r="K11" s="76"/>
      <c r="L11" s="76"/>
      <c r="M11" s="75" t="s">
        <v>108</v>
      </c>
      <c r="N11" s="76" t="s">
        <v>82</v>
      </c>
      <c r="O11" s="76"/>
      <c r="P11" s="76"/>
    </row>
    <row r="12" spans="1:16" x14ac:dyDescent="0.3">
      <c r="A12" s="75">
        <f>((A4/1000)*50)*1000</f>
        <v>27.3</v>
      </c>
      <c r="B12" s="76">
        <f>($A12-(((B4/1000)*50)*1000))/$B$2</f>
        <v>2.4336283185840739</v>
      </c>
      <c r="C12" s="76">
        <f t="shared" ref="C12:D12" si="0">($A12-(((C4/1000)*50)*1000))/$B$2</f>
        <v>4.2772861356932159</v>
      </c>
      <c r="D12" s="76">
        <f t="shared" si="0"/>
        <v>7.5221238938053085</v>
      </c>
      <c r="E12" s="75">
        <f>((E4/1000)*50)*1000</f>
        <v>26.650000000000002</v>
      </c>
      <c r="F12" s="76">
        <f>($E12-(((F4/1000)*50)*1000))/$B$2</f>
        <v>4.7935103244837753</v>
      </c>
      <c r="G12" s="76">
        <f t="shared" ref="G12:H12" si="1">($E12-(((G4/1000)*50)*1000))/$B$2</f>
        <v>4.6460176991150446</v>
      </c>
      <c r="H12" s="76">
        <f t="shared" si="1"/>
        <v>2.9867256637168147</v>
      </c>
      <c r="I12" s="75">
        <f>((I4/1000)*50)*1000</f>
        <v>15.200000000000001</v>
      </c>
      <c r="J12" s="76">
        <f>($I12-(((J4/1000)*50)*1000))/$B$2</f>
        <v>5.1991150442477876</v>
      </c>
      <c r="K12" s="76">
        <f t="shared" ref="K12:L12" si="2">($I12-(((K4/1000)*50)*1000))/$B$2</f>
        <v>7.78023598820059</v>
      </c>
      <c r="L12" s="76">
        <f t="shared" si="2"/>
        <v>8.1489675516224196</v>
      </c>
      <c r="M12" s="75">
        <f>((M4/1000)*50)*1000</f>
        <v>22.15</v>
      </c>
      <c r="N12" s="76">
        <f>($M12-(((N4/1000)*50)*1000))/$B$2</f>
        <v>8.8495575221238933</v>
      </c>
      <c r="O12" s="76">
        <f t="shared" ref="O12:P12" si="3">($M12-(((O4/1000)*50)*1000))/$B$2</f>
        <v>8.8864306784660752</v>
      </c>
      <c r="P12" s="76">
        <f t="shared" si="3"/>
        <v>11.135693215339233</v>
      </c>
    </row>
    <row r="13" spans="1:16" x14ac:dyDescent="0.3">
      <c r="A13" s="75">
        <f>((A5/1000)*50)*1000</f>
        <v>52.25</v>
      </c>
      <c r="B13" s="76">
        <f t="shared" ref="B13:D16" si="4">($A13-(((B5/1000)*50)*1000))/$B$2</f>
        <v>8.1858407079646014</v>
      </c>
      <c r="C13" s="76">
        <f t="shared" si="4"/>
        <v>7.8908554572271399</v>
      </c>
      <c r="D13" s="76">
        <f t="shared" si="4"/>
        <v>7.9646017699115017</v>
      </c>
      <c r="E13" s="75">
        <f>((E5/1000)*50)*1000</f>
        <v>64.349999999999994</v>
      </c>
      <c r="F13" s="76">
        <f t="shared" ref="F13:H16" si="5">($E13-(((F5/1000)*50)*1000))/$B$2</f>
        <v>7.9277286135693155</v>
      </c>
      <c r="G13" s="76">
        <f t="shared" si="5"/>
        <v>8.4808259587020594</v>
      </c>
      <c r="H13" s="76">
        <f t="shared" si="5"/>
        <v>8.8126843657817027</v>
      </c>
      <c r="I13" s="75">
        <f>((I5/1000)*50)*1000</f>
        <v>40.950000000000003</v>
      </c>
      <c r="J13" s="76">
        <f t="shared" ref="J13:L16" si="6">($I13-(((J5/1000)*50)*1000))/$B$2</f>
        <v>19.284660766961654</v>
      </c>
      <c r="K13" s="76">
        <f t="shared" si="6"/>
        <v>21.349557522123895</v>
      </c>
      <c r="L13" s="76">
        <f t="shared" si="6"/>
        <v>21.902654867256636</v>
      </c>
      <c r="M13" s="75">
        <f>((M5/1000)*50)*1000</f>
        <v>48.249999999999993</v>
      </c>
      <c r="N13" s="76">
        <f t="shared" ref="N13:P16" si="7">($M13-(((N5/1000)*50)*1000))/$B$2</f>
        <v>20.095870206489671</v>
      </c>
      <c r="O13" s="76">
        <f t="shared" si="7"/>
        <v>17.920353982300878</v>
      </c>
      <c r="P13" s="76">
        <f t="shared" si="7"/>
        <v>18.399705014749255</v>
      </c>
    </row>
    <row r="14" spans="1:16" x14ac:dyDescent="0.3">
      <c r="A14" s="75">
        <f>((A6/1000)*50)*1000</f>
        <v>98.75</v>
      </c>
      <c r="B14" s="76">
        <f t="shared" si="4"/>
        <v>16.408554572271374</v>
      </c>
      <c r="C14" s="76">
        <f t="shared" si="4"/>
        <v>16.592920353982301</v>
      </c>
      <c r="D14" s="76">
        <f t="shared" si="4"/>
        <v>16.777286135693213</v>
      </c>
      <c r="E14" s="75">
        <f>((E6/1000)*50)*1000</f>
        <v>126.05</v>
      </c>
      <c r="F14" s="76">
        <f t="shared" si="5"/>
        <v>17.883480825958699</v>
      </c>
      <c r="G14" s="76">
        <f t="shared" si="5"/>
        <v>17.809734513274339</v>
      </c>
      <c r="H14" s="76">
        <f t="shared" si="5"/>
        <v>17.772861356932147</v>
      </c>
      <c r="I14" s="75">
        <f>((I6/1000)*50)*1000</f>
        <v>92.1</v>
      </c>
      <c r="J14" s="76">
        <f t="shared" si="6"/>
        <v>48.30383480825958</v>
      </c>
      <c r="K14" s="76">
        <f t="shared" si="6"/>
        <v>50.700589970501468</v>
      </c>
      <c r="L14" s="76">
        <f t="shared" si="6"/>
        <v>51.880530973451322</v>
      </c>
      <c r="M14" s="75">
        <f>((M6/1000)*50)*1000</f>
        <v>100.69999999999999</v>
      </c>
      <c r="N14" s="76">
        <f t="shared" si="7"/>
        <v>47.234513274336265</v>
      </c>
      <c r="O14" s="76">
        <f t="shared" si="7"/>
        <v>45.058997050147482</v>
      </c>
      <c r="P14" s="76">
        <f t="shared" si="7"/>
        <v>45.464601769911489</v>
      </c>
    </row>
    <row r="15" spans="1:16" x14ac:dyDescent="0.3">
      <c r="A15" s="75">
        <f>((A7/1000)*50)*1000</f>
        <v>146.94999999999999</v>
      </c>
      <c r="B15" s="76">
        <f t="shared" si="4"/>
        <v>23.930678466076696</v>
      </c>
      <c r="C15" s="76">
        <f t="shared" si="4"/>
        <v>29.498525073746311</v>
      </c>
      <c r="D15" s="76">
        <f t="shared" si="4"/>
        <v>26.069321533923286</v>
      </c>
      <c r="E15" s="75">
        <f>((E7/1000)*50)*1000</f>
        <v>181.60000000000002</v>
      </c>
      <c r="F15" s="76">
        <f t="shared" si="5"/>
        <v>22.087020648967563</v>
      </c>
      <c r="G15" s="76">
        <f t="shared" si="5"/>
        <v>23.156342182890878</v>
      </c>
      <c r="H15" s="76">
        <f t="shared" si="5"/>
        <v>17.404129793510339</v>
      </c>
      <c r="I15" s="75">
        <f>((I7/1000)*50)*1000</f>
        <v>144.25</v>
      </c>
      <c r="J15" s="76">
        <f t="shared" si="6"/>
        <v>74.631268436578168</v>
      </c>
      <c r="K15" s="76">
        <f t="shared" si="6"/>
        <v>78.060471976401175</v>
      </c>
      <c r="L15" s="76">
        <f t="shared" si="6"/>
        <v>80.199115044247776</v>
      </c>
      <c r="M15" s="75">
        <f>((M7/1000)*50)*1000</f>
        <v>152.75</v>
      </c>
      <c r="N15" s="76">
        <f t="shared" si="7"/>
        <v>70.685840707964601</v>
      </c>
      <c r="O15" s="76">
        <f t="shared" si="7"/>
        <v>68.952802359882</v>
      </c>
      <c r="P15" s="76">
        <f t="shared" si="7"/>
        <v>72.234513274336265</v>
      </c>
    </row>
    <row r="16" spans="1:16" x14ac:dyDescent="0.3">
      <c r="A16" s="75">
        <f>((A8/1000)*50)*1000</f>
        <v>198.6</v>
      </c>
      <c r="B16" s="76">
        <f>($A16-(((B8/1000)*50)*1000))/$B$2</f>
        <v>30.825958702064881</v>
      </c>
      <c r="C16" s="76">
        <f t="shared" si="4"/>
        <v>36.209439528023594</v>
      </c>
      <c r="D16" s="76">
        <f t="shared" si="4"/>
        <v>34.255162241887895</v>
      </c>
      <c r="E16" s="75">
        <f>((E8/1000)*50)*1000</f>
        <v>239.04999999999998</v>
      </c>
      <c r="F16" s="76">
        <f t="shared" si="5"/>
        <v>26.622418879056021</v>
      </c>
      <c r="G16" s="76">
        <f t="shared" si="5"/>
        <v>27.02802359882002</v>
      </c>
      <c r="H16" s="76">
        <f t="shared" si="5"/>
        <v>20.243362831858356</v>
      </c>
      <c r="I16" s="75">
        <f>((I8/1000)*50)*1000</f>
        <v>182.7</v>
      </c>
      <c r="J16" s="76">
        <f t="shared" si="6"/>
        <v>98.561946902654839</v>
      </c>
      <c r="K16" s="76">
        <f t="shared" si="6"/>
        <v>99.88938053097344</v>
      </c>
      <c r="L16" s="76">
        <f t="shared" si="6"/>
        <v>101.06932153392329</v>
      </c>
      <c r="M16" s="75">
        <f>((M8/1000)*50)*1000</f>
        <v>210.3</v>
      </c>
      <c r="N16" s="76">
        <f t="shared" si="7"/>
        <v>94.985250737463133</v>
      </c>
      <c r="O16" s="76">
        <f t="shared" si="7"/>
        <v>97.345132743362825</v>
      </c>
      <c r="P16" s="76">
        <f t="shared" si="7"/>
        <v>86.836283185840713</v>
      </c>
    </row>
    <row r="20" spans="2:17" x14ac:dyDescent="0.3">
      <c r="B20" s="77" t="s">
        <v>109</v>
      </c>
      <c r="C20" s="78" t="s">
        <v>110</v>
      </c>
      <c r="D20" s="79" t="s">
        <v>111</v>
      </c>
      <c r="E20" s="80" t="s">
        <v>112</v>
      </c>
      <c r="F20" s="77" t="s">
        <v>109</v>
      </c>
      <c r="G20" s="78" t="s">
        <v>110</v>
      </c>
      <c r="H20" s="79" t="s">
        <v>111</v>
      </c>
      <c r="I20" s="80" t="s">
        <v>112</v>
      </c>
      <c r="J20" s="77" t="s">
        <v>109</v>
      </c>
      <c r="K20" s="78" t="s">
        <v>110</v>
      </c>
      <c r="L20" s="79" t="s">
        <v>111</v>
      </c>
      <c r="M20" s="80" t="s">
        <v>112</v>
      </c>
      <c r="N20" s="77" t="s">
        <v>109</v>
      </c>
      <c r="O20" s="78" t="s">
        <v>110</v>
      </c>
      <c r="P20" s="79" t="s">
        <v>111</v>
      </c>
      <c r="Q20" s="80" t="s">
        <v>112</v>
      </c>
    </row>
    <row r="21" spans="2:17" x14ac:dyDescent="0.3">
      <c r="B21" s="77" t="s">
        <v>113</v>
      </c>
      <c r="C21" s="78" t="s">
        <v>114</v>
      </c>
      <c r="D21" s="79" t="s">
        <v>115</v>
      </c>
      <c r="E21" s="79" t="s">
        <v>116</v>
      </c>
      <c r="F21" s="77" t="s">
        <v>117</v>
      </c>
      <c r="G21" s="78" t="s">
        <v>118</v>
      </c>
      <c r="H21" s="79" t="s">
        <v>119</v>
      </c>
      <c r="I21" s="79" t="s">
        <v>120</v>
      </c>
      <c r="J21" s="77" t="s">
        <v>121</v>
      </c>
      <c r="K21" s="78" t="s">
        <v>122</v>
      </c>
      <c r="L21" s="79" t="s">
        <v>123</v>
      </c>
      <c r="M21" s="79" t="s">
        <v>124</v>
      </c>
      <c r="N21" s="77" t="s">
        <v>125</v>
      </c>
      <c r="O21" s="78" t="s">
        <v>126</v>
      </c>
      <c r="P21" s="79" t="s">
        <v>127</v>
      </c>
      <c r="Q21" s="79" t="s">
        <v>128</v>
      </c>
    </row>
    <row r="22" spans="2:17" x14ac:dyDescent="0.3">
      <c r="B22" s="77">
        <f>AVERAGE(B4:D4)</f>
        <v>0.41733333333333333</v>
      </c>
      <c r="C22" s="78">
        <f>B12:D12</f>
        <v>4.2772861356932159</v>
      </c>
      <c r="D22" s="79">
        <f>_xlfn.STDEV.P(B4:D4)</f>
        <v>5.7045790574083946E-2</v>
      </c>
      <c r="E22" s="80">
        <f>_xlfn.STDEV.P(B12:D12)</f>
        <v>2.103458354501611</v>
      </c>
      <c r="F22" s="77">
        <f>AVERAGE(F4:H4)</f>
        <v>0.42066666666666669</v>
      </c>
      <c r="G22" s="78">
        <f>F12:H12</f>
        <v>4.6460176991150446</v>
      </c>
      <c r="H22" s="79">
        <f>_xlfn.STDEV.P(F4:H4)</f>
        <v>2.2216110270602184E-2</v>
      </c>
      <c r="I22" s="80">
        <f>_xlfn.STDEV.P(F12:H12)</f>
        <v>0.81917810732308782</v>
      </c>
      <c r="J22" s="77">
        <f>AVERAGE(J4:L4)</f>
        <v>0.113</v>
      </c>
      <c r="K22" s="78">
        <f>J12:L12</f>
        <v>7.78023598820059</v>
      </c>
      <c r="L22" s="79">
        <f>_xlfn.STDEV.P(J4:L4)</f>
        <v>3.5590260840104339E-2</v>
      </c>
      <c r="M22" s="80">
        <f>_xlfn.STDEV.P(J12:L12)</f>
        <v>1.3123252522162385</v>
      </c>
      <c r="N22" s="77">
        <f>AVERAGE(N4:P4)</f>
        <v>0.18200000000000002</v>
      </c>
      <c r="O22" s="78">
        <f>N12:P12</f>
        <v>8.8864306784660752</v>
      </c>
      <c r="P22" s="79">
        <f>_xlfn.STDEV.P(N4:P4)</f>
        <v>2.8994252303976772E-2</v>
      </c>
      <c r="Q22" s="80">
        <f>_xlfn.STDEV.P(N12:P12)</f>
        <v>1.0691095982292294</v>
      </c>
    </row>
    <row r="23" spans="2:17" x14ac:dyDescent="0.3">
      <c r="B23" s="77">
        <f>AVERAGE(B5:D5)</f>
        <v>0.82766666666666655</v>
      </c>
      <c r="C23" s="78">
        <f>B13:D13</f>
        <v>7.8908554572271399</v>
      </c>
      <c r="D23" s="79">
        <f>_xlfn.STDEV.P(B5:D5)</f>
        <v>3.3993463423951931E-3</v>
      </c>
      <c r="E23" s="80">
        <f>_xlfn.STDEV.P(B13:D13)</f>
        <v>0.12534462914436517</v>
      </c>
      <c r="F23" s="77">
        <f>AVERAGE(F5:H5)</f>
        <v>1.0589999999999999</v>
      </c>
      <c r="G23" s="78">
        <f>F13:H13</f>
        <v>8.4808259587020594</v>
      </c>
      <c r="H23" s="79">
        <f>_xlfn.STDEV.P(F5:H5)</f>
        <v>9.8994949366116823E-3</v>
      </c>
      <c r="I23" s="80">
        <f>_xlfn.STDEV.P(F13:H13)</f>
        <v>0.36502562450632908</v>
      </c>
      <c r="J23" s="77">
        <f>AVERAGE(J5:L5)</f>
        <v>0.25366666666666665</v>
      </c>
      <c r="K23" s="78">
        <f>J13:L13</f>
        <v>21.349557522123895</v>
      </c>
      <c r="L23" s="79">
        <f>_xlfn.STDEV.P(J5:L5)</f>
        <v>3.0554141381416003E-2</v>
      </c>
      <c r="M23" s="80">
        <f>_xlfn.STDEV.P(J13:L13)</f>
        <v>1.1266276320581099</v>
      </c>
      <c r="N23" s="77">
        <f>AVERAGE(N5:P5)</f>
        <v>0.45500000000000002</v>
      </c>
      <c r="O23" s="78">
        <f>N13:P13</f>
        <v>17.920353982300878</v>
      </c>
      <c r="P23" s="79">
        <f>_xlfn.STDEV.P(N5:P5)</f>
        <v>2.5311394008759511E-2</v>
      </c>
      <c r="Q23" s="80">
        <f>_xlfn.STDEV.P(N13:P13)</f>
        <v>0.93331098852358207</v>
      </c>
    </row>
    <row r="24" spans="2:17" x14ac:dyDescent="0.3">
      <c r="B24" s="77">
        <f>AVERAGE(B6:D6)</f>
        <v>1.5249999999999997</v>
      </c>
      <c r="C24" s="78">
        <f>B14:D14</f>
        <v>16.592920353982301</v>
      </c>
      <c r="D24" s="79">
        <f>_xlfn.STDEV.P(B6:D6)</f>
        <v>4.0824829046386341E-3</v>
      </c>
      <c r="E24" s="80">
        <f>_xlfn.STDEV.P(B14:D14)</f>
        <v>0.15053403040703339</v>
      </c>
      <c r="F24" s="77">
        <f>AVERAGE(F6:H6)</f>
        <v>2.0376666666666665</v>
      </c>
      <c r="G24" s="78">
        <f>F14:H14</f>
        <v>17.809734513274339</v>
      </c>
      <c r="H24" s="79">
        <f>_xlfn.STDEV.P(F6:H6)</f>
        <v>1.247219128924668E-3</v>
      </c>
      <c r="I24" s="80">
        <f>_xlfn.STDEV.P(F14:H14)</f>
        <v>4.5988905933800533E-2</v>
      </c>
      <c r="J24" s="77">
        <f>AVERAGE(J6:L6)</f>
        <v>0.47800000000000004</v>
      </c>
      <c r="K24" s="78">
        <f>J14:L14</f>
        <v>50.700589970501468</v>
      </c>
      <c r="L24" s="79">
        <f>_xlfn.STDEV.P(J6:L6)</f>
        <v>4.0356742518031202E-2</v>
      </c>
      <c r="M24" s="80">
        <f>_xlfn.STDEV.P(J14:L14)</f>
        <v>1.488080476328584</v>
      </c>
      <c r="N24" s="77">
        <f>AVERAGE(N6:P6)</f>
        <v>0.76866666666666672</v>
      </c>
      <c r="O24" s="78">
        <f>N14:P14</f>
        <v>45.058997050147482</v>
      </c>
      <c r="P24" s="79">
        <f>_xlfn.STDEV.P(N6:P6)</f>
        <v>2.5616834742454488E-2</v>
      </c>
      <c r="Q24" s="80">
        <f>_xlfn.STDEV.P(N14:P14)</f>
        <v>0.94457355245038332</v>
      </c>
    </row>
    <row r="25" spans="2:17" x14ac:dyDescent="0.3">
      <c r="B25" s="77">
        <f>AVERAGE(B7:D7)</f>
        <v>2.2203333333333335</v>
      </c>
      <c r="C25" s="78">
        <f>B15:D15</f>
        <v>29.498525073746311</v>
      </c>
      <c r="D25" s="79">
        <f>_xlfn.STDEV.P(B7:D7)</f>
        <v>6.2195033742431863E-2</v>
      </c>
      <c r="E25" s="80">
        <f>_xlfn.STDEV.P(B15:D15)</f>
        <v>2.2933272028920264</v>
      </c>
      <c r="F25" s="77">
        <f>AVERAGE(F7:H7)</f>
        <v>3.0656666666666665</v>
      </c>
      <c r="G25" s="78">
        <f>F15:H15</f>
        <v>23.156342182890878</v>
      </c>
      <c r="H25" s="79">
        <f>_xlfn.STDEV.P(F7:H7)</f>
        <v>6.7746258609280893E-2</v>
      </c>
      <c r="I25" s="80">
        <f>_xlfn.STDEV.P(F15:H15)</f>
        <v>2.4980183852979492</v>
      </c>
      <c r="J25" s="77">
        <f>AVERAGE(J7:L7)</f>
        <v>0.77966666666666662</v>
      </c>
      <c r="K25" s="78">
        <f>J15:L15</f>
        <v>78.060471976401175</v>
      </c>
      <c r="L25" s="79">
        <f>_xlfn.STDEV.P(J7:L7)</f>
        <v>6.2195033742431745E-2</v>
      </c>
      <c r="M25" s="80">
        <f>_xlfn.STDEV.P(J15:L15)</f>
        <v>2.2933272028920224</v>
      </c>
      <c r="N25" s="77">
        <f>AVERAGE(N7:P7)</f>
        <v>1.1396666666666666</v>
      </c>
      <c r="O25" s="78">
        <f>N15:P15</f>
        <v>68.952802359882</v>
      </c>
      <c r="P25" s="79">
        <f>_xlfn.STDEV.P(N7:P7)</f>
        <v>3.6353205574688387E-2</v>
      </c>
      <c r="Q25" s="80">
        <f>_xlfn.STDEV.P(N15:P15)</f>
        <v>1.3404574326949952</v>
      </c>
    </row>
    <row r="26" spans="2:17" x14ac:dyDescent="0.3">
      <c r="B26" s="77">
        <f>AVERAGE(B8:D8)</f>
        <v>3.0563333333333333</v>
      </c>
      <c r="C26" s="78">
        <f>B16:D16</f>
        <v>36.209439528023594</v>
      </c>
      <c r="D26" s="79">
        <f>_xlfn.STDEV.P(B8:D8)</f>
        <v>6.0345302680122094E-2</v>
      </c>
      <c r="E26" s="80">
        <f>_xlfn.STDEV.P(B16:D16)</f>
        <v>2.2251217802404963</v>
      </c>
      <c r="F26" s="77">
        <f>AVERAGE(F8:H8)</f>
        <v>4.1129999999999995</v>
      </c>
      <c r="G26" s="78">
        <f>F16:H16</f>
        <v>27.02802359882002</v>
      </c>
      <c r="H26" s="79">
        <f>_xlfn.STDEV.P(F8:H8)</f>
        <v>8.4265453577766228E-2</v>
      </c>
      <c r="I26" s="80">
        <f>_xlfn.STDEV.P(F16:H16)</f>
        <v>3.1071332440179216</v>
      </c>
      <c r="J26" s="77">
        <f>AVERAGE(J8:L8)</f>
        <v>0.94633333333333336</v>
      </c>
      <c r="K26" s="78">
        <f>J16:L16</f>
        <v>99.88938053097344</v>
      </c>
      <c r="L26" s="79">
        <f>_xlfn.STDEV.P(J8:L8)</f>
        <v>2.7776888874666193E-2</v>
      </c>
      <c r="M26" s="80">
        <f>_xlfn.STDEV.P(J16:L16)</f>
        <v>1.0242215661750125</v>
      </c>
      <c r="N26" s="77">
        <f>AVERAGE(N8:P8)</f>
        <v>1.6823333333333332</v>
      </c>
      <c r="O26" s="78">
        <f>N16:P16</f>
        <v>97.345132743362825</v>
      </c>
      <c r="P26" s="79">
        <f>_xlfn.STDEV.P(N8:P8)</f>
        <v>0.12209377088487719</v>
      </c>
      <c r="Q26" s="80">
        <f>_xlfn.STDEV.P(N16:P16)</f>
        <v>4.5019827022447307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356D-E865-44DD-AD16-5964290D86B3}">
  <dimension ref="B1:J10"/>
  <sheetViews>
    <sheetView zoomScale="63" zoomScaleNormal="63" workbookViewId="0">
      <selection activeCell="Z26" sqref="Z26"/>
    </sheetView>
  </sheetViews>
  <sheetFormatPr defaultRowHeight="14.4" x14ac:dyDescent="0.3"/>
  <cols>
    <col min="3" max="3" width="6.5546875" bestFit="1" customWidth="1"/>
    <col min="4" max="4" width="8.44140625" bestFit="1" customWidth="1"/>
    <col min="5" max="5" width="6.5546875" bestFit="1" customWidth="1"/>
    <col min="8" max="10" width="6.21875" customWidth="1"/>
    <col min="13" max="15" width="6.77734375" customWidth="1"/>
    <col min="18" max="20" width="6.5546875" bestFit="1" customWidth="1"/>
    <col min="23" max="25" width="6.5546875" bestFit="1" customWidth="1"/>
    <col min="28" max="28" width="6" bestFit="1" customWidth="1"/>
    <col min="29" max="30" width="6.5546875" bestFit="1" customWidth="1"/>
  </cols>
  <sheetData>
    <row r="1" spans="2:10" x14ac:dyDescent="0.3">
      <c r="G1" t="s">
        <v>29</v>
      </c>
    </row>
    <row r="2" spans="2:10" x14ac:dyDescent="0.3">
      <c r="B2" t="s">
        <v>98</v>
      </c>
      <c r="C2" t="s">
        <v>80</v>
      </c>
      <c r="D2" t="s">
        <v>81</v>
      </c>
      <c r="E2" t="s">
        <v>82</v>
      </c>
      <c r="F2" t="s">
        <v>83</v>
      </c>
      <c r="G2" t="s">
        <v>99</v>
      </c>
      <c r="H2" t="s">
        <v>100</v>
      </c>
      <c r="I2" t="s">
        <v>101</v>
      </c>
      <c r="J2" t="s">
        <v>102</v>
      </c>
    </row>
    <row r="3" spans="2:10" x14ac:dyDescent="0.3">
      <c r="B3">
        <v>0</v>
      </c>
      <c r="C3">
        <v>2.584225484901026E-2</v>
      </c>
      <c r="D3">
        <v>-1.9265846936121989E-2</v>
      </c>
      <c r="E3">
        <v>-3.5233931511271521E-3</v>
      </c>
      <c r="F3">
        <v>-1.5871227530482201E-2</v>
      </c>
      <c r="G3">
        <v>2.7473591272846996</v>
      </c>
      <c r="H3">
        <v>2.8009677013234318</v>
      </c>
      <c r="I3">
        <v>7.1539189106452756</v>
      </c>
      <c r="J3">
        <v>8.0232875378050625</v>
      </c>
    </row>
    <row r="4" spans="2:10" x14ac:dyDescent="0.3">
      <c r="B4">
        <v>0.25</v>
      </c>
      <c r="C4">
        <v>24.164212168784772</v>
      </c>
      <c r="D4">
        <v>10.079766821104158</v>
      </c>
      <c r="E4">
        <v>46.990186805219544</v>
      </c>
      <c r="F4">
        <v>48.56951917183877</v>
      </c>
      <c r="G4">
        <v>0.22357691498838664</v>
      </c>
      <c r="H4">
        <v>12.592379019374089</v>
      </c>
      <c r="I4">
        <v>12.359715909914618</v>
      </c>
      <c r="J4">
        <v>2.7334744666258239</v>
      </c>
    </row>
    <row r="5" spans="2:10" x14ac:dyDescent="0.3">
      <c r="B5">
        <v>0.5</v>
      </c>
      <c r="C5">
        <v>29.456582042963191</v>
      </c>
      <c r="D5">
        <v>9.4323929321272431</v>
      </c>
      <c r="E5">
        <v>44.265913750241538</v>
      </c>
      <c r="F5">
        <v>74.45721583652616</v>
      </c>
      <c r="G5">
        <v>3.8981967141718816</v>
      </c>
      <c r="H5">
        <v>7.8585964030319495</v>
      </c>
      <c r="I5">
        <v>10.558388757972549</v>
      </c>
      <c r="J5">
        <v>4.0638320757847497</v>
      </c>
    </row>
    <row r="6" spans="2:10" x14ac:dyDescent="0.3">
      <c r="B6">
        <v>0.75</v>
      </c>
      <c r="C6">
        <v>32.683636844291499</v>
      </c>
      <c r="D6">
        <v>18.107203044418114</v>
      </c>
      <c r="E6">
        <v>60.838574834691094</v>
      </c>
      <c r="F6">
        <v>85.55569474613344</v>
      </c>
      <c r="G6">
        <v>4.779528540607993</v>
      </c>
      <c r="H6">
        <v>2.6439497804447183</v>
      </c>
      <c r="I6">
        <v>10.306433010140235</v>
      </c>
      <c r="J6">
        <v>8.3566359773488763</v>
      </c>
    </row>
    <row r="7" spans="2:10" x14ac:dyDescent="0.3">
      <c r="B7">
        <v>1</v>
      </c>
      <c r="C7">
        <v>30.74740396349452</v>
      </c>
      <c r="D7">
        <v>24.063042823005901</v>
      </c>
      <c r="E7">
        <v>56.752165252224088</v>
      </c>
      <c r="F7">
        <v>78.771248339014306</v>
      </c>
      <c r="G7">
        <v>4.6523342296645991</v>
      </c>
      <c r="H7">
        <v>6.6260227636981615</v>
      </c>
      <c r="I7">
        <v>6.8106826374450353</v>
      </c>
      <c r="J7">
        <v>5.466948933251647</v>
      </c>
    </row>
    <row r="8" spans="2:10" x14ac:dyDescent="0.3">
      <c r="B8">
        <v>2</v>
      </c>
      <c r="C8">
        <v>40.041321791320037</v>
      </c>
      <c r="D8">
        <v>33.773651157659884</v>
      </c>
      <c r="E8">
        <v>76.503144900814647</v>
      </c>
      <c r="F8">
        <v>91.027022493810165</v>
      </c>
      <c r="G8">
        <v>2.1327878373928808</v>
      </c>
      <c r="H8">
        <v>6.8057441231146765</v>
      </c>
      <c r="I8">
        <v>5.8190497962499386</v>
      </c>
      <c r="J8">
        <v>9.4993342988304068</v>
      </c>
    </row>
    <row r="9" spans="2:10" x14ac:dyDescent="0.3">
      <c r="B9">
        <v>4</v>
      </c>
      <c r="C9">
        <v>38.621417678735583</v>
      </c>
      <c r="D9">
        <v>28.724134823639815</v>
      </c>
      <c r="E9">
        <v>82.632759274515166</v>
      </c>
      <c r="F9">
        <v>87.9630789551112</v>
      </c>
      <c r="G9">
        <v>3.6940968961294161</v>
      </c>
      <c r="H9">
        <v>4.9590699159153377</v>
      </c>
      <c r="I9">
        <v>7.7354484940767172</v>
      </c>
      <c r="J9">
        <v>4.2210859198019568</v>
      </c>
    </row>
    <row r="10" spans="2:10" x14ac:dyDescent="0.3">
      <c r="B10">
        <v>24</v>
      </c>
      <c r="C10">
        <v>37.976006718469925</v>
      </c>
      <c r="D10">
        <v>20.178799489144296</v>
      </c>
      <c r="E10">
        <v>90.351532930286211</v>
      </c>
      <c r="F10">
        <v>95.404084691951553</v>
      </c>
      <c r="G10">
        <v>2.5195838720505281</v>
      </c>
      <c r="H10">
        <v>4.5794553523908332</v>
      </c>
      <c r="I10">
        <v>5.1569656627178118</v>
      </c>
      <c r="J10">
        <v>2.2743882345209929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2E30-55F7-4BFC-A8CD-1C41F521AFCA}">
  <dimension ref="A1:O14"/>
  <sheetViews>
    <sheetView zoomScale="80" zoomScaleNormal="80" workbookViewId="0">
      <selection activeCell="J1" sqref="J1:P8"/>
    </sheetView>
  </sheetViews>
  <sheetFormatPr defaultRowHeight="14.4" x14ac:dyDescent="0.3"/>
  <cols>
    <col min="1" max="1" width="4.77734375" customWidth="1"/>
    <col min="2" max="2" width="33.21875" bestFit="1" customWidth="1"/>
    <col min="8" max="8" width="10.21875" customWidth="1"/>
  </cols>
  <sheetData>
    <row r="1" spans="1:15" ht="15" thickBot="1" x14ac:dyDescent="0.35">
      <c r="A1" s="4" t="s">
        <v>78</v>
      </c>
    </row>
    <row r="2" spans="1:15" ht="15" thickBot="1" x14ac:dyDescent="0.35">
      <c r="B2" t="s">
        <v>79</v>
      </c>
      <c r="K2" s="47"/>
      <c r="L2" s="48" t="s">
        <v>80</v>
      </c>
      <c r="M2" s="48" t="s">
        <v>81</v>
      </c>
      <c r="N2" s="48" t="s">
        <v>82</v>
      </c>
      <c r="O2" s="49" t="s">
        <v>83</v>
      </c>
    </row>
    <row r="3" spans="1:15" ht="15" thickBot="1" x14ac:dyDescent="0.35">
      <c r="B3" t="s">
        <v>84</v>
      </c>
      <c r="K3" s="50" t="s">
        <v>85</v>
      </c>
      <c r="L3" s="51">
        <f>([2]Lekeage!J10-0.2835)/0.0783</f>
        <v>3.3397190293742027</v>
      </c>
      <c r="M3" s="51">
        <f>([2]Lekeage!K10-0.2835)/0.0783</f>
        <v>2.3052362707535128</v>
      </c>
      <c r="N3" s="51">
        <f>([2]Lekeage!L10-0.2835)/0.0783</f>
        <v>2.126436781609196</v>
      </c>
      <c r="O3" s="52">
        <f>([2]Lekeage!M10-0.2835)/0.0783</f>
        <v>1.4495530012771398</v>
      </c>
    </row>
    <row r="4" spans="1:15" ht="15" thickBot="1" x14ac:dyDescent="0.35">
      <c r="B4" t="s">
        <v>86</v>
      </c>
      <c r="J4" s="4" t="s">
        <v>87</v>
      </c>
      <c r="K4" s="53" t="s">
        <v>88</v>
      </c>
      <c r="L4" s="54">
        <f>L3/5</f>
        <v>0.66794380587484059</v>
      </c>
      <c r="M4" s="54">
        <f>M3/5</f>
        <v>0.46104725415070258</v>
      </c>
      <c r="N4" s="54">
        <f>N3/5</f>
        <v>0.42528735632183923</v>
      </c>
      <c r="O4" s="55">
        <f>O3/5</f>
        <v>0.28991060025542797</v>
      </c>
    </row>
    <row r="5" spans="1:15" ht="15" thickBot="1" x14ac:dyDescent="0.35">
      <c r="B5" t="s">
        <v>89</v>
      </c>
      <c r="J5" s="4" t="s">
        <v>90</v>
      </c>
      <c r="K5" s="53" t="s">
        <v>88</v>
      </c>
      <c r="L5" s="56">
        <v>0.8</v>
      </c>
      <c r="M5" s="56">
        <v>0.8</v>
      </c>
      <c r="N5" s="56">
        <v>0.8</v>
      </c>
      <c r="O5" s="57">
        <v>0.8</v>
      </c>
    </row>
    <row r="6" spans="1:15" ht="15" thickBot="1" x14ac:dyDescent="0.35">
      <c r="J6" s="4" t="s">
        <v>91</v>
      </c>
      <c r="K6" s="58" t="s">
        <v>92</v>
      </c>
      <c r="L6" s="54">
        <f>L5/L4</f>
        <v>1.197705544933078</v>
      </c>
      <c r="M6" s="54">
        <f>M5/M4</f>
        <v>1.7351800554016616</v>
      </c>
      <c r="N6" s="54">
        <f>N5/N4</f>
        <v>1.8810810810810805</v>
      </c>
      <c r="O6" s="55">
        <f>O5/O4</f>
        <v>2.7594713656387655</v>
      </c>
    </row>
    <row r="7" spans="1:15" ht="15" thickBot="1" x14ac:dyDescent="0.35">
      <c r="B7" s="59" t="s">
        <v>85</v>
      </c>
      <c r="C7" s="60">
        <v>0</v>
      </c>
      <c r="D7" s="56">
        <f>5*D8</f>
        <v>1.28</v>
      </c>
      <c r="E7" s="56">
        <f>5*E8</f>
        <v>2.5649999999999999</v>
      </c>
      <c r="F7" s="56">
        <f>5*F8</f>
        <v>3.5999999999999996</v>
      </c>
      <c r="G7" s="56">
        <f>5*G8</f>
        <v>5.13</v>
      </c>
    </row>
    <row r="8" spans="1:15" ht="15" thickBot="1" x14ac:dyDescent="0.35">
      <c r="B8" s="59" t="s">
        <v>93</v>
      </c>
      <c r="C8" s="61">
        <v>0</v>
      </c>
      <c r="D8" s="61">
        <v>0.25600000000000001</v>
      </c>
      <c r="E8" s="61">
        <v>0.51300000000000001</v>
      </c>
      <c r="F8" s="61">
        <v>0.72</v>
      </c>
      <c r="G8" s="61">
        <v>1.026</v>
      </c>
    </row>
    <row r="9" spans="1:15" x14ac:dyDescent="0.3">
      <c r="B9" s="62" t="s">
        <v>94</v>
      </c>
      <c r="C9" s="63">
        <v>0.28399999999999997</v>
      </c>
      <c r="D9" s="63">
        <v>0.42099999999999999</v>
      </c>
      <c r="E9" s="63">
        <v>0.46700000000000003</v>
      </c>
      <c r="F9" s="63">
        <v>0.54600000000000004</v>
      </c>
      <c r="G9" s="63">
        <v>0.67700000000000005</v>
      </c>
    </row>
    <row r="10" spans="1:15" ht="15" thickBot="1" x14ac:dyDescent="0.35">
      <c r="B10" s="64" t="s">
        <v>95</v>
      </c>
      <c r="C10" s="65">
        <v>0</v>
      </c>
      <c r="D10" s="65">
        <f>D9-0.2835</f>
        <v>0.13750000000000001</v>
      </c>
      <c r="E10" s="65">
        <f>E9-0.2835</f>
        <v>0.18350000000000005</v>
      </c>
      <c r="F10" s="65">
        <f>F9-0.2835</f>
        <v>0.26250000000000007</v>
      </c>
      <c r="G10" s="65">
        <f>G9-0.2835</f>
        <v>0.39350000000000007</v>
      </c>
    </row>
    <row r="11" spans="1:15" x14ac:dyDescent="0.3">
      <c r="B11" s="62" t="s">
        <v>96</v>
      </c>
      <c r="C11" s="63">
        <v>0.28299999999999997</v>
      </c>
      <c r="D11" s="63">
        <v>0.40300000000000002</v>
      </c>
      <c r="E11" s="63">
        <v>0.45200000000000001</v>
      </c>
      <c r="F11" s="63">
        <v>0.57299999999999995</v>
      </c>
      <c r="G11" s="63">
        <v>0.71299999999999997</v>
      </c>
    </row>
    <row r="12" spans="1:15" ht="15" thickBot="1" x14ac:dyDescent="0.35">
      <c r="B12" s="64" t="s">
        <v>97</v>
      </c>
      <c r="C12" s="65">
        <v>0</v>
      </c>
      <c r="D12" s="65">
        <f>D11-0.2835</f>
        <v>0.11950000000000005</v>
      </c>
      <c r="E12" s="65">
        <f>E11-0.2835</f>
        <v>0.16850000000000004</v>
      </c>
      <c r="F12" s="65">
        <f>F11-0.2835</f>
        <v>0.28949999999999998</v>
      </c>
      <c r="G12" s="65">
        <f>G11-0.2835</f>
        <v>0.42949999999999999</v>
      </c>
    </row>
    <row r="13" spans="1:15" ht="15" thickBot="1" x14ac:dyDescent="0.35">
      <c r="B13" s="59" t="s">
        <v>69</v>
      </c>
      <c r="C13" s="66">
        <v>0</v>
      </c>
      <c r="D13" s="66">
        <f>AVERAGE(D10,D12)</f>
        <v>0.12850000000000003</v>
      </c>
      <c r="E13" s="66">
        <f>AVERAGE(E10,E12)</f>
        <v>0.17600000000000005</v>
      </c>
      <c r="F13" s="66">
        <f>AVERAGE(F10,F12)</f>
        <v>0.27600000000000002</v>
      </c>
      <c r="G13" s="66">
        <f>AVERAGE(G10,G12)</f>
        <v>0.41150000000000003</v>
      </c>
    </row>
    <row r="14" spans="1:15" ht="15" thickBot="1" x14ac:dyDescent="0.35">
      <c r="B14" s="59" t="s">
        <v>70</v>
      </c>
      <c r="C14" s="66">
        <f>_xlfn.STDEV.S(C10,C12)</f>
        <v>0</v>
      </c>
      <c r="D14" s="66">
        <f>_xlfn.STDEV.S(D10,D12)</f>
        <v>1.2727922061357828E-2</v>
      </c>
      <c r="E14" s="66">
        <f>_xlfn.STDEV.S(E10,E12)</f>
        <v>1.0606601717798222E-2</v>
      </c>
      <c r="F14" s="66">
        <f>_xlfn.STDEV.S(F10,F12)</f>
        <v>1.9091883092036722E-2</v>
      </c>
      <c r="G14" s="66">
        <f>_xlfn.STDEV.S(G10,G12)</f>
        <v>2.5455844122715655E-2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83FC-766F-437D-8E6B-C94F835CD40E}">
  <dimension ref="A1:U113"/>
  <sheetViews>
    <sheetView topLeftCell="H1" workbookViewId="0">
      <selection activeCell="V10" sqref="V10"/>
    </sheetView>
  </sheetViews>
  <sheetFormatPr defaultColWidth="11.77734375" defaultRowHeight="15.6" x14ac:dyDescent="0.3"/>
  <cols>
    <col min="1" max="2" width="11.77734375" style="45"/>
    <col min="3" max="3" width="11.77734375" style="46"/>
    <col min="4" max="5" width="11.77734375" style="45"/>
    <col min="6" max="6" width="11.77734375" style="46"/>
    <col min="7" max="16" width="11.77734375" style="45"/>
    <col min="17" max="17" width="11.77734375" style="46"/>
    <col min="18" max="16384" width="11.77734375" style="45"/>
  </cols>
  <sheetData>
    <row r="1" spans="1:21" s="44" customFormat="1" x14ac:dyDescent="0.3">
      <c r="A1" s="39">
        <v>0.06</v>
      </c>
      <c r="B1" s="40"/>
      <c r="C1" s="40"/>
      <c r="D1" s="41">
        <v>0.08</v>
      </c>
      <c r="E1" s="40"/>
      <c r="F1" s="42"/>
      <c r="G1" s="41">
        <v>0.1</v>
      </c>
      <c r="H1" s="40"/>
      <c r="I1" s="40"/>
      <c r="J1" s="43" t="s">
        <v>72</v>
      </c>
      <c r="K1" s="39">
        <v>0.06</v>
      </c>
      <c r="L1" s="40"/>
      <c r="M1" s="40"/>
      <c r="O1" s="41">
        <v>0.08</v>
      </c>
      <c r="P1" s="40"/>
      <c r="Q1" s="42"/>
      <c r="S1" s="41">
        <v>0.1</v>
      </c>
      <c r="T1" s="40"/>
      <c r="U1" s="40"/>
    </row>
    <row r="2" spans="1:21" x14ac:dyDescent="0.3">
      <c r="A2" s="45" t="s">
        <v>73</v>
      </c>
      <c r="B2" s="45" t="s">
        <v>73</v>
      </c>
      <c r="C2" s="46" t="s">
        <v>74</v>
      </c>
      <c r="D2" s="45" t="s">
        <v>73</v>
      </c>
      <c r="E2" s="45" t="s">
        <v>73</v>
      </c>
      <c r="F2" s="46" t="s">
        <v>74</v>
      </c>
      <c r="G2" s="45" t="s">
        <v>73</v>
      </c>
      <c r="H2" s="45" t="s">
        <v>73</v>
      </c>
      <c r="I2" s="45" t="s">
        <v>74</v>
      </c>
      <c r="K2" s="45" t="s">
        <v>73</v>
      </c>
      <c r="L2" s="45" t="s">
        <v>73</v>
      </c>
      <c r="M2" s="46" t="s">
        <v>74</v>
      </c>
      <c r="O2" s="45" t="s">
        <v>73</v>
      </c>
      <c r="P2" s="46" t="s">
        <v>74</v>
      </c>
      <c r="Q2" s="45" t="s">
        <v>73</v>
      </c>
      <c r="S2" s="45" t="s">
        <v>74</v>
      </c>
      <c r="T2" s="45" t="s">
        <v>73</v>
      </c>
      <c r="U2" s="45" t="s">
        <v>73</v>
      </c>
    </row>
    <row r="3" spans="1:21" x14ac:dyDescent="0.3">
      <c r="A3" s="45" t="s">
        <v>75</v>
      </c>
      <c r="B3" s="45" t="s">
        <v>76</v>
      </c>
      <c r="C3" s="46" t="s">
        <v>77</v>
      </c>
      <c r="D3" s="45" t="s">
        <v>75</v>
      </c>
      <c r="E3" s="45" t="s">
        <v>76</v>
      </c>
      <c r="F3" s="46" t="s">
        <v>77</v>
      </c>
      <c r="G3" s="45" t="s">
        <v>75</v>
      </c>
      <c r="H3" s="45" t="s">
        <v>76</v>
      </c>
      <c r="I3" s="45" t="s">
        <v>77</v>
      </c>
      <c r="K3" s="46" t="s">
        <v>77</v>
      </c>
      <c r="L3" s="45" t="s">
        <v>75</v>
      </c>
      <c r="M3" s="45" t="s">
        <v>76</v>
      </c>
      <c r="O3" s="46" t="s">
        <v>77</v>
      </c>
      <c r="P3" s="45" t="s">
        <v>75</v>
      </c>
      <c r="Q3" s="45" t="s">
        <v>76</v>
      </c>
      <c r="S3" s="45" t="s">
        <v>77</v>
      </c>
      <c r="T3" s="45" t="s">
        <v>75</v>
      </c>
      <c r="U3" s="45" t="s">
        <v>76</v>
      </c>
    </row>
    <row r="4" spans="1:21" x14ac:dyDescent="0.3">
      <c r="A4" s="45">
        <v>1015.834107042</v>
      </c>
      <c r="B4" s="45">
        <v>1097.990855</v>
      </c>
      <c r="C4" s="46">
        <v>0.121470855</v>
      </c>
      <c r="D4" s="45">
        <v>1385.275591973</v>
      </c>
      <c r="E4" s="45">
        <v>1281.332028</v>
      </c>
      <c r="F4" s="46">
        <v>0.26514499600000002</v>
      </c>
      <c r="G4" s="45">
        <v>1217.1314061390001</v>
      </c>
      <c r="H4" s="45">
        <v>1248.0626649999999</v>
      </c>
      <c r="I4" s="45">
        <v>0.28316529200000001</v>
      </c>
      <c r="K4" s="46">
        <v>0.121470855</v>
      </c>
      <c r="L4" s="45">
        <v>1015.834107042</v>
      </c>
      <c r="M4" s="45">
        <v>1097.990855</v>
      </c>
      <c r="O4" s="46">
        <v>0.26514499600000002</v>
      </c>
      <c r="P4" s="45">
        <v>1385.275591973</v>
      </c>
      <c r="Q4" s="45">
        <v>1281.332028</v>
      </c>
      <c r="S4" s="45">
        <v>0.28316529200000001</v>
      </c>
      <c r="T4" s="45">
        <v>1217.1314061390001</v>
      </c>
      <c r="U4" s="45">
        <v>1248.0626649999999</v>
      </c>
    </row>
    <row r="5" spans="1:21" x14ac:dyDescent="0.3">
      <c r="A5" s="45">
        <v>1093.661793406</v>
      </c>
      <c r="B5" s="45">
        <v>1194.657813</v>
      </c>
      <c r="C5" s="46">
        <v>0.25111455100000002</v>
      </c>
      <c r="D5" s="45">
        <v>1664.3891800839999</v>
      </c>
      <c r="E5" s="45">
        <v>1539.3670099999999</v>
      </c>
      <c r="F5" s="46">
        <v>0.54335306000000005</v>
      </c>
      <c r="G5" s="45">
        <v>1615.5041797890001</v>
      </c>
      <c r="H5" s="45">
        <v>1652.3310650000001</v>
      </c>
      <c r="I5" s="45">
        <v>0.55650828900000004</v>
      </c>
      <c r="K5" s="46">
        <v>0.25111455100000002</v>
      </c>
      <c r="L5" s="45">
        <v>1093.661793406</v>
      </c>
      <c r="M5" s="45">
        <v>1194.657813</v>
      </c>
      <c r="O5" s="46">
        <v>0.54335306000000005</v>
      </c>
      <c r="P5" s="45">
        <v>1664.3891800839999</v>
      </c>
      <c r="Q5" s="45">
        <v>1539.3670099999999</v>
      </c>
      <c r="S5" s="45">
        <v>0.55650828900000004</v>
      </c>
      <c r="T5" s="45">
        <v>1615.5041797890001</v>
      </c>
      <c r="U5" s="45">
        <v>1652.3310650000001</v>
      </c>
    </row>
    <row r="6" spans="1:21" x14ac:dyDescent="0.3">
      <c r="A6" s="45">
        <v>1215.7127635649999</v>
      </c>
      <c r="B6" s="45">
        <v>1296.8147670000001</v>
      </c>
      <c r="C6" s="46">
        <v>0.38220051300000002</v>
      </c>
      <c r="D6" s="45">
        <v>1975.8143393190001</v>
      </c>
      <c r="E6" s="45">
        <v>1785.1346739999999</v>
      </c>
      <c r="F6" s="46">
        <v>0.80991027999999998</v>
      </c>
      <c r="G6" s="45">
        <v>2036.0162404160001</v>
      </c>
      <c r="H6" s="45">
        <v>2149.0759130000001</v>
      </c>
      <c r="I6" s="45">
        <v>0.82126783699999895</v>
      </c>
      <c r="K6" s="46">
        <v>0.38220051300000002</v>
      </c>
      <c r="L6" s="45">
        <v>1215.7127635649999</v>
      </c>
      <c r="M6" s="45">
        <v>1296.8147670000001</v>
      </c>
      <c r="O6" s="46">
        <v>0.80991027999999998</v>
      </c>
      <c r="P6" s="45">
        <v>1975.8143393190001</v>
      </c>
      <c r="Q6" s="45">
        <v>1785.1346739999999</v>
      </c>
      <c r="S6" s="45">
        <v>0.82126783699999895</v>
      </c>
      <c r="T6" s="45">
        <v>2036.0162404160001</v>
      </c>
      <c r="U6" s="45">
        <v>2149.0759130000001</v>
      </c>
    </row>
    <row r="7" spans="1:21" x14ac:dyDescent="0.3">
      <c r="A7" s="45">
        <v>1290.439261559</v>
      </c>
      <c r="B7" s="45">
        <v>1376.3312820000001</v>
      </c>
      <c r="C7" s="46">
        <v>0.50863917400000003</v>
      </c>
      <c r="D7" s="45">
        <v>2681.0130890250002</v>
      </c>
      <c r="E7" s="45">
        <v>2403.6099829999998</v>
      </c>
      <c r="F7" s="46">
        <v>1.093325919</v>
      </c>
      <c r="G7" s="45">
        <v>2624.0225508670001</v>
      </c>
      <c r="H7" s="45">
        <v>2572.704952</v>
      </c>
      <c r="I7" s="45">
        <v>1.107441761</v>
      </c>
      <c r="K7" s="46">
        <v>0.50863917400000003</v>
      </c>
      <c r="L7" s="45">
        <v>1290.439261559</v>
      </c>
      <c r="M7" s="45">
        <v>1376.3312820000001</v>
      </c>
      <c r="O7" s="46">
        <v>1.093325919</v>
      </c>
      <c r="P7" s="45">
        <v>2681.0130890250002</v>
      </c>
      <c r="Q7" s="45">
        <v>2403.6099829999998</v>
      </c>
      <c r="S7" s="45">
        <v>1.107441761</v>
      </c>
      <c r="T7" s="45">
        <v>2624.0225508670001</v>
      </c>
      <c r="U7" s="45">
        <v>2572.704952</v>
      </c>
    </row>
    <row r="8" spans="1:21" x14ac:dyDescent="0.3">
      <c r="A8" s="45">
        <v>1451.691178285</v>
      </c>
      <c r="B8" s="45">
        <v>1515.2462459999999</v>
      </c>
      <c r="C8" s="46">
        <v>0.63852324800000004</v>
      </c>
      <c r="D8" s="45">
        <v>3426.998286005</v>
      </c>
      <c r="E8" s="45">
        <v>2895.4530289999998</v>
      </c>
      <c r="F8" s="46">
        <v>1.3625310580000001</v>
      </c>
      <c r="G8" s="45">
        <v>3368.3298757080001</v>
      </c>
      <c r="H8" s="45">
        <v>3115.8634609999999</v>
      </c>
      <c r="I8" s="45">
        <v>1.3815811600000001</v>
      </c>
      <c r="K8" s="46">
        <v>0.63852324800000004</v>
      </c>
      <c r="L8" s="45">
        <v>1451.691178285</v>
      </c>
      <c r="M8" s="45">
        <v>1515.2462459999999</v>
      </c>
      <c r="O8" s="46">
        <v>1.3625310580000001</v>
      </c>
      <c r="P8" s="45">
        <v>3426.998286005</v>
      </c>
      <c r="Q8" s="45">
        <v>2895.4530289999998</v>
      </c>
      <c r="S8" s="45">
        <v>1.3815811600000001</v>
      </c>
      <c r="T8" s="45">
        <v>3368.3298757080001</v>
      </c>
      <c r="U8" s="45">
        <v>3115.8634609999999</v>
      </c>
    </row>
    <row r="9" spans="1:21" x14ac:dyDescent="0.3">
      <c r="A9" s="45">
        <v>1576.8887484669999</v>
      </c>
      <c r="B9" s="45">
        <v>1605.110942</v>
      </c>
      <c r="C9" s="46">
        <v>0.761917124</v>
      </c>
      <c r="D9" s="45">
        <v>4193.859574045</v>
      </c>
      <c r="E9" s="45">
        <v>3459.7753729999999</v>
      </c>
      <c r="F9" s="46">
        <v>1.6318244609999999</v>
      </c>
      <c r="G9" s="45">
        <v>4417.4327006659996</v>
      </c>
      <c r="H9" s="45">
        <v>3830.7316350000001</v>
      </c>
      <c r="I9" s="45">
        <v>1.6602335050000001</v>
      </c>
      <c r="K9" s="46">
        <v>0.761917124</v>
      </c>
      <c r="L9" s="45">
        <v>1576.8887484669999</v>
      </c>
      <c r="M9" s="45">
        <v>1605.110942</v>
      </c>
      <c r="O9" s="46">
        <v>1.6318244609999999</v>
      </c>
      <c r="P9" s="45">
        <v>4193.859574045</v>
      </c>
      <c r="Q9" s="45">
        <v>3459.7753729999999</v>
      </c>
      <c r="S9" s="45">
        <v>1.6602335050000001</v>
      </c>
      <c r="T9" s="45">
        <v>4417.4327006659996</v>
      </c>
      <c r="U9" s="45">
        <v>3830.7316350000001</v>
      </c>
    </row>
    <row r="10" spans="1:21" x14ac:dyDescent="0.3">
      <c r="A10" s="45">
        <v>1698.3214271639999</v>
      </c>
      <c r="B10" s="45">
        <v>1737.1882419999999</v>
      </c>
      <c r="C10" s="46">
        <v>0.88298734999999895</v>
      </c>
      <c r="D10" s="45">
        <v>5088.4374520820002</v>
      </c>
      <c r="E10" s="45">
        <v>4063.8096230000001</v>
      </c>
      <c r="F10" s="46">
        <v>1.9045601590000001</v>
      </c>
      <c r="G10" s="45">
        <v>5515.0832373499998</v>
      </c>
      <c r="H10" s="45">
        <v>4303.2851060000003</v>
      </c>
      <c r="I10" s="45">
        <v>1.9311872940000001</v>
      </c>
      <c r="K10" s="46">
        <v>0.88298734999999895</v>
      </c>
      <c r="L10" s="45">
        <v>1698.3214271639999</v>
      </c>
      <c r="M10" s="45">
        <v>1737.1882419999999</v>
      </c>
      <c r="O10" s="46">
        <v>1.9045601590000001</v>
      </c>
      <c r="P10" s="45">
        <v>5088.4374520820002</v>
      </c>
      <c r="Q10" s="45">
        <v>4063.8096230000001</v>
      </c>
      <c r="S10" s="45">
        <v>1.9311872940000001</v>
      </c>
      <c r="T10" s="45">
        <v>5515.0832373499998</v>
      </c>
      <c r="U10" s="45">
        <v>4303.2851060000003</v>
      </c>
    </row>
    <row r="11" spans="1:21" x14ac:dyDescent="0.3">
      <c r="A11" s="45">
        <v>1823.1813587520001</v>
      </c>
      <c r="B11" s="45">
        <v>1858.4627270000001</v>
      </c>
      <c r="C11" s="46">
        <v>1.0128714240000001</v>
      </c>
      <c r="D11" s="45">
        <v>6032.9519307319997</v>
      </c>
      <c r="E11" s="45">
        <v>4529.2412279999999</v>
      </c>
      <c r="F11" s="46">
        <v>2.182150375</v>
      </c>
      <c r="G11" s="45">
        <v>7058.5626841530002</v>
      </c>
      <c r="H11" s="45">
        <v>4881.6200319999998</v>
      </c>
      <c r="I11" s="45">
        <v>2.2115209340000002</v>
      </c>
      <c r="K11" s="46">
        <v>1.0128714240000001</v>
      </c>
      <c r="L11" s="45">
        <v>1823.1813587520001</v>
      </c>
      <c r="M11" s="45">
        <v>1858.4627270000001</v>
      </c>
      <c r="O11" s="46">
        <v>2.182150375</v>
      </c>
      <c r="P11" s="45">
        <v>6032.9519307319997</v>
      </c>
      <c r="Q11" s="45">
        <v>4529.2412279999999</v>
      </c>
      <c r="S11" s="45">
        <v>2.2115209340000002</v>
      </c>
      <c r="T11" s="45">
        <v>7058.5626841530002</v>
      </c>
      <c r="U11" s="45">
        <v>4881.6200319999998</v>
      </c>
    </row>
    <row r="12" spans="1:21" x14ac:dyDescent="0.3">
      <c r="A12" s="45">
        <v>1987.0105342649999</v>
      </c>
      <c r="B12" s="45">
        <v>1997.2221520000001</v>
      </c>
      <c r="C12" s="46">
        <v>1.1393100839999999</v>
      </c>
      <c r="D12" s="45">
        <v>7249.6082765689998</v>
      </c>
      <c r="E12" s="45">
        <v>4955.0464199999997</v>
      </c>
      <c r="F12" s="46">
        <v>2.4720975489999999</v>
      </c>
      <c r="G12" s="45">
        <v>8863.9044510790009</v>
      </c>
      <c r="H12" s="45">
        <v>5409.5611730000001</v>
      </c>
      <c r="I12" s="45">
        <v>2.4873416270000002</v>
      </c>
      <c r="K12" s="46">
        <v>1.1393100839999999</v>
      </c>
      <c r="L12" s="45">
        <v>1987.0105342649999</v>
      </c>
      <c r="M12" s="45">
        <v>1997.2221520000001</v>
      </c>
      <c r="O12" s="46">
        <v>2.4720975489999999</v>
      </c>
      <c r="P12" s="45">
        <v>7249.6082765689998</v>
      </c>
      <c r="Q12" s="45">
        <v>4955.0464199999997</v>
      </c>
      <c r="S12" s="45">
        <v>2.4873416270000002</v>
      </c>
      <c r="T12" s="45">
        <v>8863.9044510790009</v>
      </c>
      <c r="U12" s="45">
        <v>5409.5611730000001</v>
      </c>
    </row>
    <row r="13" spans="1:21" x14ac:dyDescent="0.3">
      <c r="A13" s="45">
        <v>2231.5316477350002</v>
      </c>
      <c r="B13" s="45">
        <v>2177.0258589999999</v>
      </c>
      <c r="C13" s="46">
        <v>1.2689537799999999</v>
      </c>
      <c r="D13" s="45">
        <v>8420.1083945209903</v>
      </c>
      <c r="E13" s="45">
        <v>5186.5363049999996</v>
      </c>
      <c r="F13" s="46">
        <v>2.747657695</v>
      </c>
      <c r="G13" s="45">
        <v>10926.382335013999</v>
      </c>
      <c r="H13" s="45">
        <v>5668.0075390000002</v>
      </c>
      <c r="I13" s="45">
        <v>2.7628968519999999</v>
      </c>
      <c r="K13" s="46">
        <v>1.2689537799999999</v>
      </c>
      <c r="L13" s="45">
        <v>2231.5316477350002</v>
      </c>
      <c r="M13" s="45">
        <v>2177.0258589999999</v>
      </c>
      <c r="O13" s="46">
        <v>2.747657695</v>
      </c>
      <c r="P13" s="45">
        <v>8420.1083945209903</v>
      </c>
      <c r="Q13" s="45">
        <v>5186.5363049999996</v>
      </c>
      <c r="S13" s="45">
        <v>2.7628968519999999</v>
      </c>
      <c r="T13" s="45">
        <v>10926.382335013999</v>
      </c>
      <c r="U13" s="45">
        <v>5668.0075390000002</v>
      </c>
    </row>
    <row r="14" spans="1:21" x14ac:dyDescent="0.3">
      <c r="A14" s="45">
        <v>2406.792617304</v>
      </c>
      <c r="B14" s="45">
        <v>2326.5883279999998</v>
      </c>
      <c r="C14" s="46">
        <v>1.390424635</v>
      </c>
      <c r="D14" s="45">
        <v>9752.4170168380006</v>
      </c>
      <c r="E14" s="45">
        <v>5399.4599639999997</v>
      </c>
      <c r="F14" s="46">
        <v>3.0251596470000002</v>
      </c>
      <c r="G14" s="45">
        <v>15991.37407835</v>
      </c>
      <c r="H14" s="45">
        <v>5911.0372340000004</v>
      </c>
      <c r="I14" s="45">
        <v>3.3325900239999999</v>
      </c>
      <c r="K14" s="46">
        <v>1.390424635</v>
      </c>
      <c r="L14" s="45">
        <v>2406.792617304</v>
      </c>
      <c r="M14" s="45">
        <v>2326.5883279999998</v>
      </c>
      <c r="O14" s="46">
        <v>3.0251596470000002</v>
      </c>
      <c r="P14" s="45">
        <v>9752.4170168380006</v>
      </c>
      <c r="Q14" s="45">
        <v>5399.4599639999997</v>
      </c>
      <c r="S14" s="45">
        <v>3.3325900239999999</v>
      </c>
      <c r="T14" s="45">
        <v>15991.37407835</v>
      </c>
      <c r="U14" s="45">
        <v>5911.0372340000004</v>
      </c>
    </row>
    <row r="15" spans="1:21" x14ac:dyDescent="0.3">
      <c r="A15" s="45">
        <v>2591.7780207010001</v>
      </c>
      <c r="B15" s="45">
        <v>2469.9812350000002</v>
      </c>
      <c r="C15" s="46">
        <v>1.520308709</v>
      </c>
      <c r="D15" s="45">
        <v>12575.068290723</v>
      </c>
      <c r="E15" s="45">
        <v>5483.3401590000003</v>
      </c>
      <c r="F15" s="46">
        <v>3.568600972</v>
      </c>
      <c r="G15" s="45">
        <v>22030.622721897998</v>
      </c>
      <c r="H15" s="45">
        <v>5995.2862139999997</v>
      </c>
      <c r="I15" s="45">
        <v>3.8883019110000001</v>
      </c>
      <c r="K15" s="46">
        <v>1.520308709</v>
      </c>
      <c r="L15" s="45">
        <v>2591.7780207010001</v>
      </c>
      <c r="M15" s="45">
        <v>2469.9812350000002</v>
      </c>
      <c r="O15" s="46">
        <v>3.568600972</v>
      </c>
      <c r="P15" s="45">
        <v>12575.068290723</v>
      </c>
      <c r="Q15" s="45">
        <v>5483.3401590000003</v>
      </c>
      <c r="S15" s="45">
        <v>3.8883019110000001</v>
      </c>
      <c r="T15" s="45">
        <v>22030.622721897998</v>
      </c>
      <c r="U15" s="45">
        <v>5995.2862139999997</v>
      </c>
    </row>
    <row r="16" spans="1:21" x14ac:dyDescent="0.3">
      <c r="A16" s="45">
        <v>2795.2745705940001</v>
      </c>
      <c r="B16" s="45">
        <v>2586.6211189999999</v>
      </c>
      <c r="C16" s="46">
        <v>1.638654654</v>
      </c>
      <c r="D16" s="45">
        <v>15565.344594097</v>
      </c>
      <c r="E16" s="45">
        <v>5100.9177909999999</v>
      </c>
      <c r="F16" s="46">
        <v>4.1328725950000003</v>
      </c>
      <c r="G16" s="45">
        <v>28318.573889626001</v>
      </c>
      <c r="H16" s="45">
        <v>5768.5923750000002</v>
      </c>
      <c r="I16" s="45">
        <v>4.4238382700000001</v>
      </c>
      <c r="K16" s="46">
        <v>1.638654654</v>
      </c>
      <c r="L16" s="45">
        <v>2795.2745705940001</v>
      </c>
      <c r="M16" s="45">
        <v>2586.6211189999999</v>
      </c>
      <c r="O16" s="46">
        <v>4.1328725950000003</v>
      </c>
      <c r="P16" s="45">
        <v>15565.344594097</v>
      </c>
      <c r="Q16" s="45">
        <v>5100.9177909999999</v>
      </c>
      <c r="S16" s="45">
        <v>4.4238382700000001</v>
      </c>
      <c r="T16" s="45">
        <v>28318.573889626001</v>
      </c>
      <c r="U16" s="45">
        <v>5768.5923750000002</v>
      </c>
    </row>
    <row r="17" spans="1:21" x14ac:dyDescent="0.3">
      <c r="A17" s="45">
        <v>3041.425638063</v>
      </c>
      <c r="B17" s="45">
        <v>2760.7360290000001</v>
      </c>
      <c r="C17" s="46">
        <v>1.769740616</v>
      </c>
      <c r="D17" s="45">
        <v>18470.555139036001</v>
      </c>
      <c r="E17" s="45">
        <v>4513.2773020000004</v>
      </c>
      <c r="F17" s="46">
        <v>4.6997038739999999</v>
      </c>
      <c r="G17" s="45">
        <v>34820.918192527999</v>
      </c>
      <c r="H17" s="45">
        <v>5418.5133649999998</v>
      </c>
      <c r="I17" s="45">
        <v>4.9764530359999997</v>
      </c>
      <c r="K17" s="46">
        <v>1.769740616</v>
      </c>
      <c r="L17" s="45">
        <v>3041.425638063</v>
      </c>
      <c r="M17" s="45">
        <v>2760.7360290000001</v>
      </c>
      <c r="O17" s="46">
        <v>4.6997038739999999</v>
      </c>
      <c r="P17" s="45">
        <v>18470.555139036001</v>
      </c>
      <c r="Q17" s="45">
        <v>4513.2773020000004</v>
      </c>
      <c r="S17" s="45">
        <v>4.9764530359999997</v>
      </c>
      <c r="T17" s="45">
        <v>34820.918192527999</v>
      </c>
      <c r="U17" s="45">
        <v>5418.5133649999998</v>
      </c>
    </row>
    <row r="18" spans="1:21" x14ac:dyDescent="0.3">
      <c r="A18" s="45">
        <v>3158.5198819890002</v>
      </c>
      <c r="B18" s="45">
        <v>2798.9711579999998</v>
      </c>
      <c r="C18" s="46">
        <v>1.885202029</v>
      </c>
      <c r="D18" s="45">
        <v>21348.312275152999</v>
      </c>
      <c r="E18" s="45">
        <v>3842.4787470000001</v>
      </c>
      <c r="F18" s="46">
        <v>5.2321122009999996</v>
      </c>
      <c r="G18" s="45">
        <v>40825.945911329</v>
      </c>
      <c r="H18" s="45">
        <v>4631.271667</v>
      </c>
      <c r="I18" s="45">
        <v>5.523935431</v>
      </c>
      <c r="K18" s="46">
        <v>1.885202029</v>
      </c>
      <c r="L18" s="45">
        <v>3158.5198819890002</v>
      </c>
      <c r="M18" s="45">
        <v>2798.9711579999998</v>
      </c>
      <c r="O18" s="46">
        <v>5.2321122009999996</v>
      </c>
      <c r="P18" s="45">
        <v>21348.312275152999</v>
      </c>
      <c r="Q18" s="45">
        <v>3842.4787470000001</v>
      </c>
      <c r="S18" s="45">
        <v>5.523935431</v>
      </c>
      <c r="T18" s="45">
        <v>40825.945911329</v>
      </c>
      <c r="U18" s="45">
        <v>4631.271667</v>
      </c>
    </row>
    <row r="19" spans="1:21" x14ac:dyDescent="0.3">
      <c r="A19" s="45">
        <v>3716.236177105</v>
      </c>
      <c r="B19" s="45">
        <v>3174.4075079999998</v>
      </c>
      <c r="C19" s="46">
        <v>2.1487360940000002</v>
      </c>
      <c r="D19" s="45">
        <v>23105.330439814999</v>
      </c>
      <c r="E19" s="45">
        <v>2037.6306729999999</v>
      </c>
      <c r="F19" s="46">
        <v>5.7930297939999997</v>
      </c>
      <c r="G19" s="45">
        <v>46537.346005690997</v>
      </c>
      <c r="H19" s="45">
        <v>3812.3757310000001</v>
      </c>
      <c r="I19" s="45">
        <v>6.0712408480000004</v>
      </c>
      <c r="K19" s="46">
        <v>2.1487360940000002</v>
      </c>
      <c r="L19" s="45">
        <v>3716.236177105</v>
      </c>
      <c r="M19" s="45">
        <v>3174.4075079999998</v>
      </c>
      <c r="O19" s="46">
        <v>5.7930297939999997</v>
      </c>
      <c r="P19" s="45">
        <v>23105.330439814999</v>
      </c>
      <c r="Q19" s="45">
        <v>2037.6306729999999</v>
      </c>
      <c r="S19" s="45">
        <v>6.0712408480000004</v>
      </c>
      <c r="T19" s="45">
        <v>46537.346005690997</v>
      </c>
      <c r="U19" s="45">
        <v>3812.3757310000001</v>
      </c>
    </row>
    <row r="20" spans="1:21" x14ac:dyDescent="0.3">
      <c r="A20" s="45">
        <v>4112.7160367420001</v>
      </c>
      <c r="B20" s="45">
        <v>3381.0205089999999</v>
      </c>
      <c r="C20" s="46">
        <v>2.4012929110000001</v>
      </c>
      <c r="D20" s="45">
        <v>26071.094771025</v>
      </c>
      <c r="E20" s="45">
        <v>2275.7472779999998</v>
      </c>
      <c r="F20" s="46">
        <v>6.3370889659999996</v>
      </c>
      <c r="G20" s="45">
        <v>51611.139942941001</v>
      </c>
      <c r="H20" s="45">
        <v>3048.0642429999998</v>
      </c>
      <c r="I20" s="45">
        <v>6.6114671319999996</v>
      </c>
      <c r="K20" s="46">
        <v>2.4012929110000001</v>
      </c>
      <c r="L20" s="45">
        <v>4112.7160367420001</v>
      </c>
      <c r="M20" s="45">
        <v>3381.0205089999999</v>
      </c>
      <c r="O20" s="46">
        <v>6.3370889659999996</v>
      </c>
      <c r="P20" s="45">
        <v>26071.094771025</v>
      </c>
      <c r="Q20" s="45">
        <v>2275.7472779999998</v>
      </c>
      <c r="S20" s="45">
        <v>6.6114671319999996</v>
      </c>
      <c r="T20" s="45">
        <v>51611.139942941001</v>
      </c>
      <c r="U20" s="45">
        <v>3048.0642429999998</v>
      </c>
    </row>
    <row r="21" spans="1:21" x14ac:dyDescent="0.3">
      <c r="A21" s="45">
        <v>4536.1457961189999</v>
      </c>
      <c r="B21" s="45">
        <v>3601.9924350000001</v>
      </c>
      <c r="C21" s="46">
        <v>2.6375841719999999</v>
      </c>
      <c r="D21" s="45">
        <v>28418.788802636001</v>
      </c>
      <c r="E21" s="45">
        <v>2337.6104359999999</v>
      </c>
      <c r="F21" s="46">
        <v>6.8880327279999998</v>
      </c>
      <c r="G21" s="45">
        <v>55711.163533409999</v>
      </c>
      <c r="H21" s="45">
        <v>2559.9482699999999</v>
      </c>
      <c r="I21" s="45">
        <v>7.1495696769999997</v>
      </c>
      <c r="K21" s="46">
        <v>2.6375841719999999</v>
      </c>
      <c r="L21" s="45">
        <v>4536.1457961189999</v>
      </c>
      <c r="M21" s="45">
        <v>3601.9924350000001</v>
      </c>
      <c r="O21" s="46">
        <v>6.8880327279999998</v>
      </c>
      <c r="P21" s="45">
        <v>28418.788802636001</v>
      </c>
      <c r="Q21" s="45">
        <v>2337.6104359999999</v>
      </c>
      <c r="S21" s="45">
        <v>7.1495696769999997</v>
      </c>
      <c r="T21" s="45">
        <v>55711.163533409999</v>
      </c>
      <c r="U21" s="45">
        <v>2559.9482699999999</v>
      </c>
    </row>
    <row r="22" spans="1:21" x14ac:dyDescent="0.3">
      <c r="A22" s="45">
        <v>5117.2505672919997</v>
      </c>
      <c r="B22" s="45">
        <v>3894.8359300000002</v>
      </c>
      <c r="C22" s="46">
        <v>2.9080891900000001</v>
      </c>
      <c r="D22" s="45">
        <v>30311.555374940999</v>
      </c>
      <c r="E22" s="45">
        <v>1918.7286409999999</v>
      </c>
      <c r="F22" s="46">
        <v>7.4420657300000004</v>
      </c>
      <c r="G22" s="45">
        <v>59877.903920293997</v>
      </c>
      <c r="H22" s="45">
        <v>1894.985637</v>
      </c>
      <c r="I22" s="45">
        <v>7.709971489</v>
      </c>
      <c r="K22" s="46">
        <v>2.9080891900000001</v>
      </c>
      <c r="L22" s="45">
        <v>5117.2505672919997</v>
      </c>
      <c r="M22" s="45">
        <v>3894.8359300000002</v>
      </c>
      <c r="O22" s="46">
        <v>7.4420657300000004</v>
      </c>
      <c r="P22" s="45">
        <v>30311.555374940999</v>
      </c>
      <c r="Q22" s="45">
        <v>1918.7286409999999</v>
      </c>
      <c r="S22" s="45">
        <v>7.709971489</v>
      </c>
      <c r="T22" s="45">
        <v>59877.903920293997</v>
      </c>
      <c r="U22" s="45">
        <v>1894.985637</v>
      </c>
    </row>
    <row r="23" spans="1:21" x14ac:dyDescent="0.3">
      <c r="A23" s="45">
        <v>5649.1507796059996</v>
      </c>
      <c r="B23" s="45">
        <v>4056.1648249999998</v>
      </c>
      <c r="C23" s="46">
        <v>3.1540756839999999</v>
      </c>
      <c r="D23" s="45">
        <v>32024.960659206001</v>
      </c>
      <c r="E23" s="45">
        <v>1674.7618379999999</v>
      </c>
      <c r="F23" s="46">
        <v>7.9916855330000001</v>
      </c>
      <c r="G23" s="45">
        <v>63260.334918171</v>
      </c>
      <c r="H23" s="45">
        <v>1458.6012579999999</v>
      </c>
      <c r="I23" s="45">
        <v>8.2671876910000002</v>
      </c>
      <c r="K23" s="46">
        <v>3.1540756839999999</v>
      </c>
      <c r="L23" s="45">
        <v>5649.1507796059996</v>
      </c>
      <c r="M23" s="45">
        <v>4056.1648249999998</v>
      </c>
      <c r="O23" s="46">
        <v>7.9916855330000001</v>
      </c>
      <c r="P23" s="45">
        <v>32024.960659206001</v>
      </c>
      <c r="Q23" s="45">
        <v>1674.7618379999999</v>
      </c>
      <c r="S23" s="45">
        <v>8.2671876910000002</v>
      </c>
      <c r="T23" s="45">
        <v>63260.334918171</v>
      </c>
      <c r="U23" s="45">
        <v>1458.6012579999999</v>
      </c>
    </row>
    <row r="24" spans="1:21" x14ac:dyDescent="0.3">
      <c r="A24" s="45">
        <v>6126.1250070180004</v>
      </c>
      <c r="B24" s="45">
        <v>4219.0258729999996</v>
      </c>
      <c r="C24" s="46">
        <v>3.4019851989999998</v>
      </c>
      <c r="D24" s="45">
        <v>33633.756955502999</v>
      </c>
      <c r="E24" s="45">
        <v>1492.780107</v>
      </c>
      <c r="F24" s="46">
        <v>8.5434236719999905</v>
      </c>
      <c r="G24" s="45">
        <v>66303.136876179997</v>
      </c>
      <c r="H24" s="45">
        <v>1120.0541820000001</v>
      </c>
      <c r="I24" s="45">
        <v>8.8050247679999902</v>
      </c>
      <c r="K24" s="46">
        <v>3.4019851989999998</v>
      </c>
      <c r="L24" s="45">
        <v>6126.1250070180004</v>
      </c>
      <c r="M24" s="45">
        <v>4219.0258729999996</v>
      </c>
      <c r="O24" s="46">
        <v>8.5434236719999905</v>
      </c>
      <c r="P24" s="45">
        <v>33633.756955502999</v>
      </c>
      <c r="Q24" s="45">
        <v>1492.780107</v>
      </c>
      <c r="S24" s="45">
        <v>8.8050247679999902</v>
      </c>
      <c r="T24" s="45">
        <v>66303.136876179997</v>
      </c>
      <c r="U24" s="45">
        <v>1120.0541820000001</v>
      </c>
    </row>
    <row r="25" spans="1:21" x14ac:dyDescent="0.3">
      <c r="A25" s="45">
        <v>6569.6862832630004</v>
      </c>
      <c r="B25" s="45">
        <v>4413.9721390000004</v>
      </c>
      <c r="C25" s="46">
        <v>3.6417218729999998</v>
      </c>
      <c r="D25" s="45">
        <v>35185.051482513998</v>
      </c>
      <c r="E25" s="45">
        <v>1215.945802</v>
      </c>
      <c r="F25" s="46">
        <v>9.0883654830000005</v>
      </c>
      <c r="G25" s="45">
        <v>68979.844236406003</v>
      </c>
      <c r="H25" s="45">
        <v>814.52164809999999</v>
      </c>
      <c r="I25" s="45">
        <v>9.3778150609999997</v>
      </c>
      <c r="K25" s="46">
        <v>3.6417218729999998</v>
      </c>
      <c r="L25" s="45">
        <v>6569.6862832630004</v>
      </c>
      <c r="M25" s="45">
        <v>4413.9721390000004</v>
      </c>
      <c r="O25" s="46">
        <v>9.0883654830000005</v>
      </c>
      <c r="P25" s="45">
        <v>35185.051482513998</v>
      </c>
      <c r="Q25" s="45">
        <v>1215.945802</v>
      </c>
      <c r="S25" s="45">
        <v>9.3778150609999997</v>
      </c>
      <c r="T25" s="45">
        <v>68979.844236406003</v>
      </c>
      <c r="U25" s="45">
        <v>814.52164809999999</v>
      </c>
    </row>
    <row r="26" spans="1:21" x14ac:dyDescent="0.3">
      <c r="A26" s="45">
        <v>7149.899039809</v>
      </c>
      <c r="B26" s="45">
        <v>4465.2985420000005</v>
      </c>
      <c r="C26" s="46">
        <v>3.9037335460000002</v>
      </c>
      <c r="D26" s="45">
        <v>36403.056908322003</v>
      </c>
      <c r="E26" s="45">
        <v>1106.9871270000001</v>
      </c>
      <c r="F26" s="46">
        <v>9.6529018989999997</v>
      </c>
      <c r="G26" s="45">
        <v>71322.230412391</v>
      </c>
      <c r="H26" s="45">
        <v>597.37086490000002</v>
      </c>
      <c r="I26" s="45">
        <v>9.9169794759999998</v>
      </c>
      <c r="K26" s="46">
        <v>3.9037335460000002</v>
      </c>
      <c r="L26" s="45">
        <v>7149.899039809</v>
      </c>
      <c r="M26" s="45">
        <v>4465.2985420000005</v>
      </c>
      <c r="O26" s="46">
        <v>9.6529018989999997</v>
      </c>
      <c r="P26" s="45">
        <v>36403.056908322003</v>
      </c>
      <c r="Q26" s="45">
        <v>1106.9871270000001</v>
      </c>
      <c r="S26" s="45">
        <v>9.9169794759999998</v>
      </c>
      <c r="T26" s="45">
        <v>71322.230412391</v>
      </c>
      <c r="U26" s="45">
        <v>597.37086490000002</v>
      </c>
    </row>
    <row r="27" spans="1:21" x14ac:dyDescent="0.3">
      <c r="A27" s="45">
        <v>7684.868224758</v>
      </c>
      <c r="B27" s="45">
        <v>4594.88256</v>
      </c>
      <c r="C27" s="46">
        <v>4.1559698599999999</v>
      </c>
      <c r="D27" s="45">
        <v>37637.354502094</v>
      </c>
      <c r="E27" s="45">
        <v>960.3751168</v>
      </c>
      <c r="F27" s="46">
        <v>10.21690873</v>
      </c>
      <c r="G27" s="45">
        <v>73755.218735108996</v>
      </c>
      <c r="H27" s="45">
        <v>499.77045420000002</v>
      </c>
      <c r="I27" s="45">
        <v>10.47977049</v>
      </c>
      <c r="K27" s="46">
        <v>4.1559698599999999</v>
      </c>
      <c r="L27" s="45">
        <v>7684.868224758</v>
      </c>
      <c r="M27" s="45">
        <v>4594.88256</v>
      </c>
      <c r="O27" s="46">
        <v>10.21690873</v>
      </c>
      <c r="P27" s="45">
        <v>37637.354502094</v>
      </c>
      <c r="Q27" s="45">
        <v>960.3751168</v>
      </c>
      <c r="S27" s="45">
        <v>10.47977049</v>
      </c>
      <c r="T27" s="45">
        <v>73755.218735108996</v>
      </c>
      <c r="U27" s="45">
        <v>499.77045420000002</v>
      </c>
    </row>
    <row r="28" spans="1:21" x14ac:dyDescent="0.3">
      <c r="A28" s="45">
        <v>8183.7063941380002</v>
      </c>
      <c r="B28" s="45">
        <v>4726.486868</v>
      </c>
      <c r="C28" s="46">
        <v>4.3957065340000003</v>
      </c>
      <c r="D28" s="45">
        <v>39016.954643637</v>
      </c>
      <c r="E28" s="45">
        <v>984.37599660000001</v>
      </c>
      <c r="F28" s="46">
        <v>10.75170018</v>
      </c>
      <c r="G28" s="45">
        <v>76275.934116094999</v>
      </c>
      <c r="H28" s="45">
        <v>424.34758440000002</v>
      </c>
      <c r="I28" s="45">
        <v>11.043800360000001</v>
      </c>
      <c r="K28" s="46">
        <v>4.3957065340000003</v>
      </c>
      <c r="L28" s="45">
        <v>8183.7063941380002</v>
      </c>
      <c r="M28" s="45">
        <v>4726.486868</v>
      </c>
      <c r="O28" s="46">
        <v>10.75170018</v>
      </c>
      <c r="P28" s="45">
        <v>39016.954643637</v>
      </c>
      <c r="Q28" s="45">
        <v>984.37599660000001</v>
      </c>
      <c r="S28" s="45">
        <v>11.043800360000001</v>
      </c>
      <c r="T28" s="45">
        <v>76275.934116094999</v>
      </c>
      <c r="U28" s="45">
        <v>424.34758440000002</v>
      </c>
    </row>
    <row r="29" spans="1:21" x14ac:dyDescent="0.3">
      <c r="A29" s="45">
        <v>8687.5737567230008</v>
      </c>
      <c r="B29" s="45">
        <v>4820.1172370000004</v>
      </c>
      <c r="C29" s="46">
        <v>4.6495453659999999</v>
      </c>
      <c r="D29" s="45">
        <v>40412.625792491999</v>
      </c>
      <c r="E29" s="45">
        <v>810.76574330000005</v>
      </c>
      <c r="F29" s="46">
        <v>11.32470994</v>
      </c>
      <c r="G29" s="45">
        <v>78770.3313796</v>
      </c>
      <c r="H29" s="45">
        <v>358.94673210000002</v>
      </c>
      <c r="I29" s="45">
        <v>11.59588419</v>
      </c>
      <c r="K29" s="46">
        <v>4.6495453659999999</v>
      </c>
      <c r="L29" s="45">
        <v>8687.5737567230008</v>
      </c>
      <c r="M29" s="45">
        <v>4820.1172370000004</v>
      </c>
      <c r="O29" s="46">
        <v>11.32470994</v>
      </c>
      <c r="P29" s="45">
        <v>40412.625792491999</v>
      </c>
      <c r="Q29" s="45">
        <v>810.76574330000005</v>
      </c>
      <c r="S29" s="45">
        <v>11.59588419</v>
      </c>
      <c r="T29" s="45">
        <v>78770.3313796</v>
      </c>
      <c r="U29" s="45">
        <v>358.94673210000002</v>
      </c>
    </row>
    <row r="30" spans="1:21" x14ac:dyDescent="0.3">
      <c r="A30" s="45">
        <v>9226.6970759020005</v>
      </c>
      <c r="B30" s="45">
        <v>4829.124538</v>
      </c>
      <c r="C30" s="46">
        <v>4.9009002949999996</v>
      </c>
      <c r="D30" s="45">
        <v>41795.617064019003</v>
      </c>
      <c r="E30" s="45">
        <v>692.61765209999999</v>
      </c>
      <c r="F30" s="46">
        <v>11.85941313</v>
      </c>
      <c r="G30" s="45">
        <v>81045.632158085893</v>
      </c>
      <c r="H30" s="45">
        <v>340.69689340000002</v>
      </c>
      <c r="I30" s="45">
        <v>12.14442846</v>
      </c>
      <c r="K30" s="46">
        <v>4.9009002949999996</v>
      </c>
      <c r="L30" s="45">
        <v>9226.6970759020005</v>
      </c>
      <c r="M30" s="45">
        <v>4829.124538</v>
      </c>
      <c r="O30" s="46">
        <v>11.85941313</v>
      </c>
      <c r="P30" s="45">
        <v>41795.617064019003</v>
      </c>
      <c r="Q30" s="45">
        <v>692.61765209999999</v>
      </c>
      <c r="S30" s="45">
        <v>12.14442846</v>
      </c>
      <c r="T30" s="45">
        <v>81045.632158085893</v>
      </c>
      <c r="U30" s="45">
        <v>340.69689340000002</v>
      </c>
    </row>
    <row r="31" spans="1:21" x14ac:dyDescent="0.3">
      <c r="A31" s="45">
        <v>9942.3803148740008</v>
      </c>
      <c r="B31" s="45">
        <v>4920.8397240000004</v>
      </c>
      <c r="C31" s="46">
        <v>5.1582646649999999</v>
      </c>
      <c r="D31" s="45">
        <v>42932.825131958998</v>
      </c>
      <c r="E31" s="45">
        <v>715.70949180000002</v>
      </c>
      <c r="F31" s="46">
        <v>12.42377302</v>
      </c>
      <c r="G31" s="45">
        <v>83021.776295853997</v>
      </c>
      <c r="H31" s="45">
        <v>300.3778709</v>
      </c>
      <c r="I31" s="45">
        <v>12.68235402</v>
      </c>
      <c r="K31" s="46">
        <v>5.1582646649999999</v>
      </c>
      <c r="L31" s="45">
        <v>9942.3803148740008</v>
      </c>
      <c r="M31" s="45">
        <v>4920.8397240000004</v>
      </c>
      <c r="O31" s="46">
        <v>12.42377302</v>
      </c>
      <c r="P31" s="45">
        <v>42932.825131958998</v>
      </c>
      <c r="Q31" s="45">
        <v>715.70949180000002</v>
      </c>
      <c r="S31" s="45">
        <v>12.68235402</v>
      </c>
      <c r="T31" s="45">
        <v>83021.776295853997</v>
      </c>
      <c r="U31" s="45">
        <v>300.3778709</v>
      </c>
    </row>
    <row r="32" spans="1:21" x14ac:dyDescent="0.3">
      <c r="A32" s="45">
        <v>10483.051758611</v>
      </c>
      <c r="B32" s="45">
        <v>4911.0762219999997</v>
      </c>
      <c r="C32" s="46">
        <v>5.409218965</v>
      </c>
      <c r="D32" s="45">
        <v>44250.868892279999</v>
      </c>
      <c r="E32" s="45">
        <v>595.40973670000005</v>
      </c>
      <c r="F32" s="46">
        <v>12.976129009999999</v>
      </c>
      <c r="G32" s="45">
        <v>85131.059145583</v>
      </c>
      <c r="H32" s="45">
        <v>77.689282969999894</v>
      </c>
      <c r="I32" s="45">
        <v>13.24532202</v>
      </c>
      <c r="K32" s="46">
        <v>5.409218965</v>
      </c>
      <c r="L32" s="45">
        <v>10483.051758611</v>
      </c>
      <c r="M32" s="45">
        <v>4911.0762219999997</v>
      </c>
      <c r="O32" s="46">
        <v>12.976129009999999</v>
      </c>
      <c r="P32" s="45">
        <v>44250.868892279999</v>
      </c>
      <c r="Q32" s="45">
        <v>595.40973670000005</v>
      </c>
      <c r="S32" s="45">
        <v>13.24532202</v>
      </c>
      <c r="T32" s="45">
        <v>85131.059145583</v>
      </c>
      <c r="U32" s="45">
        <v>77.689282969999894</v>
      </c>
    </row>
    <row r="33" spans="1:21" x14ac:dyDescent="0.3">
      <c r="A33" s="45">
        <v>10987.467599611</v>
      </c>
      <c r="B33" s="45">
        <v>4790.4526640000004</v>
      </c>
      <c r="C33" s="46">
        <v>5.6583303689999997</v>
      </c>
      <c r="D33" s="45">
        <v>45311.702815375</v>
      </c>
      <c r="E33" s="45">
        <v>571.58516159999999</v>
      </c>
      <c r="F33" s="46">
        <v>13.517540260000001</v>
      </c>
      <c r="G33" s="45">
        <v>86972.516446833004</v>
      </c>
      <c r="H33" s="45">
        <v>259.43890579999999</v>
      </c>
      <c r="I33" s="45">
        <v>13.789087869999999</v>
      </c>
      <c r="K33" s="46">
        <v>5.6583303689999997</v>
      </c>
      <c r="L33" s="45">
        <v>10987.467599611</v>
      </c>
      <c r="M33" s="45">
        <v>4790.4526640000004</v>
      </c>
      <c r="O33" s="46">
        <v>13.517540260000001</v>
      </c>
      <c r="P33" s="45">
        <v>45311.702815375</v>
      </c>
      <c r="Q33" s="45">
        <v>571.58516159999999</v>
      </c>
      <c r="S33" s="45">
        <v>13.789087869999999</v>
      </c>
      <c r="T33" s="45">
        <v>86972.516446833004</v>
      </c>
      <c r="U33" s="45">
        <v>259.43890579999999</v>
      </c>
    </row>
    <row r="34" spans="1:21" x14ac:dyDescent="0.3">
      <c r="A34" s="45">
        <v>11518.496438960001</v>
      </c>
      <c r="B34" s="45">
        <v>4687.5225069999997</v>
      </c>
      <c r="C34" s="46">
        <v>5.9074417730000004</v>
      </c>
      <c r="D34" s="45">
        <v>46343.638413394001</v>
      </c>
      <c r="E34" s="45">
        <v>512.17004139999904</v>
      </c>
      <c r="F34" s="46">
        <v>14.065041730000001</v>
      </c>
      <c r="G34" s="45">
        <v>89116.890119869</v>
      </c>
      <c r="H34" s="45">
        <v>161.94810559999999</v>
      </c>
      <c r="I34" s="45">
        <v>14.34736594</v>
      </c>
      <c r="K34" s="46">
        <v>5.9074417730000004</v>
      </c>
      <c r="L34" s="45">
        <v>11518.496438960001</v>
      </c>
      <c r="M34" s="45">
        <v>4687.5225069999997</v>
      </c>
      <c r="O34" s="46">
        <v>14.065041730000001</v>
      </c>
      <c r="P34" s="45">
        <v>46343.638413394001</v>
      </c>
      <c r="Q34" s="45">
        <v>512.17004139999904</v>
      </c>
      <c r="S34" s="45">
        <v>14.34736594</v>
      </c>
      <c r="T34" s="45">
        <v>89116.890119869</v>
      </c>
      <c r="U34" s="45">
        <v>161.94810559999999</v>
      </c>
    </row>
    <row r="35" spans="1:21" x14ac:dyDescent="0.3">
      <c r="A35" s="45">
        <v>12118.969722753</v>
      </c>
      <c r="B35" s="45">
        <v>4450.7920720000002</v>
      </c>
      <c r="C35" s="46">
        <v>6.1710559629999997</v>
      </c>
      <c r="D35" s="45">
        <v>47485.638295441</v>
      </c>
      <c r="E35" s="45">
        <v>447.73770990000003</v>
      </c>
      <c r="F35" s="46">
        <v>14.62631238</v>
      </c>
      <c r="K35" s="46">
        <v>6.1710559629999997</v>
      </c>
      <c r="L35" s="45">
        <v>12118.969722753</v>
      </c>
      <c r="M35" s="45">
        <v>4450.7920720000002</v>
      </c>
      <c r="O35" s="46">
        <v>14.62631238</v>
      </c>
      <c r="P35" s="45">
        <v>47485.638295441</v>
      </c>
      <c r="Q35" s="45">
        <v>447.73770990000003</v>
      </c>
    </row>
    <row r="36" spans="1:21" x14ac:dyDescent="0.3">
      <c r="A36" s="45">
        <v>12758.957042876</v>
      </c>
      <c r="B36" s="45">
        <v>4234.0535680000003</v>
      </c>
      <c r="C36" s="46">
        <v>6.4139175469999996</v>
      </c>
      <c r="D36" s="45">
        <v>48471.056436512001</v>
      </c>
      <c r="E36" s="45">
        <v>354.76252449999998</v>
      </c>
      <c r="F36" s="46">
        <v>15.187229970000001</v>
      </c>
      <c r="K36" s="46">
        <v>6.4139175469999996</v>
      </c>
      <c r="L36" s="45">
        <v>12758.957042876</v>
      </c>
      <c r="M36" s="45">
        <v>4234.0535680000003</v>
      </c>
      <c r="O36" s="46">
        <v>15.187229970000001</v>
      </c>
      <c r="P36" s="45">
        <v>48471.056436512001</v>
      </c>
      <c r="Q36" s="45">
        <v>354.76252449999998</v>
      </c>
    </row>
    <row r="37" spans="1:21" x14ac:dyDescent="0.3">
      <c r="A37" s="45">
        <v>13394.123060804</v>
      </c>
      <c r="B37" s="45">
        <v>3960.8312059999998</v>
      </c>
      <c r="C37" s="46">
        <v>6.6758490940000002</v>
      </c>
      <c r="D37" s="45">
        <v>49722.457120635998</v>
      </c>
      <c r="E37" s="45">
        <v>402.563515</v>
      </c>
      <c r="F37" s="46">
        <v>15.73305442</v>
      </c>
      <c r="K37" s="46">
        <v>6.6758490940000002</v>
      </c>
      <c r="L37" s="45">
        <v>13394.123060804</v>
      </c>
      <c r="M37" s="45">
        <v>3960.8312059999998</v>
      </c>
      <c r="O37" s="46">
        <v>15.73305442</v>
      </c>
      <c r="P37" s="45">
        <v>49722.457120635998</v>
      </c>
      <c r="Q37" s="45">
        <v>402.563515</v>
      </c>
    </row>
    <row r="38" spans="1:21" x14ac:dyDescent="0.3">
      <c r="A38" s="45">
        <v>13849.795094302999</v>
      </c>
      <c r="B38" s="45">
        <v>3713.494631</v>
      </c>
      <c r="C38" s="46">
        <v>6.9344153530000003</v>
      </c>
      <c r="D38" s="45">
        <v>50854.504773383997</v>
      </c>
      <c r="E38" s="45">
        <v>304.88168109999998</v>
      </c>
      <c r="F38" s="46">
        <v>16.29220673</v>
      </c>
      <c r="K38" s="46">
        <v>6.9344153530000003</v>
      </c>
      <c r="L38" s="45">
        <v>13849.795094302999</v>
      </c>
      <c r="M38" s="45">
        <v>3713.494631</v>
      </c>
      <c r="O38" s="46">
        <v>16.29220673</v>
      </c>
      <c r="P38" s="45">
        <v>50854.504773383997</v>
      </c>
      <c r="Q38" s="45">
        <v>304.88168109999998</v>
      </c>
    </row>
    <row r="39" spans="1:21" x14ac:dyDescent="0.3">
      <c r="A39" s="45">
        <v>14409.029288688</v>
      </c>
      <c r="B39" s="45">
        <v>3294.6890210000001</v>
      </c>
      <c r="C39" s="46">
        <v>7.182244743</v>
      </c>
      <c r="D39" s="45">
        <v>52308.414893695001</v>
      </c>
      <c r="E39" s="45">
        <v>289.2385481</v>
      </c>
      <c r="F39" s="46">
        <v>16.846328</v>
      </c>
      <c r="K39" s="46">
        <v>7.182244743</v>
      </c>
      <c r="L39" s="45">
        <v>14409.029288688</v>
      </c>
      <c r="M39" s="45">
        <v>3294.6890210000001</v>
      </c>
      <c r="O39" s="46">
        <v>16.846328</v>
      </c>
      <c r="P39" s="45">
        <v>52308.414893695001</v>
      </c>
      <c r="Q39" s="45">
        <v>289.2385481</v>
      </c>
    </row>
    <row r="40" spans="1:21" x14ac:dyDescent="0.3">
      <c r="A40" s="45">
        <v>14948.631789278001</v>
      </c>
      <c r="B40" s="45">
        <v>3174.4703089999998</v>
      </c>
      <c r="C40" s="46">
        <v>7.4327182870000001</v>
      </c>
      <c r="D40" s="45">
        <v>53576.992388387996</v>
      </c>
      <c r="E40" s="45">
        <v>283.17869530000002</v>
      </c>
      <c r="F40" s="46">
        <v>17.393211619999999</v>
      </c>
      <c r="K40" s="46">
        <v>7.4327182870000001</v>
      </c>
      <c r="L40" s="45">
        <v>14948.631789278001</v>
      </c>
      <c r="M40" s="45">
        <v>3174.4703089999998</v>
      </c>
      <c r="O40" s="46">
        <v>17.393211619999999</v>
      </c>
      <c r="P40" s="45">
        <v>53576.992388387996</v>
      </c>
      <c r="Q40" s="45">
        <v>283.17869530000002</v>
      </c>
    </row>
    <row r="41" spans="1:21" x14ac:dyDescent="0.3">
      <c r="A41" s="45">
        <v>15373.510888122</v>
      </c>
      <c r="B41" s="45">
        <v>2886.3150179999998</v>
      </c>
      <c r="C41" s="46">
        <v>7.6868776219999999</v>
      </c>
      <c r="D41" s="45">
        <v>54657.878210515002</v>
      </c>
      <c r="E41" s="45">
        <v>141.2191028</v>
      </c>
      <c r="F41" s="46">
        <v>17.948656840000002</v>
      </c>
      <c r="K41" s="46">
        <v>7.6868776219999999</v>
      </c>
      <c r="L41" s="45">
        <v>15373.510888122</v>
      </c>
      <c r="M41" s="45">
        <v>2886.3150179999998</v>
      </c>
      <c r="O41" s="46">
        <v>17.948656840000002</v>
      </c>
      <c r="P41" s="45">
        <v>54657.878210515002</v>
      </c>
      <c r="Q41" s="45">
        <v>141.2191028</v>
      </c>
    </row>
    <row r="42" spans="1:21" x14ac:dyDescent="0.3">
      <c r="A42" s="45">
        <v>15842.526280904</v>
      </c>
      <c r="B42" s="45">
        <v>2718.9451469999999</v>
      </c>
      <c r="C42" s="46">
        <v>7.9303802130000003</v>
      </c>
      <c r="D42" s="45">
        <v>56113.410175602003</v>
      </c>
      <c r="E42" s="45">
        <v>236.79658169999999</v>
      </c>
      <c r="F42" s="46">
        <v>18.52616806</v>
      </c>
      <c r="K42" s="46">
        <v>7.9303802130000003</v>
      </c>
      <c r="L42" s="45">
        <v>15842.526280904</v>
      </c>
      <c r="M42" s="45">
        <v>2718.9451469999999</v>
      </c>
      <c r="O42" s="46">
        <v>18.52616806</v>
      </c>
      <c r="P42" s="45">
        <v>56113.410175602003</v>
      </c>
      <c r="Q42" s="45">
        <v>236.79658169999999</v>
      </c>
    </row>
    <row r="43" spans="1:21" x14ac:dyDescent="0.3">
      <c r="A43" s="45">
        <v>16103.282060568999</v>
      </c>
      <c r="B43" s="45">
        <v>2534.3570239999999</v>
      </c>
      <c r="C43" s="46">
        <v>8.1669118520000001</v>
      </c>
      <c r="D43" s="45">
        <v>57014.713549038999</v>
      </c>
      <c r="E43" s="45">
        <v>284.0547469</v>
      </c>
      <c r="F43" s="46">
        <v>19.064048759999999</v>
      </c>
      <c r="K43" s="46">
        <v>8.1669118520000001</v>
      </c>
      <c r="L43" s="45">
        <v>16103.282060568999</v>
      </c>
      <c r="M43" s="45">
        <v>2534.3570239999999</v>
      </c>
      <c r="O43" s="46">
        <v>19.064048759999999</v>
      </c>
      <c r="P43" s="45">
        <v>57014.713549038999</v>
      </c>
      <c r="Q43" s="45">
        <v>284.0547469</v>
      </c>
    </row>
    <row r="44" spans="1:21" x14ac:dyDescent="0.3">
      <c r="A44" s="45">
        <v>16459.461289160001</v>
      </c>
      <c r="B44" s="45">
        <v>2274.1768489999999</v>
      </c>
      <c r="C44" s="46">
        <v>8.4257986149999997</v>
      </c>
      <c r="D44" s="45">
        <v>58204.410411506004</v>
      </c>
      <c r="E44" s="45">
        <v>158.19832059999999</v>
      </c>
      <c r="F44" s="46">
        <v>19.608107929999999</v>
      </c>
      <c r="K44" s="46">
        <v>8.4257986149999997</v>
      </c>
      <c r="L44" s="45">
        <v>16459.461289160001</v>
      </c>
      <c r="M44" s="45">
        <v>2274.1768489999999</v>
      </c>
      <c r="O44" s="46">
        <v>19.608107929999999</v>
      </c>
      <c r="P44" s="45">
        <v>58204.410411506004</v>
      </c>
      <c r="Q44" s="45">
        <v>158.19832059999999</v>
      </c>
    </row>
    <row r="45" spans="1:21" x14ac:dyDescent="0.3">
      <c r="A45" s="45">
        <v>16858.088618719001</v>
      </c>
      <c r="B45" s="45">
        <v>2161.5961360000001</v>
      </c>
      <c r="C45" s="46">
        <v>8.6827623559999996</v>
      </c>
      <c r="D45" s="45">
        <v>59202.360989473003</v>
      </c>
      <c r="E45" s="45">
        <v>76.663117490000005</v>
      </c>
      <c r="F45" s="46">
        <v>20.178293239999999</v>
      </c>
      <c r="K45" s="46">
        <v>8.6827623559999996</v>
      </c>
      <c r="L45" s="45">
        <v>16858.088618719001</v>
      </c>
      <c r="M45" s="45">
        <v>2161.5961360000001</v>
      </c>
      <c r="O45" s="46">
        <v>20.178293239999999</v>
      </c>
      <c r="P45" s="45">
        <v>59202.360989473003</v>
      </c>
      <c r="Q45" s="45">
        <v>76.663117490000005</v>
      </c>
    </row>
    <row r="46" spans="1:21" x14ac:dyDescent="0.3">
      <c r="A46" s="45">
        <v>17338.596993335999</v>
      </c>
      <c r="B46" s="45">
        <v>2165.0796580000001</v>
      </c>
      <c r="C46" s="46">
        <v>8.9374825730000005</v>
      </c>
      <c r="D46" s="45">
        <v>60111.699866565999</v>
      </c>
      <c r="E46" s="45">
        <v>99.224220509999896</v>
      </c>
      <c r="F46" s="46">
        <v>20.716880039999999</v>
      </c>
      <c r="K46" s="46">
        <v>8.9374825730000005</v>
      </c>
      <c r="L46" s="45">
        <v>17338.596993335999</v>
      </c>
      <c r="M46" s="45">
        <v>2165.0796580000001</v>
      </c>
      <c r="O46" s="46">
        <v>20.716880039999999</v>
      </c>
      <c r="P46" s="45">
        <v>60111.699866565999</v>
      </c>
      <c r="Q46" s="45">
        <v>99.224220509999896</v>
      </c>
    </row>
    <row r="47" spans="1:21" x14ac:dyDescent="0.3">
      <c r="A47" s="45">
        <v>17729.137215086001</v>
      </c>
      <c r="B47" s="45">
        <v>1977.9485810000001</v>
      </c>
      <c r="C47" s="46">
        <v>9.1866741019999996</v>
      </c>
      <c r="D47" s="45">
        <v>61583.376559183002</v>
      </c>
      <c r="E47" s="45">
        <v>125.31407400000001</v>
      </c>
      <c r="F47" s="46">
        <v>21.270913050000001</v>
      </c>
      <c r="K47" s="46">
        <v>9.1866741019999996</v>
      </c>
      <c r="L47" s="45">
        <v>17729.137215086001</v>
      </c>
      <c r="M47" s="45">
        <v>1977.9485810000001</v>
      </c>
      <c r="O47" s="46">
        <v>21.270913050000001</v>
      </c>
      <c r="P47" s="45">
        <v>61583.376559183002</v>
      </c>
      <c r="Q47" s="45">
        <v>125.31407400000001</v>
      </c>
    </row>
    <row r="48" spans="1:21" x14ac:dyDescent="0.3">
      <c r="A48" s="45">
        <v>18040.140694680002</v>
      </c>
      <c r="B48" s="45">
        <v>2018.783304</v>
      </c>
      <c r="C48" s="46">
        <v>9.4245678809999998</v>
      </c>
      <c r="D48" s="45">
        <v>62751.031076758001</v>
      </c>
      <c r="E48" s="45">
        <v>97.870478700000007</v>
      </c>
      <c r="F48" s="46">
        <v>21.816031389999999</v>
      </c>
      <c r="K48" s="46">
        <v>9.4245678809999998</v>
      </c>
      <c r="L48" s="45">
        <v>18040.140694680002</v>
      </c>
      <c r="M48" s="45">
        <v>2018.783304</v>
      </c>
      <c r="O48" s="46">
        <v>21.816031389999999</v>
      </c>
      <c r="P48" s="45">
        <v>62751.031076758001</v>
      </c>
      <c r="Q48" s="45">
        <v>97.870478700000007</v>
      </c>
    </row>
    <row r="49" spans="1:17" x14ac:dyDescent="0.3">
      <c r="A49" s="45">
        <v>18418.782473402</v>
      </c>
      <c r="B49" s="45">
        <v>1871.1335349999999</v>
      </c>
      <c r="C49" s="46">
        <v>9.6790477199999998</v>
      </c>
      <c r="D49" s="45">
        <v>64345.083329647001</v>
      </c>
      <c r="E49" s="45">
        <v>78.068469030000003</v>
      </c>
      <c r="F49" s="46">
        <v>22.36803432</v>
      </c>
      <c r="K49" s="46">
        <v>9.6790477199999998</v>
      </c>
      <c r="L49" s="45">
        <v>18418.782473402</v>
      </c>
      <c r="M49" s="45">
        <v>1871.1335349999999</v>
      </c>
      <c r="O49" s="46">
        <v>22.36803432</v>
      </c>
      <c r="P49" s="45">
        <v>64345.083329647001</v>
      </c>
      <c r="Q49" s="45">
        <v>78.068469030000003</v>
      </c>
    </row>
    <row r="50" spans="1:17" x14ac:dyDescent="0.3">
      <c r="A50" s="45">
        <v>18755.882909824999</v>
      </c>
      <c r="B50" s="45">
        <v>1823.5449169999999</v>
      </c>
      <c r="C50" s="46">
        <v>9.9316045370000001</v>
      </c>
      <c r="D50" s="45">
        <v>65605.846481333996</v>
      </c>
      <c r="E50" s="45">
        <v>108.65511530000001</v>
      </c>
      <c r="F50" s="46">
        <v>22.929393229999999</v>
      </c>
      <c r="K50" s="46">
        <v>9.9316045370000001</v>
      </c>
      <c r="L50" s="45">
        <v>18755.882909824999</v>
      </c>
      <c r="M50" s="45">
        <v>1823.5449169999999</v>
      </c>
      <c r="O50" s="46">
        <v>22.929393229999999</v>
      </c>
      <c r="P50" s="45">
        <v>65605.846481333996</v>
      </c>
      <c r="Q50" s="45">
        <v>108.65511530000001</v>
      </c>
    </row>
    <row r="51" spans="1:17" x14ac:dyDescent="0.3">
      <c r="A51" s="45">
        <v>19279.908328556001</v>
      </c>
      <c r="B51" s="45">
        <v>1816.337131</v>
      </c>
      <c r="C51" s="46">
        <v>10.189209290000001</v>
      </c>
      <c r="D51" s="45">
        <v>67059.535440994005</v>
      </c>
      <c r="E51" s="45">
        <v>84.164706190000004</v>
      </c>
      <c r="F51" s="46">
        <v>23.490310820000001</v>
      </c>
      <c r="K51" s="46">
        <v>10.189209290000001</v>
      </c>
      <c r="L51" s="45">
        <v>19279.908328556001</v>
      </c>
      <c r="M51" s="45">
        <v>1816.337131</v>
      </c>
      <c r="O51" s="46">
        <v>23.490310820000001</v>
      </c>
      <c r="P51" s="45">
        <v>67059.535440994005</v>
      </c>
      <c r="Q51" s="45">
        <v>84.164706190000004</v>
      </c>
    </row>
    <row r="52" spans="1:17" x14ac:dyDescent="0.3">
      <c r="A52" s="45">
        <v>19589.511124027002</v>
      </c>
      <c r="B52" s="45">
        <v>1804.6144549999999</v>
      </c>
      <c r="C52" s="46">
        <v>10.430548480000001</v>
      </c>
      <c r="D52" s="45">
        <v>68209.275945829999</v>
      </c>
      <c r="E52" s="45">
        <v>90.809435449999995</v>
      </c>
      <c r="F52" s="46">
        <v>24.040989790000001</v>
      </c>
      <c r="K52" s="46">
        <v>10.430548480000001</v>
      </c>
      <c r="L52" s="45">
        <v>19589.511124027002</v>
      </c>
      <c r="M52" s="45">
        <v>1804.6144549999999</v>
      </c>
      <c r="O52" s="46">
        <v>24.040989790000001</v>
      </c>
      <c r="P52" s="45">
        <v>68209.275945829999</v>
      </c>
      <c r="Q52" s="45">
        <v>90.809435449999995</v>
      </c>
    </row>
    <row r="53" spans="1:17" x14ac:dyDescent="0.3">
      <c r="A53" s="45">
        <v>19827.1040115</v>
      </c>
      <c r="B53" s="45">
        <v>1741.9368569999999</v>
      </c>
      <c r="C53" s="46">
        <v>10.675012580000001</v>
      </c>
      <c r="D53" s="45">
        <v>69254.186302047005</v>
      </c>
      <c r="E53" s="45">
        <v>176.45306479999999</v>
      </c>
      <c r="F53" s="46">
        <v>24.60737975</v>
      </c>
      <c r="K53" s="46">
        <v>10.675012580000001</v>
      </c>
      <c r="L53" s="45">
        <v>19827.1040115</v>
      </c>
      <c r="M53" s="45">
        <v>1741.9368569999999</v>
      </c>
      <c r="O53" s="46">
        <v>24.60737975</v>
      </c>
      <c r="P53" s="45">
        <v>69254.186302047005</v>
      </c>
      <c r="Q53" s="45">
        <v>176.45306479999999</v>
      </c>
    </row>
    <row r="54" spans="1:17" x14ac:dyDescent="0.3">
      <c r="A54" s="45">
        <v>20207.957396733</v>
      </c>
      <c r="B54" s="45">
        <v>1738.2155279999999</v>
      </c>
      <c r="C54" s="46">
        <v>10.94191193</v>
      </c>
      <c r="D54" s="45">
        <v>70464.229944414998</v>
      </c>
      <c r="E54" s="45">
        <v>109.1369265</v>
      </c>
      <c r="F54" s="46">
        <v>25.156293439999999</v>
      </c>
      <c r="K54" s="46">
        <v>10.94191193</v>
      </c>
      <c r="L54" s="45">
        <v>20207.957396733</v>
      </c>
      <c r="M54" s="45">
        <v>1738.2155279999999</v>
      </c>
      <c r="O54" s="46">
        <v>25.156293439999999</v>
      </c>
      <c r="P54" s="45">
        <v>70464.229944414998</v>
      </c>
      <c r="Q54" s="45">
        <v>109.1369265</v>
      </c>
    </row>
    <row r="55" spans="1:17" x14ac:dyDescent="0.3">
      <c r="A55" s="45">
        <v>20462.196309211999</v>
      </c>
      <c r="B55" s="45">
        <v>1743.4246459999999</v>
      </c>
      <c r="C55" s="46">
        <v>11.185094019999999</v>
      </c>
      <c r="D55" s="45">
        <v>72678.195502329996</v>
      </c>
      <c r="E55" s="45">
        <v>139.08033879999999</v>
      </c>
      <c r="F55" s="46">
        <v>26.233025730000001</v>
      </c>
      <c r="K55" s="46">
        <v>11.185094019999999</v>
      </c>
      <c r="L55" s="45">
        <v>20462.196309211999</v>
      </c>
      <c r="M55" s="45">
        <v>1743.4246459999999</v>
      </c>
      <c r="O55" s="46">
        <v>26.233025730000001</v>
      </c>
      <c r="P55" s="45">
        <v>72678.195502329996</v>
      </c>
      <c r="Q55" s="45">
        <v>139.08033879999999</v>
      </c>
    </row>
    <row r="56" spans="1:17" x14ac:dyDescent="0.3">
      <c r="A56" s="45">
        <v>20987.791968566002</v>
      </c>
      <c r="B56" s="45">
        <v>1645.3731319999999</v>
      </c>
      <c r="C56" s="46">
        <v>11.44085587</v>
      </c>
      <c r="D56" s="45">
        <v>75314.430463405006</v>
      </c>
      <c r="E56" s="45">
        <v>132.99957620000001</v>
      </c>
      <c r="F56" s="46">
        <v>27.351859940000001</v>
      </c>
      <c r="K56" s="46">
        <v>11.44085587</v>
      </c>
      <c r="L56" s="45">
        <v>20987.791968566002</v>
      </c>
      <c r="M56" s="45">
        <v>1645.3731319999999</v>
      </c>
      <c r="O56" s="46">
        <v>27.351859940000001</v>
      </c>
      <c r="P56" s="45">
        <v>75314.430463405006</v>
      </c>
      <c r="Q56" s="45">
        <v>132.99957620000001</v>
      </c>
    </row>
    <row r="57" spans="1:17" x14ac:dyDescent="0.3">
      <c r="A57" s="45">
        <v>21107.624181351999</v>
      </c>
      <c r="B57" s="45">
        <v>1684.4088999999999</v>
      </c>
      <c r="C57" s="46">
        <v>11.67818877</v>
      </c>
      <c r="D57" s="45">
        <v>78391.438602117007</v>
      </c>
      <c r="E57" s="45">
        <v>167.5053355</v>
      </c>
      <c r="F57" s="46">
        <v>28.456483649999999</v>
      </c>
      <c r="K57" s="46">
        <v>11.67818877</v>
      </c>
      <c r="L57" s="45">
        <v>21107.624181351999</v>
      </c>
      <c r="M57" s="45">
        <v>1684.4088999999999</v>
      </c>
      <c r="O57" s="46">
        <v>28.456483649999999</v>
      </c>
      <c r="P57" s="45">
        <v>78391.438602117007</v>
      </c>
      <c r="Q57" s="45">
        <v>167.5053355</v>
      </c>
    </row>
    <row r="58" spans="1:17" x14ac:dyDescent="0.3">
      <c r="A58" s="45">
        <v>21362.275927047001</v>
      </c>
      <c r="B58" s="45">
        <v>1666.372926</v>
      </c>
      <c r="C58" s="46">
        <v>11.93699541</v>
      </c>
      <c r="D58" s="45">
        <v>81283.114115210003</v>
      </c>
      <c r="E58" s="45">
        <v>253.863934</v>
      </c>
      <c r="F58" s="46">
        <v>29.57046334</v>
      </c>
      <c r="K58" s="46">
        <v>11.93699541</v>
      </c>
      <c r="L58" s="45">
        <v>21362.275927047001</v>
      </c>
      <c r="M58" s="45">
        <v>1666.372926</v>
      </c>
      <c r="O58" s="46">
        <v>29.57046334</v>
      </c>
      <c r="P58" s="45">
        <v>81283.114115210003</v>
      </c>
      <c r="Q58" s="45">
        <v>253.863934</v>
      </c>
    </row>
    <row r="59" spans="1:17" x14ac:dyDescent="0.3">
      <c r="A59" s="45">
        <v>22233.368755544001</v>
      </c>
      <c r="B59" s="45">
        <v>1683.707173</v>
      </c>
      <c r="C59" s="46">
        <v>12.45677208</v>
      </c>
      <c r="D59" s="45">
        <v>83812.67592224</v>
      </c>
      <c r="E59" s="45">
        <v>274.77918199999999</v>
      </c>
      <c r="F59" s="46">
        <v>30.677293649999999</v>
      </c>
      <c r="K59" s="46">
        <v>12.45677208</v>
      </c>
      <c r="L59" s="45">
        <v>22233.368755544001</v>
      </c>
      <c r="M59" s="45">
        <v>1683.707173</v>
      </c>
      <c r="O59" s="46">
        <v>30.677293649999999</v>
      </c>
      <c r="P59" s="45">
        <v>83812.67592224</v>
      </c>
      <c r="Q59" s="45">
        <v>274.77918199999999</v>
      </c>
    </row>
    <row r="60" spans="1:17" x14ac:dyDescent="0.3">
      <c r="A60" s="45">
        <v>22560.774983428</v>
      </c>
      <c r="B60" s="45">
        <v>1730.355372</v>
      </c>
      <c r="C60" s="46">
        <v>12.95603652</v>
      </c>
      <c r="D60" s="45">
        <v>86331.622018017006</v>
      </c>
      <c r="E60" s="45">
        <v>194.17950479999999</v>
      </c>
      <c r="F60" s="46">
        <v>31.780505130000002</v>
      </c>
      <c r="K60" s="46">
        <v>12.95603652</v>
      </c>
      <c r="L60" s="45">
        <v>22560.774983428</v>
      </c>
      <c r="M60" s="45">
        <v>1730.355372</v>
      </c>
      <c r="O60" s="46">
        <v>31.780505130000002</v>
      </c>
      <c r="P60" s="45">
        <v>86331.622018017006</v>
      </c>
      <c r="Q60" s="45">
        <v>194.17950479999999</v>
      </c>
    </row>
    <row r="61" spans="1:17" x14ac:dyDescent="0.3">
      <c r="A61" s="45">
        <v>22959.630845659001</v>
      </c>
      <c r="B61" s="45">
        <v>1633.601588</v>
      </c>
      <c r="C61" s="46">
        <v>13.46179117</v>
      </c>
      <c r="D61" s="45">
        <v>89650.653629245906</v>
      </c>
      <c r="E61" s="45">
        <v>192.93271799999999</v>
      </c>
      <c r="F61" s="46">
        <v>32.891836910000002</v>
      </c>
      <c r="K61" s="46">
        <v>13.46179117</v>
      </c>
      <c r="L61" s="45">
        <v>22959.630845659001</v>
      </c>
      <c r="M61" s="45">
        <v>1633.601588</v>
      </c>
      <c r="O61" s="46">
        <v>32.891836910000002</v>
      </c>
      <c r="P61" s="45">
        <v>89650.653629245906</v>
      </c>
      <c r="Q61" s="45">
        <v>192.93271799999999</v>
      </c>
    </row>
    <row r="62" spans="1:17" x14ac:dyDescent="0.3">
      <c r="A62" s="45">
        <v>23661.941237260999</v>
      </c>
      <c r="B62" s="45">
        <v>1574.0406359999999</v>
      </c>
      <c r="C62" s="46">
        <v>13.96538241</v>
      </c>
      <c r="K62" s="46">
        <v>13.96538241</v>
      </c>
      <c r="L62" s="45">
        <v>23661.941237260999</v>
      </c>
      <c r="M62" s="45">
        <v>1574.0406359999999</v>
      </c>
    </row>
    <row r="63" spans="1:17" x14ac:dyDescent="0.3">
      <c r="A63" s="45">
        <v>24201.890222870999</v>
      </c>
      <c r="B63" s="45">
        <v>1575.48838</v>
      </c>
      <c r="C63" s="46">
        <v>14.464646849999999</v>
      </c>
      <c r="K63" s="46">
        <v>14.464646849999999</v>
      </c>
      <c r="L63" s="45">
        <v>24201.890222870999</v>
      </c>
      <c r="M63" s="45">
        <v>1575.48838</v>
      </c>
    </row>
    <row r="64" spans="1:17" x14ac:dyDescent="0.3">
      <c r="A64" s="45">
        <v>25162.980692321002</v>
      </c>
      <c r="B64" s="45">
        <v>1562.704755</v>
      </c>
      <c r="C64" s="46">
        <v>14.97825383</v>
      </c>
      <c r="K64" s="46">
        <v>14.97825383</v>
      </c>
      <c r="L64" s="45">
        <v>25162.980692321002</v>
      </c>
      <c r="M64" s="45">
        <v>1562.704755</v>
      </c>
    </row>
    <row r="65" spans="1:13" x14ac:dyDescent="0.3">
      <c r="A65" s="45">
        <v>25751.931506192999</v>
      </c>
      <c r="B65" s="45">
        <v>1586.6753639999999</v>
      </c>
      <c r="C65" s="46">
        <v>15.478800290000001</v>
      </c>
      <c r="K65" s="46">
        <v>15.478800290000001</v>
      </c>
      <c r="L65" s="45">
        <v>25751.931506192999</v>
      </c>
      <c r="M65" s="45">
        <v>1586.6753639999999</v>
      </c>
    </row>
    <row r="66" spans="1:13" x14ac:dyDescent="0.3">
      <c r="A66" s="45">
        <v>26212.240541341998</v>
      </c>
      <c r="B66" s="45">
        <v>1598.8594740000001</v>
      </c>
      <c r="C66" s="46">
        <v>15.97798461</v>
      </c>
      <c r="K66" s="46">
        <v>15.97798461</v>
      </c>
      <c r="L66" s="45">
        <v>26212.240541341998</v>
      </c>
      <c r="M66" s="45">
        <v>1598.8594740000001</v>
      </c>
    </row>
    <row r="67" spans="1:13" x14ac:dyDescent="0.3">
      <c r="A67" s="45">
        <v>26870.930680525998</v>
      </c>
      <c r="B67" s="45">
        <v>1658.8987930000001</v>
      </c>
      <c r="C67" s="46">
        <v>16.468996090000001</v>
      </c>
      <c r="K67" s="46">
        <v>16.468996090000001</v>
      </c>
      <c r="L67" s="45">
        <v>26870.930680525998</v>
      </c>
      <c r="M67" s="45">
        <v>1658.8987930000001</v>
      </c>
    </row>
    <row r="68" spans="1:13" x14ac:dyDescent="0.3">
      <c r="A68" s="45">
        <v>27519.668590411002</v>
      </c>
      <c r="B68" s="45">
        <v>1718.8089130000001</v>
      </c>
      <c r="C68" s="46">
        <v>16.97555199</v>
      </c>
      <c r="K68" s="46">
        <v>16.97555199</v>
      </c>
      <c r="L68" s="45">
        <v>27519.668590411002</v>
      </c>
      <c r="M68" s="45">
        <v>1718.8089130000001</v>
      </c>
    </row>
    <row r="69" spans="1:13" x14ac:dyDescent="0.3">
      <c r="A69" s="45">
        <v>28167.816738558999</v>
      </c>
      <c r="B69" s="45">
        <v>1647.3614379999999</v>
      </c>
      <c r="C69" s="46">
        <v>17.487235949999999</v>
      </c>
      <c r="K69" s="46">
        <v>17.487235949999999</v>
      </c>
      <c r="L69" s="45">
        <v>28167.816738558999</v>
      </c>
      <c r="M69" s="45">
        <v>1647.3614379999999</v>
      </c>
    </row>
    <row r="70" spans="1:13" x14ac:dyDescent="0.3">
      <c r="A70" s="45">
        <v>28436.748090293</v>
      </c>
      <c r="B70" s="45">
        <v>1670.0563910000001</v>
      </c>
      <c r="C70" s="46">
        <v>17.98553888</v>
      </c>
      <c r="K70" s="46">
        <v>17.98553888</v>
      </c>
      <c r="L70" s="45">
        <v>28436.748090293</v>
      </c>
      <c r="M70" s="45">
        <v>1670.0563910000001</v>
      </c>
    </row>
    <row r="71" spans="1:13" x14ac:dyDescent="0.3">
      <c r="A71" s="45">
        <v>29180.511359931999</v>
      </c>
      <c r="B71" s="45">
        <v>1696.0345789999999</v>
      </c>
      <c r="C71" s="46">
        <v>18.48945062</v>
      </c>
      <c r="K71" s="46">
        <v>18.48945062</v>
      </c>
      <c r="L71" s="45">
        <v>29180.511359931999</v>
      </c>
      <c r="M71" s="45">
        <v>1696.0345789999999</v>
      </c>
    </row>
    <row r="72" spans="1:13" x14ac:dyDescent="0.3">
      <c r="A72" s="45">
        <v>29876.356488500001</v>
      </c>
      <c r="B72" s="45">
        <v>1676.7087140000001</v>
      </c>
      <c r="C72" s="46">
        <v>18.978619210000002</v>
      </c>
      <c r="K72" s="46">
        <v>18.978619210000002</v>
      </c>
      <c r="L72" s="45">
        <v>29876.356488500001</v>
      </c>
      <c r="M72" s="45">
        <v>1676.7087140000001</v>
      </c>
    </row>
    <row r="73" spans="1:13" x14ac:dyDescent="0.3">
      <c r="A73" s="45">
        <v>30787.390930584999</v>
      </c>
      <c r="B73" s="45">
        <v>1723.0604559999999</v>
      </c>
      <c r="C73" s="46">
        <v>19.50632834</v>
      </c>
      <c r="K73" s="46">
        <v>19.50632834</v>
      </c>
      <c r="L73" s="45">
        <v>30787.390930584999</v>
      </c>
      <c r="M73" s="45">
        <v>1723.0604559999999</v>
      </c>
    </row>
    <row r="74" spans="1:13" x14ac:dyDescent="0.3">
      <c r="A74" s="45">
        <v>31743.39470506</v>
      </c>
      <c r="B74" s="45">
        <v>1741.976064</v>
      </c>
      <c r="C74" s="46">
        <v>20.016489910000001</v>
      </c>
      <c r="K74" s="46">
        <v>20.016489910000001</v>
      </c>
      <c r="L74" s="45">
        <v>31743.39470506</v>
      </c>
      <c r="M74" s="45">
        <v>1741.976064</v>
      </c>
    </row>
    <row r="75" spans="1:13" x14ac:dyDescent="0.3">
      <c r="A75" s="45">
        <v>32384.318271938999</v>
      </c>
      <c r="B75" s="45">
        <v>1731.30366</v>
      </c>
      <c r="C75" s="46">
        <v>20.505418110000001</v>
      </c>
      <c r="K75" s="46">
        <v>20.505418110000001</v>
      </c>
      <c r="L75" s="45">
        <v>32384.318271938999</v>
      </c>
      <c r="M75" s="45">
        <v>1731.30366</v>
      </c>
    </row>
    <row r="76" spans="1:13" x14ac:dyDescent="0.3">
      <c r="A76" s="45">
        <v>33147.543678875001</v>
      </c>
      <c r="B76" s="45">
        <v>1814.612846</v>
      </c>
      <c r="C76" s="46">
        <v>21.00812797</v>
      </c>
      <c r="K76" s="46">
        <v>21.00812797</v>
      </c>
      <c r="L76" s="45">
        <v>33147.543678875001</v>
      </c>
      <c r="M76" s="45">
        <v>1814.612846</v>
      </c>
    </row>
    <row r="77" spans="1:13" x14ac:dyDescent="0.3">
      <c r="A77" s="45">
        <v>33633.433629334999</v>
      </c>
      <c r="B77" s="45">
        <v>1772.8429389999999</v>
      </c>
      <c r="C77" s="46">
        <v>21.50691166</v>
      </c>
      <c r="K77" s="46">
        <v>21.50691166</v>
      </c>
      <c r="L77" s="45">
        <v>33633.433629334999</v>
      </c>
      <c r="M77" s="45">
        <v>1772.8429389999999</v>
      </c>
    </row>
    <row r="78" spans="1:13" x14ac:dyDescent="0.3">
      <c r="A78" s="45">
        <v>34271.850708835002</v>
      </c>
      <c r="B78" s="45">
        <v>1818.157191</v>
      </c>
      <c r="C78" s="46">
        <v>22.014108570000001</v>
      </c>
      <c r="K78" s="46">
        <v>22.014108570000001</v>
      </c>
      <c r="L78" s="45">
        <v>34271.850708835002</v>
      </c>
      <c r="M78" s="45">
        <v>1818.157191</v>
      </c>
    </row>
    <row r="79" spans="1:13" x14ac:dyDescent="0.3">
      <c r="A79" s="45">
        <v>34895.818625795997</v>
      </c>
      <c r="B79" s="45">
        <v>1758.658651</v>
      </c>
      <c r="C79" s="46">
        <v>22.51169037</v>
      </c>
      <c r="K79" s="46">
        <v>22.51169037</v>
      </c>
      <c r="L79" s="45">
        <v>34895.818625795997</v>
      </c>
      <c r="M79" s="45">
        <v>1758.658651</v>
      </c>
    </row>
    <row r="80" spans="1:13" x14ac:dyDescent="0.3">
      <c r="A80" s="45">
        <v>35288.968543230003</v>
      </c>
      <c r="B80" s="45">
        <v>1848.3577620000001</v>
      </c>
      <c r="C80" s="46">
        <v>23.012477199999999</v>
      </c>
      <c r="K80" s="46">
        <v>23.012477199999999</v>
      </c>
      <c r="L80" s="45">
        <v>35288.968543230003</v>
      </c>
      <c r="M80" s="45">
        <v>1848.3577620000001</v>
      </c>
    </row>
    <row r="81" spans="1:13" x14ac:dyDescent="0.3">
      <c r="A81" s="45">
        <v>36167.713530255001</v>
      </c>
      <c r="B81" s="45">
        <v>1793.160421</v>
      </c>
      <c r="C81" s="46">
        <v>23.519593990000001</v>
      </c>
      <c r="K81" s="46">
        <v>23.519593990000001</v>
      </c>
      <c r="L81" s="45">
        <v>36167.713530255001</v>
      </c>
      <c r="M81" s="45">
        <v>1793.160421</v>
      </c>
    </row>
    <row r="82" spans="1:13" x14ac:dyDescent="0.3">
      <c r="A82" s="45">
        <v>37002.078946627</v>
      </c>
      <c r="B82" s="45">
        <v>1853.623456</v>
      </c>
      <c r="C82" s="46">
        <v>24.029755550000001</v>
      </c>
      <c r="K82" s="46">
        <v>24.029755550000001</v>
      </c>
      <c r="L82" s="45">
        <v>37002.078946627</v>
      </c>
      <c r="M82" s="45">
        <v>1853.623456</v>
      </c>
    </row>
    <row r="83" spans="1:13" x14ac:dyDescent="0.3">
      <c r="A83" s="45">
        <v>38295.131553373001</v>
      </c>
      <c r="B83" s="45">
        <v>1856.166972</v>
      </c>
      <c r="C83" s="46">
        <v>24.535189689999999</v>
      </c>
      <c r="K83" s="46">
        <v>24.535189689999999</v>
      </c>
      <c r="L83" s="45">
        <v>38295.131553373001</v>
      </c>
      <c r="M83" s="45">
        <v>1856.166972</v>
      </c>
    </row>
    <row r="84" spans="1:13" x14ac:dyDescent="0.3">
      <c r="A84" s="45">
        <v>39175.572105389998</v>
      </c>
      <c r="B84" s="45">
        <v>1801.384963</v>
      </c>
      <c r="C84" s="46">
        <v>25.030688219999998</v>
      </c>
      <c r="K84" s="46">
        <v>25.030688219999998</v>
      </c>
      <c r="L84" s="45">
        <v>39175.572105389998</v>
      </c>
      <c r="M84" s="45">
        <v>1801.384963</v>
      </c>
    </row>
    <row r="85" spans="1:13" x14ac:dyDescent="0.3">
      <c r="A85" s="45">
        <v>39936.438465380998</v>
      </c>
      <c r="B85" s="45">
        <v>2022.1592840000001</v>
      </c>
      <c r="C85" s="46">
        <v>25.545416960000001</v>
      </c>
      <c r="K85" s="46">
        <v>25.545416960000001</v>
      </c>
      <c r="L85" s="45">
        <v>39936.438465380998</v>
      </c>
      <c r="M85" s="45">
        <v>2022.1592840000001</v>
      </c>
    </row>
    <row r="86" spans="1:13" x14ac:dyDescent="0.3">
      <c r="A86" s="45">
        <v>40845.113860521</v>
      </c>
      <c r="B86" s="45">
        <v>1998.072516</v>
      </c>
      <c r="C86" s="46">
        <v>26.037870699999999</v>
      </c>
      <c r="K86" s="46">
        <v>26.037870699999999</v>
      </c>
      <c r="L86" s="45">
        <v>40845.113860521</v>
      </c>
      <c r="M86" s="45">
        <v>1998.072516</v>
      </c>
    </row>
    <row r="87" spans="1:13" x14ac:dyDescent="0.3">
      <c r="A87" s="45">
        <v>41522.455214613998</v>
      </c>
      <c r="B87" s="45">
        <v>1816.86421</v>
      </c>
      <c r="C87" s="46">
        <v>26.554682719999999</v>
      </c>
      <c r="K87" s="46">
        <v>26.554682719999999</v>
      </c>
      <c r="L87" s="45">
        <v>41522.455214613998</v>
      </c>
      <c r="M87" s="45">
        <v>1816.86421</v>
      </c>
    </row>
    <row r="88" spans="1:13" x14ac:dyDescent="0.3">
      <c r="A88" s="45">
        <v>42331.165995459</v>
      </c>
      <c r="B88" s="45">
        <v>1804.0229139999999</v>
      </c>
      <c r="C88" s="46">
        <v>27.053466409999999</v>
      </c>
      <c r="K88" s="46">
        <v>27.053466409999999</v>
      </c>
      <c r="L88" s="45">
        <v>42331.165995459</v>
      </c>
      <c r="M88" s="45">
        <v>1804.0229139999999</v>
      </c>
    </row>
    <row r="89" spans="1:13" x14ac:dyDescent="0.3">
      <c r="A89" s="45">
        <v>42549.672718743001</v>
      </c>
      <c r="B89" s="45">
        <v>1949.2811690000001</v>
      </c>
      <c r="C89" s="46">
        <v>27.554253240000001</v>
      </c>
      <c r="K89" s="46">
        <v>27.554253240000001</v>
      </c>
      <c r="L89" s="45">
        <v>42549.672718743001</v>
      </c>
      <c r="M89" s="45">
        <v>1949.2811690000001</v>
      </c>
    </row>
    <row r="90" spans="1:13" x14ac:dyDescent="0.3">
      <c r="A90" s="45">
        <v>43185.509590645997</v>
      </c>
      <c r="B90" s="45">
        <v>2039.9474439999999</v>
      </c>
      <c r="C90" s="46">
        <v>28.04350195</v>
      </c>
      <c r="K90" s="46">
        <v>28.04350195</v>
      </c>
      <c r="L90" s="45">
        <v>43185.509590645997</v>
      </c>
      <c r="M90" s="45">
        <v>2039.9474439999999</v>
      </c>
    </row>
    <row r="91" spans="1:13" x14ac:dyDescent="0.3">
      <c r="A91" s="45">
        <v>44260.940116714002</v>
      </c>
      <c r="B91" s="45">
        <v>1998.86781</v>
      </c>
      <c r="C91" s="46">
        <v>28.5474137</v>
      </c>
      <c r="K91" s="46">
        <v>28.5474137</v>
      </c>
      <c r="L91" s="45">
        <v>44260.940116714002</v>
      </c>
      <c r="M91" s="45">
        <v>1998.86781</v>
      </c>
    </row>
    <row r="92" spans="1:13" x14ac:dyDescent="0.3">
      <c r="A92" s="45">
        <v>45399.25398791</v>
      </c>
      <c r="B92" s="45">
        <v>1926.211429</v>
      </c>
      <c r="C92" s="46">
        <v>29.061020679999999</v>
      </c>
      <c r="K92" s="46">
        <v>29.061020679999999</v>
      </c>
      <c r="L92" s="45">
        <v>45399.25398791</v>
      </c>
      <c r="M92" s="45">
        <v>1926.211429</v>
      </c>
    </row>
    <row r="93" spans="1:13" x14ac:dyDescent="0.3">
      <c r="A93" s="45">
        <v>46641.734525772998</v>
      </c>
      <c r="B93" s="45">
        <v>1998.1550400000001</v>
      </c>
      <c r="C93" s="46">
        <v>29.553073789999999</v>
      </c>
      <c r="K93" s="46">
        <v>29.553073789999999</v>
      </c>
      <c r="L93" s="45">
        <v>46641.734525772998</v>
      </c>
      <c r="M93" s="45">
        <v>1998.1550400000001</v>
      </c>
    </row>
    <row r="94" spans="1:13" x14ac:dyDescent="0.3">
      <c r="A94" s="45">
        <v>47664.823697747001</v>
      </c>
      <c r="B94" s="45">
        <v>2070.6134470000002</v>
      </c>
      <c r="C94" s="46">
        <v>30.065799380000001</v>
      </c>
      <c r="K94" s="46">
        <v>30.065799380000001</v>
      </c>
      <c r="L94" s="45">
        <v>47664.823697747001</v>
      </c>
      <c r="M94" s="45">
        <v>2070.6134470000002</v>
      </c>
    </row>
    <row r="95" spans="1:13" x14ac:dyDescent="0.3">
      <c r="A95" s="45">
        <v>48965.248326196997</v>
      </c>
      <c r="B95" s="45">
        <v>2072.497515</v>
      </c>
      <c r="C95" s="46">
        <v>30.561217790000001</v>
      </c>
      <c r="K95" s="46">
        <v>30.561217790000001</v>
      </c>
      <c r="L95" s="45">
        <v>48965.248326196997</v>
      </c>
      <c r="M95" s="45">
        <v>2072.497515</v>
      </c>
    </row>
    <row r="96" spans="1:13" x14ac:dyDescent="0.3">
      <c r="A96" s="45">
        <v>49704.146061512001</v>
      </c>
      <c r="B96" s="45">
        <v>2079.4154680000001</v>
      </c>
      <c r="C96" s="46">
        <v>31.08427962</v>
      </c>
      <c r="K96" s="46">
        <v>31.08427962</v>
      </c>
      <c r="L96" s="45">
        <v>49704.146061512001</v>
      </c>
      <c r="M96" s="45">
        <v>2079.4154680000001</v>
      </c>
    </row>
    <row r="97" spans="1:13" x14ac:dyDescent="0.3">
      <c r="A97" s="45">
        <v>50560.480102560003</v>
      </c>
      <c r="B97" s="45">
        <v>2004.3327059999999</v>
      </c>
      <c r="C97" s="46">
        <v>31.578496130000001</v>
      </c>
      <c r="K97" s="46">
        <v>31.578496130000001</v>
      </c>
      <c r="L97" s="45">
        <v>50560.480102560003</v>
      </c>
      <c r="M97" s="45">
        <v>2004.3327059999999</v>
      </c>
    </row>
    <row r="98" spans="1:13" x14ac:dyDescent="0.3">
      <c r="A98" s="45">
        <v>51159.161985079001</v>
      </c>
      <c r="B98" s="45">
        <v>2072.8524590000002</v>
      </c>
      <c r="C98" s="46">
        <v>32.072632519999999</v>
      </c>
      <c r="K98" s="46">
        <v>32.072632519999999</v>
      </c>
      <c r="L98" s="45">
        <v>51159.161985079001</v>
      </c>
      <c r="M98" s="45">
        <v>2072.8524590000002</v>
      </c>
    </row>
    <row r="99" spans="1:13" x14ac:dyDescent="0.3">
      <c r="A99" s="45">
        <v>52793.465476468999</v>
      </c>
      <c r="B99" s="45">
        <v>2192.9461190000002</v>
      </c>
      <c r="C99" s="46">
        <v>33.088628849999999</v>
      </c>
      <c r="K99" s="46">
        <v>33.088628849999999</v>
      </c>
      <c r="L99" s="45">
        <v>52793.465476468999</v>
      </c>
      <c r="M99" s="45">
        <v>2192.9461190000002</v>
      </c>
    </row>
    <row r="100" spans="1:13" x14ac:dyDescent="0.3">
      <c r="A100" s="45">
        <v>54951.329949222003</v>
      </c>
      <c r="B100" s="45">
        <v>2335.6662780000001</v>
      </c>
      <c r="C100" s="46">
        <v>34.076741380000001</v>
      </c>
      <c r="K100" s="46">
        <v>34.076741380000001</v>
      </c>
      <c r="L100" s="45">
        <v>54951.329949222003</v>
      </c>
      <c r="M100" s="45">
        <v>2335.6662780000001</v>
      </c>
    </row>
    <row r="101" spans="1:13" x14ac:dyDescent="0.3">
      <c r="A101" s="45">
        <v>57609.459814756003</v>
      </c>
      <c r="B101" s="45">
        <v>2323.2767210000002</v>
      </c>
      <c r="C101" s="46">
        <v>35.088010279999999</v>
      </c>
      <c r="K101" s="46">
        <v>35.088010279999999</v>
      </c>
      <c r="L101" s="45">
        <v>57609.459814756003</v>
      </c>
      <c r="M101" s="45">
        <v>2323.2767210000002</v>
      </c>
    </row>
    <row r="102" spans="1:13" x14ac:dyDescent="0.3">
      <c r="A102" s="45">
        <v>60119.338323837997</v>
      </c>
      <c r="B102" s="45">
        <v>2296.4249100000002</v>
      </c>
      <c r="C102" s="46">
        <v>36.109855809999999</v>
      </c>
      <c r="K102" s="46">
        <v>36.109855809999999</v>
      </c>
      <c r="L102" s="45">
        <v>60119.338323837997</v>
      </c>
      <c r="M102" s="45">
        <v>2296.4249100000002</v>
      </c>
    </row>
    <row r="103" spans="1:13" x14ac:dyDescent="0.3">
      <c r="A103" s="45">
        <v>61845.865806734997</v>
      </c>
      <c r="B103" s="45">
        <v>2235.8284800000001</v>
      </c>
      <c r="C103" s="46">
        <v>37.106141170000001</v>
      </c>
      <c r="K103" s="46">
        <v>37.106141170000001</v>
      </c>
      <c r="L103" s="45">
        <v>61845.865806734997</v>
      </c>
      <c r="M103" s="45">
        <v>2235.8284800000001</v>
      </c>
    </row>
    <row r="104" spans="1:13" x14ac:dyDescent="0.3">
      <c r="A104" s="45">
        <v>63952.715889302002</v>
      </c>
      <c r="B104" s="45">
        <v>2390.1305980000002</v>
      </c>
      <c r="C104" s="46">
        <v>38.112121770000002</v>
      </c>
      <c r="K104" s="46">
        <v>38.112121770000002</v>
      </c>
      <c r="L104" s="45">
        <v>63952.715889302002</v>
      </c>
      <c r="M104" s="45">
        <v>2390.1305980000002</v>
      </c>
    </row>
    <row r="105" spans="1:13" x14ac:dyDescent="0.3">
      <c r="A105" s="45">
        <v>66736.686165310006</v>
      </c>
      <c r="B105" s="45">
        <v>2479.6663429999999</v>
      </c>
      <c r="C105" s="46">
        <v>39.114015940000002</v>
      </c>
      <c r="K105" s="46">
        <v>39.114015940000002</v>
      </c>
      <c r="L105" s="45">
        <v>66736.686165310006</v>
      </c>
      <c r="M105" s="45">
        <v>2479.6663429999999</v>
      </c>
    </row>
    <row r="106" spans="1:13" x14ac:dyDescent="0.3">
      <c r="A106" s="45">
        <v>69347.782532377998</v>
      </c>
      <c r="B106" s="45">
        <v>2500.0824590000002</v>
      </c>
      <c r="C106" s="46">
        <v>40.112144200000003</v>
      </c>
      <c r="K106" s="46">
        <v>40.112144200000003</v>
      </c>
      <c r="L106" s="45">
        <v>69347.782532377998</v>
      </c>
      <c r="M106" s="45">
        <v>2500.0824590000002</v>
      </c>
    </row>
    <row r="107" spans="1:13" x14ac:dyDescent="0.3">
      <c r="A107" s="45">
        <v>71808.637097133906</v>
      </c>
      <c r="B107" s="45">
        <v>2623.806321</v>
      </c>
      <c r="C107" s="46">
        <v>41.124374619999998</v>
      </c>
      <c r="K107" s="46">
        <v>41.124374619999998</v>
      </c>
      <c r="L107" s="45">
        <v>71808.637097133906</v>
      </c>
      <c r="M107" s="45">
        <v>2623.806321</v>
      </c>
    </row>
    <row r="108" spans="1:13" x14ac:dyDescent="0.3">
      <c r="A108" s="45">
        <v>73915.855780786005</v>
      </c>
      <c r="B108" s="45">
        <v>2767.1858109999998</v>
      </c>
      <c r="C108" s="46">
        <v>42.123384260000002</v>
      </c>
      <c r="K108" s="46">
        <v>42.123384260000002</v>
      </c>
      <c r="L108" s="45">
        <v>73915.855780786005</v>
      </c>
      <c r="M108" s="45">
        <v>2767.1858109999998</v>
      </c>
    </row>
    <row r="109" spans="1:13" x14ac:dyDescent="0.3">
      <c r="A109" s="45">
        <v>76621.535186306006</v>
      </c>
      <c r="B109" s="45">
        <v>2817.5413560000002</v>
      </c>
      <c r="C109" s="46">
        <v>43.142585629999999</v>
      </c>
      <c r="K109" s="46">
        <v>43.142585629999999</v>
      </c>
      <c r="L109" s="45">
        <v>76621.535186306006</v>
      </c>
      <c r="M109" s="45">
        <v>2817.5413560000002</v>
      </c>
    </row>
    <row r="110" spans="1:13" x14ac:dyDescent="0.3">
      <c r="A110" s="45">
        <v>79063.075054198998</v>
      </c>
      <c r="B110" s="45">
        <v>3741.9081209999999</v>
      </c>
      <c r="C110" s="46">
        <v>44.149768119999997</v>
      </c>
      <c r="K110" s="46">
        <v>44.149768119999997</v>
      </c>
      <c r="L110" s="45">
        <v>79063.075054198998</v>
      </c>
      <c r="M110" s="45">
        <v>3741.9081209999999</v>
      </c>
    </row>
    <row r="111" spans="1:13" x14ac:dyDescent="0.3">
      <c r="A111" s="45">
        <v>80996.240305437997</v>
      </c>
      <c r="B111" s="45">
        <v>4793.881386</v>
      </c>
      <c r="C111" s="46">
        <v>45.133153210000003</v>
      </c>
      <c r="K111" s="46">
        <v>45.133153210000003</v>
      </c>
      <c r="L111" s="45">
        <v>80996.240305437997</v>
      </c>
      <c r="M111" s="45">
        <v>4793.881386</v>
      </c>
    </row>
    <row r="112" spans="1:13" x14ac:dyDescent="0.3">
      <c r="A112" s="45">
        <v>82898.148184653997</v>
      </c>
      <c r="B112" s="45">
        <v>6017.5348009999998</v>
      </c>
      <c r="C112" s="46">
        <v>46.14410161</v>
      </c>
      <c r="K112" s="46">
        <v>46.14410161</v>
      </c>
      <c r="L112" s="45">
        <v>82898.148184653997</v>
      </c>
      <c r="M112" s="45">
        <v>6017.5348009999998</v>
      </c>
    </row>
    <row r="113" spans="1:13" x14ac:dyDescent="0.3">
      <c r="A113" s="45">
        <v>77673.448963140007</v>
      </c>
      <c r="B113" s="45">
        <v>5553.0643559999999</v>
      </c>
      <c r="C113" s="46">
        <v>47.141668989999999</v>
      </c>
      <c r="K113" s="46">
        <v>47.141668989999999</v>
      </c>
      <c r="L113" s="45">
        <v>77673.448963140007</v>
      </c>
      <c r="M113" s="45">
        <v>5553.0643559999999</v>
      </c>
    </row>
  </sheetData>
  <mergeCells count="6">
    <mergeCell ref="A1:C1"/>
    <mergeCell ref="D1:F1"/>
    <mergeCell ref="G1:I1"/>
    <mergeCell ref="K1:M1"/>
    <mergeCell ref="O1:Q1"/>
    <mergeCell ref="S1:U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A6F9-9666-4790-BFB5-A0E95C9585FD}">
  <dimension ref="A1:AI52"/>
  <sheetViews>
    <sheetView topLeftCell="A9" zoomScale="70" zoomScaleNormal="70" workbookViewId="0">
      <selection activeCell="H36" sqref="H36"/>
    </sheetView>
  </sheetViews>
  <sheetFormatPr defaultRowHeight="14.4" x14ac:dyDescent="0.3"/>
  <cols>
    <col min="1" max="1" width="12.21875" bestFit="1" customWidth="1"/>
    <col min="2" max="2" width="10" bestFit="1" customWidth="1"/>
    <col min="3" max="7" width="6.88671875" style="25" customWidth="1"/>
    <col min="8" max="19" width="5.5546875" style="25" bestFit="1" customWidth="1"/>
    <col min="20" max="20" width="6.44140625" style="25" customWidth="1"/>
    <col min="21" max="21" width="12.77734375" bestFit="1" customWidth="1"/>
    <col min="22" max="22" width="10.5546875" bestFit="1" customWidth="1"/>
    <col min="23" max="35" width="6.5546875" bestFit="1" customWidth="1"/>
  </cols>
  <sheetData>
    <row r="1" spans="1:35" x14ac:dyDescent="0.3">
      <c r="A1" s="21" t="s">
        <v>65</v>
      </c>
      <c r="B1" s="22" t="s">
        <v>66</v>
      </c>
      <c r="C1" s="23">
        <v>0</v>
      </c>
      <c r="D1" s="23">
        <v>18</v>
      </c>
      <c r="E1" s="23">
        <v>36</v>
      </c>
      <c r="F1" s="23">
        <v>54</v>
      </c>
      <c r="G1" s="23">
        <v>72</v>
      </c>
      <c r="H1" s="23">
        <v>90</v>
      </c>
      <c r="I1" s="23">
        <v>108</v>
      </c>
      <c r="J1" s="23">
        <v>126</v>
      </c>
      <c r="K1" s="23">
        <v>144</v>
      </c>
      <c r="L1" s="23">
        <v>162</v>
      </c>
      <c r="M1" s="23">
        <v>180</v>
      </c>
      <c r="N1" s="23">
        <v>198</v>
      </c>
      <c r="O1" s="23">
        <v>216</v>
      </c>
      <c r="P1" s="23">
        <v>234</v>
      </c>
      <c r="Q1" s="23">
        <v>252</v>
      </c>
      <c r="R1" s="23">
        <v>270</v>
      </c>
      <c r="S1" s="24">
        <v>288</v>
      </c>
      <c r="U1" s="21" t="s">
        <v>67</v>
      </c>
      <c r="V1" s="22" t="s">
        <v>66</v>
      </c>
      <c r="W1" s="12">
        <v>0</v>
      </c>
      <c r="X1" s="12">
        <v>18</v>
      </c>
      <c r="Y1" s="12">
        <v>36</v>
      </c>
      <c r="Z1" s="12">
        <v>54</v>
      </c>
      <c r="AA1" s="12">
        <v>72</v>
      </c>
      <c r="AB1" s="12">
        <v>90</v>
      </c>
      <c r="AC1" s="12">
        <v>108</v>
      </c>
      <c r="AD1" s="12">
        <v>126</v>
      </c>
      <c r="AE1" s="12">
        <v>144</v>
      </c>
      <c r="AF1" s="12">
        <v>162</v>
      </c>
      <c r="AG1" s="12">
        <v>180</v>
      </c>
      <c r="AH1" s="12">
        <v>198</v>
      </c>
      <c r="AI1" s="26">
        <v>216</v>
      </c>
    </row>
    <row r="2" spans="1:35" x14ac:dyDescent="0.3">
      <c r="A2" s="27"/>
      <c r="B2">
        <v>0.1</v>
      </c>
      <c r="C2" s="28">
        <v>32.666666666666657</v>
      </c>
      <c r="D2" s="28">
        <v>26.333333333333343</v>
      </c>
      <c r="E2" s="28">
        <v>30</v>
      </c>
      <c r="F2" s="28">
        <v>32.333333333333343</v>
      </c>
      <c r="G2" s="28">
        <v>29.666666666666657</v>
      </c>
      <c r="H2" s="28">
        <v>26</v>
      </c>
      <c r="I2" s="28">
        <v>23</v>
      </c>
      <c r="J2" s="28">
        <v>29.333333333333343</v>
      </c>
      <c r="K2" s="28">
        <v>28</v>
      </c>
      <c r="L2" s="28">
        <v>32.333333333333343</v>
      </c>
      <c r="M2" s="28">
        <v>27.333333333333343</v>
      </c>
      <c r="N2" s="28">
        <v>21</v>
      </c>
      <c r="O2" s="28">
        <v>21</v>
      </c>
      <c r="P2" s="28">
        <v>23.333333333333343</v>
      </c>
      <c r="Q2" s="28">
        <v>19</v>
      </c>
      <c r="R2" s="28">
        <v>25</v>
      </c>
      <c r="S2" s="29">
        <v>26</v>
      </c>
      <c r="T2" s="30"/>
      <c r="U2" s="27"/>
      <c r="V2">
        <v>0.1</v>
      </c>
      <c r="W2" s="28">
        <v>146.66666666666669</v>
      </c>
      <c r="X2" s="28">
        <v>137.33333333333331</v>
      </c>
      <c r="Y2" s="28">
        <v>133.33333333333331</v>
      </c>
      <c r="Z2" s="28">
        <v>134</v>
      </c>
      <c r="AA2" s="28">
        <v>134.33333333333331</v>
      </c>
      <c r="AB2" s="28">
        <v>132.33333333333331</v>
      </c>
      <c r="AC2" s="28">
        <v>137.66666666666669</v>
      </c>
      <c r="AD2" s="28">
        <v>135</v>
      </c>
      <c r="AE2" s="28">
        <v>144.66666666666669</v>
      </c>
      <c r="AF2" s="28">
        <v>137.33333333333331</v>
      </c>
      <c r="AG2" s="28">
        <v>136.33333333333331</v>
      </c>
      <c r="AH2" s="28">
        <v>134.66666666666669</v>
      </c>
      <c r="AI2" s="29">
        <v>135.66666666666669</v>
      </c>
    </row>
    <row r="3" spans="1:35" x14ac:dyDescent="0.3">
      <c r="A3" s="27"/>
      <c r="B3">
        <v>0.5</v>
      </c>
      <c r="C3" s="31">
        <v>217.66666666666666</v>
      </c>
      <c r="D3" s="31">
        <v>215.33333333333334</v>
      </c>
      <c r="E3" s="31">
        <v>219</v>
      </c>
      <c r="F3" s="31">
        <v>227.33333333333334</v>
      </c>
      <c r="G3" s="31">
        <v>216.66666666666666</v>
      </c>
      <c r="H3" s="31">
        <v>214</v>
      </c>
      <c r="I3" s="31">
        <v>209</v>
      </c>
      <c r="J3" s="31">
        <v>218.33333333333334</v>
      </c>
      <c r="K3" s="31">
        <v>217</v>
      </c>
      <c r="L3" s="31">
        <v>215.33333333333334</v>
      </c>
      <c r="M3" s="31">
        <v>221.33333333333334</v>
      </c>
      <c r="N3" s="31">
        <v>213</v>
      </c>
      <c r="O3" s="31">
        <v>222</v>
      </c>
      <c r="P3" s="31">
        <v>210.33333333333334</v>
      </c>
      <c r="Q3" s="31">
        <v>214</v>
      </c>
      <c r="R3" s="31">
        <v>211</v>
      </c>
      <c r="S3" s="32">
        <v>227</v>
      </c>
      <c r="T3" s="30"/>
      <c r="U3" s="27"/>
      <c r="V3">
        <v>0.5</v>
      </c>
      <c r="W3" s="31">
        <v>1034.6666666666667</v>
      </c>
      <c r="X3" s="31">
        <v>1034.3333333333333</v>
      </c>
      <c r="Y3" s="31">
        <v>1021.3333333333333</v>
      </c>
      <c r="Z3" s="31">
        <v>1015</v>
      </c>
      <c r="AA3" s="31">
        <v>1023.3333333333333</v>
      </c>
      <c r="AB3" s="31">
        <v>1011.3333333333333</v>
      </c>
      <c r="AC3" s="31">
        <v>1020.6666666666667</v>
      </c>
      <c r="AD3" s="31">
        <v>1017</v>
      </c>
      <c r="AE3" s="31">
        <v>1022.6666666666667</v>
      </c>
      <c r="AF3" s="31">
        <v>1027.3333333333333</v>
      </c>
      <c r="AG3" s="31">
        <v>1037.3333333333333</v>
      </c>
      <c r="AH3" s="31">
        <v>1009.6666666666667</v>
      </c>
      <c r="AI3" s="32">
        <v>1013.6666666666667</v>
      </c>
    </row>
    <row r="4" spans="1:35" x14ac:dyDescent="0.3">
      <c r="A4" s="27"/>
      <c r="B4">
        <v>1</v>
      </c>
      <c r="C4" s="31">
        <v>449.66666666666663</v>
      </c>
      <c r="D4" s="31">
        <v>447.33333333333337</v>
      </c>
      <c r="E4" s="31">
        <v>444</v>
      </c>
      <c r="F4" s="31">
        <v>448.33333333333337</v>
      </c>
      <c r="G4" s="31">
        <v>453.66666666666663</v>
      </c>
      <c r="H4" s="31">
        <v>452</v>
      </c>
      <c r="I4" s="31">
        <v>452</v>
      </c>
      <c r="J4" s="31">
        <v>448.33333333333337</v>
      </c>
      <c r="K4" s="31">
        <v>445</v>
      </c>
      <c r="L4" s="31">
        <v>444.33333333333337</v>
      </c>
      <c r="M4" s="31">
        <v>446.33333333333337</v>
      </c>
      <c r="N4" s="31">
        <v>441</v>
      </c>
      <c r="O4" s="31">
        <v>453</v>
      </c>
      <c r="P4" s="31">
        <v>450.33333333333337</v>
      </c>
      <c r="Q4" s="31">
        <v>448</v>
      </c>
      <c r="R4" s="31">
        <v>451</v>
      </c>
      <c r="S4" s="32">
        <v>467</v>
      </c>
      <c r="T4" s="30"/>
      <c r="U4" s="27"/>
      <c r="V4">
        <v>1</v>
      </c>
      <c r="W4" s="31">
        <v>1988.6666666666667</v>
      </c>
      <c r="X4" s="31">
        <v>1979.3333333333333</v>
      </c>
      <c r="Y4" s="31">
        <v>1975.3333333333333</v>
      </c>
      <c r="Z4" s="31">
        <v>1969</v>
      </c>
      <c r="AA4" s="31">
        <v>1969.3333333333333</v>
      </c>
      <c r="AB4" s="31">
        <v>1954.3333333333333</v>
      </c>
      <c r="AC4" s="31">
        <v>1965.6666666666667</v>
      </c>
      <c r="AD4" s="31">
        <v>1940</v>
      </c>
      <c r="AE4" s="31">
        <v>1961.6666666666667</v>
      </c>
      <c r="AF4" s="31">
        <v>1967.3333333333333</v>
      </c>
      <c r="AG4" s="31">
        <v>1955.3333333333333</v>
      </c>
      <c r="AH4" s="31">
        <v>1953.6666666666667</v>
      </c>
      <c r="AI4" s="32">
        <v>1943.6666666666667</v>
      </c>
    </row>
    <row r="5" spans="1:35" x14ac:dyDescent="0.3">
      <c r="A5" s="27"/>
      <c r="B5">
        <v>2.5</v>
      </c>
      <c r="C5" s="31">
        <v>1111.6666666666667</v>
      </c>
      <c r="D5" s="31">
        <v>1104.3333333333333</v>
      </c>
      <c r="E5" s="31">
        <v>1106</v>
      </c>
      <c r="F5" s="31">
        <v>1110.3333333333333</v>
      </c>
      <c r="G5" s="31">
        <v>1104.6666666666667</v>
      </c>
      <c r="H5" s="31">
        <v>1103</v>
      </c>
      <c r="I5" s="31">
        <v>1108</v>
      </c>
      <c r="J5" s="31">
        <v>1105.3333333333333</v>
      </c>
      <c r="K5" s="31">
        <v>1096</v>
      </c>
      <c r="L5" s="31">
        <v>1118.3333333333333</v>
      </c>
      <c r="M5" s="31">
        <v>1112.3333333333333</v>
      </c>
      <c r="N5" s="31">
        <v>1109</v>
      </c>
      <c r="O5" s="31">
        <v>1099</v>
      </c>
      <c r="P5" s="31">
        <v>1106.3333333333333</v>
      </c>
      <c r="Q5" s="31">
        <v>1106</v>
      </c>
      <c r="R5" s="31">
        <v>1113</v>
      </c>
      <c r="S5" s="32">
        <v>1107</v>
      </c>
      <c r="T5" s="30"/>
      <c r="U5" s="27"/>
      <c r="V5">
        <v>2.5</v>
      </c>
      <c r="W5" s="31">
        <v>5640.666666666667</v>
      </c>
      <c r="X5" s="31">
        <v>5589.333333333333</v>
      </c>
      <c r="Y5" s="31">
        <v>5545.333333333333</v>
      </c>
      <c r="Z5" s="31">
        <v>5533</v>
      </c>
      <c r="AA5" s="31">
        <v>5495.333333333333</v>
      </c>
      <c r="AB5" s="31">
        <v>5494.333333333333</v>
      </c>
      <c r="AC5" s="31">
        <v>5519.666666666667</v>
      </c>
      <c r="AD5" s="31">
        <v>5509</v>
      </c>
      <c r="AE5" s="31">
        <v>5523.666666666667</v>
      </c>
      <c r="AF5" s="31">
        <v>5449.333333333333</v>
      </c>
      <c r="AG5" s="31">
        <v>5474.333333333333</v>
      </c>
      <c r="AH5" s="31">
        <v>5471.666666666667</v>
      </c>
      <c r="AI5" s="32">
        <v>5479.666666666667</v>
      </c>
    </row>
    <row r="6" spans="1:35" x14ac:dyDescent="0.3">
      <c r="A6" s="27"/>
      <c r="B6">
        <v>5</v>
      </c>
      <c r="C6" s="31">
        <v>2087.6666666666665</v>
      </c>
      <c r="D6" s="31">
        <v>2066.3333333333335</v>
      </c>
      <c r="E6" s="31">
        <v>2057</v>
      </c>
      <c r="F6" s="31">
        <v>2085.3333333333335</v>
      </c>
      <c r="G6" s="31">
        <v>2060.6666666666665</v>
      </c>
      <c r="H6" s="31">
        <v>2053</v>
      </c>
      <c r="I6" s="31">
        <v>2072</v>
      </c>
      <c r="J6" s="31">
        <v>2083.3333333333335</v>
      </c>
      <c r="K6" s="31">
        <v>2071</v>
      </c>
      <c r="L6" s="31">
        <v>2074.3333333333335</v>
      </c>
      <c r="M6" s="31">
        <v>2083.3333333333335</v>
      </c>
      <c r="N6" s="31">
        <v>2076</v>
      </c>
      <c r="O6" s="31">
        <v>2075</v>
      </c>
      <c r="P6" s="31">
        <v>2080.3333333333335</v>
      </c>
      <c r="Q6" s="31">
        <v>2100</v>
      </c>
      <c r="R6" s="31">
        <v>2076</v>
      </c>
      <c r="S6" s="32">
        <v>2092</v>
      </c>
      <c r="T6" s="30"/>
      <c r="U6" s="27"/>
      <c r="V6">
        <v>5</v>
      </c>
      <c r="W6" s="31">
        <v>10538.666666666666</v>
      </c>
      <c r="X6" s="31">
        <v>10426.333333333334</v>
      </c>
      <c r="Y6" s="31">
        <v>10351.333333333334</v>
      </c>
      <c r="Z6" s="31">
        <v>10296</v>
      </c>
      <c r="AA6" s="31">
        <v>10261.333333333334</v>
      </c>
      <c r="AB6" s="31">
        <v>10275.333333333334</v>
      </c>
      <c r="AC6" s="31">
        <v>10288.666666666666</v>
      </c>
      <c r="AD6" s="31">
        <v>10263</v>
      </c>
      <c r="AE6" s="31">
        <v>10296.666666666666</v>
      </c>
      <c r="AF6" s="31">
        <v>10233.333333333334</v>
      </c>
      <c r="AG6" s="31">
        <v>10243.333333333334</v>
      </c>
      <c r="AH6" s="31">
        <v>10291.666666666666</v>
      </c>
      <c r="AI6" s="32">
        <v>10252.666666666666</v>
      </c>
    </row>
    <row r="7" spans="1:35" x14ac:dyDescent="0.3">
      <c r="A7" s="27"/>
      <c r="B7" s="33">
        <v>10</v>
      </c>
      <c r="C7" s="31">
        <v>3938.6666666666665</v>
      </c>
      <c r="D7" s="31">
        <v>3957.3333333333335</v>
      </c>
      <c r="E7" s="31">
        <v>3934</v>
      </c>
      <c r="F7" s="31">
        <v>3945.3333333333335</v>
      </c>
      <c r="G7" s="31">
        <v>3947.6666666666665</v>
      </c>
      <c r="H7" s="31">
        <v>3941</v>
      </c>
      <c r="I7" s="31">
        <v>3949</v>
      </c>
      <c r="J7" s="31">
        <v>3948.3333333333335</v>
      </c>
      <c r="K7" s="31">
        <v>3932</v>
      </c>
      <c r="L7" s="31">
        <v>3972.3333333333335</v>
      </c>
      <c r="M7" s="31">
        <v>3966.3333333333335</v>
      </c>
      <c r="N7" s="31">
        <v>3957</v>
      </c>
      <c r="O7" s="31">
        <v>3966</v>
      </c>
      <c r="P7" s="31">
        <v>3955.3333333333335</v>
      </c>
      <c r="Q7" s="31">
        <v>3964</v>
      </c>
      <c r="R7" s="31">
        <v>3990</v>
      </c>
      <c r="S7" s="32">
        <v>3982</v>
      </c>
      <c r="T7" s="30"/>
      <c r="U7" s="27"/>
      <c r="V7" s="33">
        <v>10</v>
      </c>
      <c r="W7" s="31">
        <v>18762.666666666668</v>
      </c>
      <c r="X7" s="31">
        <v>18462.333333333332</v>
      </c>
      <c r="Y7" s="31">
        <v>18409.333333333332</v>
      </c>
      <c r="Z7" s="31">
        <v>18343</v>
      </c>
      <c r="AA7" s="31">
        <v>18193.333333333332</v>
      </c>
      <c r="AB7" s="31">
        <v>18183.333333333332</v>
      </c>
      <c r="AC7" s="31">
        <v>18143.666666666668</v>
      </c>
      <c r="AD7" s="31">
        <v>18176</v>
      </c>
      <c r="AE7" s="31">
        <v>18143.666666666668</v>
      </c>
      <c r="AF7" s="31">
        <v>18062.333333333332</v>
      </c>
      <c r="AG7" s="31">
        <v>18176.333333333332</v>
      </c>
      <c r="AH7" s="31">
        <v>18100.666666666668</v>
      </c>
      <c r="AI7" s="32">
        <v>18234.666666666668</v>
      </c>
    </row>
    <row r="8" spans="1:35" x14ac:dyDescent="0.3">
      <c r="A8" s="27"/>
      <c r="B8">
        <v>0.1</v>
      </c>
      <c r="C8" s="31">
        <v>32.666666666666657</v>
      </c>
      <c r="D8" s="31">
        <v>26.333333333333343</v>
      </c>
      <c r="E8" s="31">
        <v>31</v>
      </c>
      <c r="F8" s="31">
        <v>30.333333333333343</v>
      </c>
      <c r="G8" s="31">
        <v>28.666666666666657</v>
      </c>
      <c r="H8" s="31">
        <v>27</v>
      </c>
      <c r="I8" s="31">
        <v>32</v>
      </c>
      <c r="J8" s="31">
        <v>24.333333333333343</v>
      </c>
      <c r="K8" s="31">
        <v>29</v>
      </c>
      <c r="L8" s="31">
        <v>28.333333333333343</v>
      </c>
      <c r="M8" s="31">
        <v>31.333333333333343</v>
      </c>
      <c r="N8" s="31">
        <v>32</v>
      </c>
      <c r="O8" s="31">
        <v>26</v>
      </c>
      <c r="P8" s="31">
        <v>24.333333333333343</v>
      </c>
      <c r="Q8" s="31">
        <v>27</v>
      </c>
      <c r="R8" s="31">
        <v>32</v>
      </c>
      <c r="S8" s="32">
        <v>37</v>
      </c>
      <c r="T8" s="30"/>
      <c r="U8" s="27"/>
      <c r="V8">
        <v>0.1</v>
      </c>
      <c r="W8" s="31">
        <v>188.66666666666669</v>
      </c>
      <c r="X8" s="31">
        <v>192.33333333333331</v>
      </c>
      <c r="Y8" s="31">
        <v>187.33333333333331</v>
      </c>
      <c r="Z8" s="31">
        <v>187</v>
      </c>
      <c r="AA8" s="31">
        <v>183.33333333333331</v>
      </c>
      <c r="AB8" s="31">
        <v>177.33333333333331</v>
      </c>
      <c r="AC8" s="31">
        <v>175.66666666666669</v>
      </c>
      <c r="AD8" s="31">
        <v>185</v>
      </c>
      <c r="AE8" s="31">
        <v>186.66666666666669</v>
      </c>
      <c r="AF8" s="31">
        <v>181.33333333333331</v>
      </c>
      <c r="AG8" s="31">
        <v>178.33333333333331</v>
      </c>
      <c r="AH8" s="31">
        <v>178.66666666666669</v>
      </c>
      <c r="AI8" s="32">
        <v>181.66666666666669</v>
      </c>
    </row>
    <row r="9" spans="1:35" x14ac:dyDescent="0.3">
      <c r="A9" s="27"/>
      <c r="B9">
        <v>0.5</v>
      </c>
      <c r="C9" s="31">
        <v>250.66666666666666</v>
      </c>
      <c r="D9" s="31">
        <v>250.33333333333334</v>
      </c>
      <c r="E9" s="31">
        <v>252</v>
      </c>
      <c r="F9" s="31">
        <v>252.33333333333334</v>
      </c>
      <c r="G9" s="31">
        <v>248.66666666666666</v>
      </c>
      <c r="H9" s="31">
        <v>257</v>
      </c>
      <c r="I9" s="31">
        <v>249</v>
      </c>
      <c r="J9" s="31">
        <v>245.33333333333334</v>
      </c>
      <c r="K9" s="31">
        <v>243</v>
      </c>
      <c r="L9" s="31">
        <v>257.33333333333337</v>
      </c>
      <c r="M9" s="31">
        <v>257.33333333333337</v>
      </c>
      <c r="N9" s="31">
        <v>247</v>
      </c>
      <c r="O9" s="31">
        <v>254</v>
      </c>
      <c r="P9" s="31">
        <v>253.33333333333334</v>
      </c>
      <c r="Q9" s="31">
        <v>249</v>
      </c>
      <c r="R9" s="31">
        <v>246</v>
      </c>
      <c r="S9" s="32">
        <v>261</v>
      </c>
      <c r="T9" s="30"/>
      <c r="U9" s="27"/>
      <c r="V9">
        <v>0.5</v>
      </c>
      <c r="W9" s="31">
        <v>1150.6666666666667</v>
      </c>
      <c r="X9" s="31">
        <v>1143.3333333333333</v>
      </c>
      <c r="Y9" s="31">
        <v>1132.3333333333333</v>
      </c>
      <c r="Z9" s="31">
        <v>1134</v>
      </c>
      <c r="AA9" s="31">
        <v>1134.3333333333333</v>
      </c>
      <c r="AB9" s="31">
        <v>1116.3333333333333</v>
      </c>
      <c r="AC9" s="31">
        <v>1124.6666666666667</v>
      </c>
      <c r="AD9" s="31">
        <v>1116</v>
      </c>
      <c r="AE9" s="31">
        <v>1118.6666666666667</v>
      </c>
      <c r="AF9" s="31">
        <v>1113.3333333333333</v>
      </c>
      <c r="AG9" s="31">
        <v>1117.3333333333333</v>
      </c>
      <c r="AH9" s="31">
        <v>1117.6666666666667</v>
      </c>
      <c r="AI9" s="32">
        <v>1117.6666666666667</v>
      </c>
    </row>
    <row r="10" spans="1:35" x14ac:dyDescent="0.3">
      <c r="A10" s="27"/>
      <c r="B10">
        <v>1</v>
      </c>
      <c r="C10" s="31">
        <v>465.66666666666663</v>
      </c>
      <c r="D10" s="31">
        <v>466.33333333333337</v>
      </c>
      <c r="E10" s="31">
        <v>477</v>
      </c>
      <c r="F10" s="31">
        <v>470.33333333333337</v>
      </c>
      <c r="G10" s="31">
        <v>465.66666666666663</v>
      </c>
      <c r="H10" s="31">
        <v>472</v>
      </c>
      <c r="I10" s="31">
        <v>467</v>
      </c>
      <c r="J10" s="31">
        <v>474.33333333333337</v>
      </c>
      <c r="K10" s="31">
        <v>458</v>
      </c>
      <c r="L10" s="31">
        <v>454.33333333333337</v>
      </c>
      <c r="M10" s="31">
        <v>467.33333333333337</v>
      </c>
      <c r="N10" s="31">
        <v>465</v>
      </c>
      <c r="O10" s="31">
        <v>474</v>
      </c>
      <c r="P10" s="31">
        <v>468.33333333333337</v>
      </c>
      <c r="Q10" s="31">
        <v>468</v>
      </c>
      <c r="R10" s="31">
        <v>473</v>
      </c>
      <c r="S10" s="32">
        <v>483</v>
      </c>
      <c r="T10" s="30"/>
      <c r="U10" s="27"/>
      <c r="V10">
        <v>1</v>
      </c>
      <c r="W10" s="31">
        <v>2300.6666666666665</v>
      </c>
      <c r="X10" s="31">
        <v>2297.3333333333335</v>
      </c>
      <c r="Y10" s="31">
        <v>2282.3333333333335</v>
      </c>
      <c r="Z10" s="31">
        <v>2263</v>
      </c>
      <c r="AA10" s="31">
        <v>2240.3333333333335</v>
      </c>
      <c r="AB10" s="31">
        <v>2225.3333333333335</v>
      </c>
      <c r="AC10" s="31">
        <v>2254.6666666666665</v>
      </c>
      <c r="AD10" s="31">
        <v>2247</v>
      </c>
      <c r="AE10" s="31">
        <v>2247.6666666666665</v>
      </c>
      <c r="AF10" s="31">
        <v>2261.3333333333335</v>
      </c>
      <c r="AG10" s="31">
        <v>2236.3333333333335</v>
      </c>
      <c r="AH10" s="31">
        <v>2234.6666666666665</v>
      </c>
      <c r="AI10" s="32">
        <v>2242.6666666666665</v>
      </c>
    </row>
    <row r="11" spans="1:35" x14ac:dyDescent="0.3">
      <c r="A11" s="27"/>
      <c r="B11">
        <v>2.5</v>
      </c>
      <c r="C11" s="31">
        <v>1166.6666666666667</v>
      </c>
      <c r="D11" s="31">
        <v>1161.3333333333333</v>
      </c>
      <c r="E11" s="31">
        <v>1156</v>
      </c>
      <c r="F11" s="31">
        <v>1170.3333333333333</v>
      </c>
      <c r="G11" s="31">
        <v>1171.6666666666667</v>
      </c>
      <c r="H11" s="31">
        <v>1158</v>
      </c>
      <c r="I11" s="31">
        <v>1168</v>
      </c>
      <c r="J11" s="31">
        <v>1166.3333333333333</v>
      </c>
      <c r="K11" s="31">
        <v>1163</v>
      </c>
      <c r="L11" s="31">
        <v>1163.3333333333333</v>
      </c>
      <c r="M11" s="31">
        <v>1162.3333333333333</v>
      </c>
      <c r="N11" s="31">
        <v>1169</v>
      </c>
      <c r="O11" s="31">
        <v>1172</v>
      </c>
      <c r="P11" s="31">
        <v>1177.3333333333333</v>
      </c>
      <c r="Q11" s="31">
        <v>1161</v>
      </c>
      <c r="R11" s="31">
        <v>1177</v>
      </c>
      <c r="S11" s="32">
        <v>1168</v>
      </c>
      <c r="T11" s="30"/>
      <c r="U11" s="27"/>
      <c r="V11">
        <v>2.5</v>
      </c>
      <c r="W11" s="31">
        <v>5758.666666666667</v>
      </c>
      <c r="X11" s="31">
        <v>5740.333333333333</v>
      </c>
      <c r="Y11" s="31">
        <v>5683.333333333333</v>
      </c>
      <c r="Z11" s="31">
        <v>5664</v>
      </c>
      <c r="AA11" s="31">
        <v>5654.333333333333</v>
      </c>
      <c r="AB11" s="31">
        <v>5615.333333333333</v>
      </c>
      <c r="AC11" s="31">
        <v>5626.666666666667</v>
      </c>
      <c r="AD11" s="31">
        <v>5657</v>
      </c>
      <c r="AE11" s="31">
        <v>5595.666666666667</v>
      </c>
      <c r="AF11" s="31">
        <v>5604.333333333333</v>
      </c>
      <c r="AG11" s="31">
        <v>5616.333333333333</v>
      </c>
      <c r="AH11" s="31">
        <v>5610.666666666667</v>
      </c>
      <c r="AI11" s="32">
        <v>5599.666666666667</v>
      </c>
    </row>
    <row r="12" spans="1:35" x14ac:dyDescent="0.3">
      <c r="A12" s="27"/>
      <c r="B12">
        <v>5</v>
      </c>
      <c r="C12" s="31">
        <v>2194.6666666666665</v>
      </c>
      <c r="D12" s="31">
        <v>2193.3333333333335</v>
      </c>
      <c r="E12" s="31">
        <v>2192</v>
      </c>
      <c r="F12" s="31">
        <v>2189.3333333333335</v>
      </c>
      <c r="G12" s="31">
        <v>2192.6666666666665</v>
      </c>
      <c r="H12" s="31">
        <v>2175</v>
      </c>
      <c r="I12" s="31">
        <v>2202</v>
      </c>
      <c r="J12" s="31">
        <v>2193.3333333333335</v>
      </c>
      <c r="K12" s="31">
        <v>2203</v>
      </c>
      <c r="L12" s="31">
        <v>2190.3333333333335</v>
      </c>
      <c r="M12" s="31">
        <v>2204.3333333333335</v>
      </c>
      <c r="N12" s="31">
        <v>2216</v>
      </c>
      <c r="O12" s="31">
        <v>2201</v>
      </c>
      <c r="P12" s="31">
        <v>2212.3333333333335</v>
      </c>
      <c r="Q12" s="31">
        <v>2210</v>
      </c>
      <c r="R12" s="31">
        <v>2221</v>
      </c>
      <c r="S12" s="32">
        <v>2200</v>
      </c>
      <c r="T12" s="30"/>
      <c r="U12" s="27"/>
      <c r="V12">
        <v>5</v>
      </c>
      <c r="W12" s="31">
        <v>10685.666666666666</v>
      </c>
      <c r="X12" s="31">
        <v>10654.333333333334</v>
      </c>
      <c r="Y12" s="31">
        <v>10556.333333333334</v>
      </c>
      <c r="Z12" s="31">
        <v>10485</v>
      </c>
      <c r="AA12" s="31">
        <v>10450.333333333334</v>
      </c>
      <c r="AB12" s="31">
        <v>10452.333333333334</v>
      </c>
      <c r="AC12" s="31">
        <v>10432.666666666666</v>
      </c>
      <c r="AD12" s="31">
        <v>10406</v>
      </c>
      <c r="AE12" s="31">
        <v>10448.666666666666</v>
      </c>
      <c r="AF12" s="31">
        <v>10442.333333333334</v>
      </c>
      <c r="AG12" s="31">
        <v>10397.333333333334</v>
      </c>
      <c r="AH12" s="31">
        <v>10434.666666666666</v>
      </c>
      <c r="AI12" s="32">
        <v>10424.666666666666</v>
      </c>
    </row>
    <row r="13" spans="1:35" x14ac:dyDescent="0.3">
      <c r="A13" s="27"/>
      <c r="B13" s="33">
        <v>10</v>
      </c>
      <c r="C13" s="31">
        <v>4130.666666666667</v>
      </c>
      <c r="D13" s="31">
        <v>4137.333333333333</v>
      </c>
      <c r="E13" s="31">
        <v>4135</v>
      </c>
      <c r="F13" s="31">
        <v>4137.333333333333</v>
      </c>
      <c r="G13" s="31">
        <v>4132.666666666667</v>
      </c>
      <c r="H13" s="31">
        <v>4123</v>
      </c>
      <c r="I13" s="31">
        <v>4145</v>
      </c>
      <c r="J13" s="31">
        <v>4106.333333333333</v>
      </c>
      <c r="K13" s="31">
        <v>4139</v>
      </c>
      <c r="L13" s="31">
        <v>4140.333333333333</v>
      </c>
      <c r="M13" s="31">
        <v>4147.333333333333</v>
      </c>
      <c r="N13" s="31">
        <v>4141</v>
      </c>
      <c r="O13" s="31">
        <v>4135</v>
      </c>
      <c r="P13" s="31">
        <v>4169.333333333333</v>
      </c>
      <c r="Q13" s="31">
        <v>4156</v>
      </c>
      <c r="R13" s="31">
        <v>4166</v>
      </c>
      <c r="S13" s="32">
        <v>4174</v>
      </c>
      <c r="T13" s="30"/>
      <c r="U13" s="27"/>
      <c r="V13" s="33">
        <v>10</v>
      </c>
      <c r="W13" s="31">
        <v>18951.666666666668</v>
      </c>
      <c r="X13" s="31">
        <v>18814.333333333332</v>
      </c>
      <c r="Y13" s="31">
        <v>18640.333333333332</v>
      </c>
      <c r="Z13" s="31">
        <v>18544</v>
      </c>
      <c r="AA13" s="31">
        <v>18472.333333333332</v>
      </c>
      <c r="AB13" s="31">
        <v>18433.333333333332</v>
      </c>
      <c r="AC13" s="31">
        <v>18413.666666666668</v>
      </c>
      <c r="AD13" s="31">
        <v>18455</v>
      </c>
      <c r="AE13" s="31">
        <v>18399.666666666668</v>
      </c>
      <c r="AF13" s="31">
        <v>18422.333333333332</v>
      </c>
      <c r="AG13" s="31">
        <v>18398.333333333332</v>
      </c>
      <c r="AH13" s="31">
        <v>18400.666666666668</v>
      </c>
      <c r="AI13" s="32">
        <v>18419.666666666668</v>
      </c>
    </row>
    <row r="14" spans="1:35" x14ac:dyDescent="0.3">
      <c r="A14" s="27"/>
      <c r="B14">
        <v>0.1</v>
      </c>
      <c r="C14" s="31">
        <v>36.666666666666657</v>
      </c>
      <c r="D14" s="31">
        <v>36.333333333333343</v>
      </c>
      <c r="E14" s="31">
        <v>36</v>
      </c>
      <c r="F14" s="31">
        <v>34.333333333333343</v>
      </c>
      <c r="G14" s="31">
        <v>32.666666666666657</v>
      </c>
      <c r="H14" s="31">
        <v>33</v>
      </c>
      <c r="I14" s="31">
        <v>29</v>
      </c>
      <c r="J14" s="31">
        <v>34.333333333333343</v>
      </c>
      <c r="K14" s="31">
        <v>34</v>
      </c>
      <c r="L14" s="31">
        <v>34.333333333333343</v>
      </c>
      <c r="M14" s="31">
        <v>33.333333333333343</v>
      </c>
      <c r="N14" s="31">
        <v>29</v>
      </c>
      <c r="O14" s="31">
        <v>32</v>
      </c>
      <c r="P14" s="31">
        <v>33.333333333333343</v>
      </c>
      <c r="Q14" s="31">
        <v>30</v>
      </c>
      <c r="R14" s="31">
        <v>32</v>
      </c>
      <c r="S14" s="32">
        <v>40</v>
      </c>
      <c r="T14" s="30"/>
      <c r="U14" s="27"/>
      <c r="V14">
        <v>0.1</v>
      </c>
      <c r="W14" s="31">
        <v>212.66666666666669</v>
      </c>
      <c r="X14" s="31">
        <v>211.33333333333331</v>
      </c>
      <c r="Y14" s="31">
        <v>206.33333333333331</v>
      </c>
      <c r="Z14" s="31">
        <v>211</v>
      </c>
      <c r="AA14" s="31">
        <v>205.33333333333331</v>
      </c>
      <c r="AB14" s="31">
        <v>198.33333333333331</v>
      </c>
      <c r="AC14" s="31">
        <v>202.66666666666669</v>
      </c>
      <c r="AD14" s="31">
        <v>194</v>
      </c>
      <c r="AE14" s="31">
        <v>204.66666666666669</v>
      </c>
      <c r="AF14" s="31">
        <v>203.33333333333331</v>
      </c>
      <c r="AG14" s="31">
        <v>202.33333333333331</v>
      </c>
      <c r="AH14" s="31">
        <v>203.66666666666669</v>
      </c>
      <c r="AI14" s="32">
        <v>198.66666666666669</v>
      </c>
    </row>
    <row r="15" spans="1:35" x14ac:dyDescent="0.3">
      <c r="A15" s="27"/>
      <c r="B15">
        <v>0.5</v>
      </c>
      <c r="C15" s="31">
        <v>231.66666666666666</v>
      </c>
      <c r="D15" s="31">
        <v>226.33333333333334</v>
      </c>
      <c r="E15" s="31">
        <v>231</v>
      </c>
      <c r="F15" s="31">
        <v>233.33333333333334</v>
      </c>
      <c r="G15" s="31">
        <v>229.66666666666666</v>
      </c>
      <c r="H15" s="31">
        <v>229</v>
      </c>
      <c r="I15" s="31">
        <v>224</v>
      </c>
      <c r="J15" s="31">
        <v>233.33333333333334</v>
      </c>
      <c r="K15" s="31">
        <v>228</v>
      </c>
      <c r="L15" s="31">
        <v>231.33333333333334</v>
      </c>
      <c r="M15" s="31">
        <v>232.33333333333334</v>
      </c>
      <c r="N15" s="31">
        <v>235</v>
      </c>
      <c r="O15" s="31">
        <v>230</v>
      </c>
      <c r="P15" s="31">
        <v>228.33333333333334</v>
      </c>
      <c r="Q15" s="31">
        <v>234</v>
      </c>
      <c r="R15" s="31">
        <v>231</v>
      </c>
      <c r="S15" s="32">
        <v>241</v>
      </c>
      <c r="T15" s="30"/>
      <c r="U15" s="27"/>
      <c r="V15">
        <v>0.5</v>
      </c>
      <c r="W15" s="31">
        <v>1223.6666666666667</v>
      </c>
      <c r="X15" s="31">
        <v>1212.3333333333333</v>
      </c>
      <c r="Y15" s="31">
        <v>1193.3333333333333</v>
      </c>
      <c r="Z15" s="31">
        <v>1196</v>
      </c>
      <c r="AA15" s="31">
        <v>1184.3333333333333</v>
      </c>
      <c r="AB15" s="31">
        <v>1182.3333333333333</v>
      </c>
      <c r="AC15" s="31">
        <v>1181.6666666666667</v>
      </c>
      <c r="AD15" s="31">
        <v>1180</v>
      </c>
      <c r="AE15" s="31">
        <v>1198.6666666666667</v>
      </c>
      <c r="AF15" s="31">
        <v>1186.3333333333333</v>
      </c>
      <c r="AG15" s="31">
        <v>1182.3333333333333</v>
      </c>
      <c r="AH15" s="31">
        <v>1195.6666666666667</v>
      </c>
      <c r="AI15" s="32">
        <v>1175.6666666666667</v>
      </c>
    </row>
    <row r="16" spans="1:35" x14ac:dyDescent="0.3">
      <c r="A16" s="27"/>
      <c r="B16">
        <v>1</v>
      </c>
      <c r="C16" s="31">
        <v>451.66666666666663</v>
      </c>
      <c r="D16" s="31">
        <v>442.33333333333337</v>
      </c>
      <c r="E16" s="31">
        <v>448</v>
      </c>
      <c r="F16" s="31">
        <v>442.33333333333337</v>
      </c>
      <c r="G16" s="31">
        <v>442.66666666666663</v>
      </c>
      <c r="H16" s="31">
        <v>440</v>
      </c>
      <c r="I16" s="31">
        <v>449</v>
      </c>
      <c r="J16" s="31">
        <v>445.33333333333337</v>
      </c>
      <c r="K16" s="31">
        <v>444</v>
      </c>
      <c r="L16" s="31">
        <v>446.33333333333337</v>
      </c>
      <c r="M16" s="31">
        <v>442.33333333333337</v>
      </c>
      <c r="N16" s="31">
        <v>437</v>
      </c>
      <c r="O16" s="31">
        <v>449</v>
      </c>
      <c r="P16" s="31">
        <v>442.33333333333337</v>
      </c>
      <c r="Q16" s="31">
        <v>455</v>
      </c>
      <c r="R16" s="31">
        <v>454</v>
      </c>
      <c r="S16" s="32">
        <v>448</v>
      </c>
      <c r="T16" s="30"/>
      <c r="U16" s="27"/>
      <c r="V16">
        <v>1</v>
      </c>
      <c r="W16" s="31">
        <v>2353.6666666666665</v>
      </c>
      <c r="X16" s="31">
        <v>2345.3333333333335</v>
      </c>
      <c r="Y16" s="31">
        <v>2329.3333333333335</v>
      </c>
      <c r="Z16" s="31">
        <v>2330</v>
      </c>
      <c r="AA16" s="31">
        <v>2318.3333333333335</v>
      </c>
      <c r="AB16" s="31">
        <v>2329.3333333333335</v>
      </c>
      <c r="AC16" s="31">
        <v>2327.6666666666665</v>
      </c>
      <c r="AD16" s="31">
        <v>2301</v>
      </c>
      <c r="AE16" s="31">
        <v>2345.6666666666665</v>
      </c>
      <c r="AF16" s="31">
        <v>2313.3333333333335</v>
      </c>
      <c r="AG16" s="31">
        <v>2332.3333333333335</v>
      </c>
      <c r="AH16" s="31">
        <v>2325.6666666666665</v>
      </c>
      <c r="AI16" s="32">
        <v>2338.6666666666665</v>
      </c>
    </row>
    <row r="17" spans="1:35" x14ac:dyDescent="0.3">
      <c r="A17" s="27"/>
      <c r="B17">
        <v>2.5</v>
      </c>
      <c r="C17" s="31">
        <v>1171.6666666666667</v>
      </c>
      <c r="D17" s="31">
        <v>1171.3333333333333</v>
      </c>
      <c r="E17" s="31">
        <v>1170</v>
      </c>
      <c r="F17" s="31">
        <v>1165.3333333333333</v>
      </c>
      <c r="G17" s="31">
        <v>1161.6666666666667</v>
      </c>
      <c r="H17" s="31">
        <v>1172</v>
      </c>
      <c r="I17" s="31">
        <v>1158</v>
      </c>
      <c r="J17" s="31">
        <v>1165.3333333333333</v>
      </c>
      <c r="K17" s="31">
        <v>1174</v>
      </c>
      <c r="L17" s="31">
        <v>1164.3333333333333</v>
      </c>
      <c r="M17" s="31">
        <v>1179.3333333333333</v>
      </c>
      <c r="N17" s="31">
        <v>1161</v>
      </c>
      <c r="O17" s="31">
        <v>1167</v>
      </c>
      <c r="P17" s="31">
        <v>1176.3333333333333</v>
      </c>
      <c r="Q17" s="31">
        <v>1187</v>
      </c>
      <c r="R17" s="31">
        <v>1199</v>
      </c>
      <c r="S17" s="32">
        <v>1180</v>
      </c>
      <c r="T17" s="30"/>
      <c r="U17" s="27"/>
      <c r="V17">
        <v>2.5</v>
      </c>
      <c r="W17" s="31">
        <v>5608.666666666667</v>
      </c>
      <c r="X17" s="31">
        <v>5564.333333333333</v>
      </c>
      <c r="Y17" s="31">
        <v>5557.333333333333</v>
      </c>
      <c r="Z17" s="31">
        <v>5544</v>
      </c>
      <c r="AA17" s="31">
        <v>5533.333333333333</v>
      </c>
      <c r="AB17" s="31">
        <v>5510.333333333333</v>
      </c>
      <c r="AC17" s="31">
        <v>5530.666666666667</v>
      </c>
      <c r="AD17" s="31">
        <v>5527</v>
      </c>
      <c r="AE17" s="31">
        <v>5545.666666666667</v>
      </c>
      <c r="AF17" s="31">
        <v>5543.333333333333</v>
      </c>
      <c r="AG17" s="31">
        <v>5526.333333333333</v>
      </c>
      <c r="AH17" s="31">
        <v>5569.666666666667</v>
      </c>
      <c r="AI17" s="32">
        <v>5488.666666666667</v>
      </c>
    </row>
    <row r="18" spans="1:35" x14ac:dyDescent="0.3">
      <c r="A18" s="27"/>
      <c r="B18">
        <v>5</v>
      </c>
      <c r="C18" s="31">
        <v>2163.6666666666665</v>
      </c>
      <c r="D18" s="31">
        <v>2156.3333333333335</v>
      </c>
      <c r="E18" s="31">
        <v>2147</v>
      </c>
      <c r="F18" s="31">
        <v>2130.3333333333335</v>
      </c>
      <c r="G18" s="31">
        <v>2150.6666666666665</v>
      </c>
      <c r="H18" s="31">
        <v>2145</v>
      </c>
      <c r="I18" s="31">
        <v>2152</v>
      </c>
      <c r="J18" s="31">
        <v>2121.3333333333335</v>
      </c>
      <c r="K18" s="31">
        <v>2134</v>
      </c>
      <c r="L18" s="31">
        <v>2154.3333333333335</v>
      </c>
      <c r="M18" s="31">
        <v>2155.3333333333335</v>
      </c>
      <c r="N18" s="31">
        <v>2139</v>
      </c>
      <c r="O18" s="31">
        <v>2156</v>
      </c>
      <c r="P18" s="31">
        <v>2155.3333333333335</v>
      </c>
      <c r="Q18" s="31">
        <v>2169</v>
      </c>
      <c r="R18" s="31">
        <v>2147</v>
      </c>
      <c r="S18" s="32">
        <v>2182</v>
      </c>
      <c r="T18" s="30"/>
      <c r="U18" s="27"/>
      <c r="V18">
        <v>5</v>
      </c>
      <c r="W18" s="31">
        <v>10692.666666666666</v>
      </c>
      <c r="X18" s="31">
        <v>10614.333333333334</v>
      </c>
      <c r="Y18" s="31">
        <v>10545.333333333334</v>
      </c>
      <c r="Z18" s="31">
        <v>10487</v>
      </c>
      <c r="AA18" s="31">
        <v>10428.333333333334</v>
      </c>
      <c r="AB18" s="31">
        <v>10452.333333333334</v>
      </c>
      <c r="AC18" s="31">
        <v>10491.666666666666</v>
      </c>
      <c r="AD18" s="31">
        <v>10418</v>
      </c>
      <c r="AE18" s="31">
        <v>10480.666666666666</v>
      </c>
      <c r="AF18" s="31">
        <v>10509.333333333334</v>
      </c>
      <c r="AG18" s="31">
        <v>10446.333333333334</v>
      </c>
      <c r="AH18" s="31">
        <v>10438.666666666666</v>
      </c>
      <c r="AI18" s="32">
        <v>10477.666666666666</v>
      </c>
    </row>
    <row r="19" spans="1:35" ht="15" thickBot="1" x14ac:dyDescent="0.35">
      <c r="A19" s="34"/>
      <c r="B19" s="35">
        <v>10</v>
      </c>
      <c r="C19" s="36">
        <v>4071.6666666666665</v>
      </c>
      <c r="D19" s="36">
        <v>4033.3333333333335</v>
      </c>
      <c r="E19" s="36">
        <v>4073</v>
      </c>
      <c r="F19" s="36">
        <v>4057.3333333333335</v>
      </c>
      <c r="G19" s="36">
        <v>4066.6666666666665</v>
      </c>
      <c r="H19" s="36">
        <v>4055</v>
      </c>
      <c r="I19" s="36">
        <v>4052</v>
      </c>
      <c r="J19" s="36">
        <v>4069.3333333333335</v>
      </c>
      <c r="K19" s="36">
        <v>4069</v>
      </c>
      <c r="L19" s="36">
        <v>4076.3333333333335</v>
      </c>
      <c r="M19" s="36">
        <v>4047.3333333333335</v>
      </c>
      <c r="N19" s="36">
        <v>4083</v>
      </c>
      <c r="O19" s="36">
        <v>4093</v>
      </c>
      <c r="P19" s="36">
        <v>4101.333333333333</v>
      </c>
      <c r="Q19" s="36">
        <v>4062</v>
      </c>
      <c r="R19" s="36">
        <v>4100</v>
      </c>
      <c r="S19" s="37">
        <v>4096</v>
      </c>
      <c r="T19" s="30"/>
      <c r="U19" s="34"/>
      <c r="V19" s="35">
        <v>10</v>
      </c>
      <c r="W19" s="36">
        <v>18330.666666666668</v>
      </c>
      <c r="X19" s="36">
        <v>18279.333333333332</v>
      </c>
      <c r="Y19" s="36">
        <v>18233.333333333332</v>
      </c>
      <c r="Z19" s="36">
        <v>18089</v>
      </c>
      <c r="AA19" s="36">
        <v>18040.333333333332</v>
      </c>
      <c r="AB19" s="36">
        <v>18079.333333333332</v>
      </c>
      <c r="AC19" s="36">
        <v>18025.666666666668</v>
      </c>
      <c r="AD19" s="36">
        <v>18032</v>
      </c>
      <c r="AE19" s="36">
        <v>18056.666666666668</v>
      </c>
      <c r="AF19" s="36">
        <v>18056.333333333332</v>
      </c>
      <c r="AG19" s="36">
        <v>18048.333333333332</v>
      </c>
      <c r="AH19" s="36">
        <v>18114.666666666668</v>
      </c>
      <c r="AI19" s="37">
        <v>18087.666666666668</v>
      </c>
    </row>
    <row r="29" spans="1:35" ht="15" thickBot="1" x14ac:dyDescent="0.35">
      <c r="C29" s="38" t="s">
        <v>68</v>
      </c>
    </row>
    <row r="30" spans="1:35" x14ac:dyDescent="0.3">
      <c r="A30" s="21" t="s">
        <v>65</v>
      </c>
      <c r="B30" s="22" t="s">
        <v>66</v>
      </c>
      <c r="F30" s="38" t="s">
        <v>69</v>
      </c>
      <c r="G30" s="38" t="s">
        <v>70</v>
      </c>
    </row>
    <row r="31" spans="1:35" x14ac:dyDescent="0.3">
      <c r="B31">
        <v>0.1</v>
      </c>
      <c r="C31" s="29">
        <v>26</v>
      </c>
      <c r="D31" s="32">
        <v>37</v>
      </c>
      <c r="E31" s="32">
        <v>40</v>
      </c>
      <c r="F31" s="25">
        <f t="shared" ref="F31:F36" si="0">AVERAGE(C31:E31)</f>
        <v>34.333333333333336</v>
      </c>
      <c r="G31" s="25">
        <f t="shared" ref="G31:G36" si="1">_xlfn.STDEV.S(C31:E31)</f>
        <v>7.3711147958319883</v>
      </c>
    </row>
    <row r="32" spans="1:35" x14ac:dyDescent="0.3">
      <c r="B32">
        <v>0.5</v>
      </c>
      <c r="C32" s="32">
        <v>227</v>
      </c>
      <c r="D32" s="32">
        <v>261</v>
      </c>
      <c r="E32" s="32">
        <v>241</v>
      </c>
      <c r="F32" s="25">
        <f t="shared" si="0"/>
        <v>243</v>
      </c>
      <c r="G32" s="25">
        <f t="shared" si="1"/>
        <v>17.088007490635061</v>
      </c>
    </row>
    <row r="33" spans="1:7" x14ac:dyDescent="0.3">
      <c r="B33">
        <v>1</v>
      </c>
      <c r="C33" s="32">
        <v>467</v>
      </c>
      <c r="D33" s="32">
        <v>483</v>
      </c>
      <c r="E33" s="32">
        <v>448</v>
      </c>
      <c r="F33" s="25">
        <f t="shared" si="0"/>
        <v>466</v>
      </c>
      <c r="G33" s="25">
        <f t="shared" si="1"/>
        <v>17.521415467935231</v>
      </c>
    </row>
    <row r="34" spans="1:7" x14ac:dyDescent="0.3">
      <c r="B34">
        <v>2.5</v>
      </c>
      <c r="C34" s="32">
        <v>1107</v>
      </c>
      <c r="D34" s="32">
        <v>1168</v>
      </c>
      <c r="E34" s="32">
        <v>1180</v>
      </c>
      <c r="F34" s="25">
        <f t="shared" si="0"/>
        <v>1151.6666666666667</v>
      </c>
      <c r="G34" s="25">
        <f t="shared" si="1"/>
        <v>39.145029484384523</v>
      </c>
    </row>
    <row r="35" spans="1:7" x14ac:dyDescent="0.3">
      <c r="B35">
        <v>5</v>
      </c>
      <c r="C35" s="32">
        <v>2092</v>
      </c>
      <c r="D35" s="32">
        <v>2200</v>
      </c>
      <c r="E35" s="32">
        <v>2182</v>
      </c>
      <c r="F35" s="25">
        <f t="shared" si="0"/>
        <v>2158</v>
      </c>
      <c r="G35" s="25">
        <f t="shared" si="1"/>
        <v>57.86190456595773</v>
      </c>
    </row>
    <row r="36" spans="1:7" ht="15" thickBot="1" x14ac:dyDescent="0.35">
      <c r="B36" s="33">
        <v>10</v>
      </c>
      <c r="C36" s="32">
        <v>3982</v>
      </c>
      <c r="D36" s="32">
        <v>4174</v>
      </c>
      <c r="E36" s="37">
        <v>4096</v>
      </c>
      <c r="F36" s="25">
        <f t="shared" si="0"/>
        <v>4084</v>
      </c>
      <c r="G36" s="25">
        <f t="shared" si="1"/>
        <v>96.56086163658648</v>
      </c>
    </row>
    <row r="38" spans="1:7" ht="15" thickBot="1" x14ac:dyDescent="0.35"/>
    <row r="39" spans="1:7" x14ac:dyDescent="0.3">
      <c r="A39" s="21" t="s">
        <v>67</v>
      </c>
      <c r="B39" s="22" t="s">
        <v>66</v>
      </c>
      <c r="F39" s="38" t="s">
        <v>69</v>
      </c>
      <c r="G39" s="38" t="s">
        <v>70</v>
      </c>
    </row>
    <row r="40" spans="1:7" x14ac:dyDescent="0.3">
      <c r="B40">
        <v>0.36406250000000001</v>
      </c>
      <c r="C40" s="29">
        <v>135.66666666666669</v>
      </c>
      <c r="D40" s="32">
        <v>181.66666666666669</v>
      </c>
      <c r="E40" s="32">
        <v>198.66666666666669</v>
      </c>
      <c r="F40" s="25">
        <f t="shared" ref="F40:F45" si="2">AVERAGE(C40:E40)</f>
        <v>172</v>
      </c>
      <c r="G40" s="25">
        <f t="shared" ref="G40:G45" si="3">_xlfn.STDEV.S(C40:E40)</f>
        <v>32.593455375785844</v>
      </c>
    </row>
    <row r="41" spans="1:7" x14ac:dyDescent="0.3">
      <c r="B41">
        <v>0.72812500000000002</v>
      </c>
      <c r="C41" s="32">
        <v>1013.6666666666667</v>
      </c>
      <c r="D41" s="32">
        <v>1117.6666666666667</v>
      </c>
      <c r="E41" s="32">
        <v>1175.6666666666667</v>
      </c>
      <c r="F41" s="25">
        <f t="shared" si="2"/>
        <v>1102.3333333333333</v>
      </c>
      <c r="G41" s="25">
        <f t="shared" si="3"/>
        <v>82.081260549124934</v>
      </c>
    </row>
    <row r="42" spans="1:7" x14ac:dyDescent="0.3">
      <c r="B42">
        <v>1.45625</v>
      </c>
      <c r="C42" s="32">
        <v>1943.6666666666667</v>
      </c>
      <c r="D42" s="32">
        <v>2242.6666666666665</v>
      </c>
      <c r="E42" s="32">
        <v>2338.6666666666665</v>
      </c>
      <c r="F42" s="25">
        <f t="shared" si="2"/>
        <v>2175</v>
      </c>
      <c r="G42" s="25">
        <f t="shared" si="3"/>
        <v>206.01051753086122</v>
      </c>
    </row>
    <row r="43" spans="1:7" x14ac:dyDescent="0.3">
      <c r="B43">
        <v>2.9125000000000001</v>
      </c>
      <c r="C43" s="32">
        <v>5479.666666666667</v>
      </c>
      <c r="D43" s="32">
        <v>5599.666666666667</v>
      </c>
      <c r="E43" s="32">
        <v>5488.666666666667</v>
      </c>
      <c r="F43" s="25">
        <f t="shared" si="2"/>
        <v>5522.666666666667</v>
      </c>
      <c r="G43" s="25">
        <f t="shared" si="3"/>
        <v>66.83561924602779</v>
      </c>
    </row>
    <row r="44" spans="1:7" x14ac:dyDescent="0.3">
      <c r="B44">
        <v>5.8250000000000002</v>
      </c>
      <c r="C44" s="32">
        <v>10252.666666666666</v>
      </c>
      <c r="D44" s="32">
        <v>10424.666666666666</v>
      </c>
      <c r="E44" s="32">
        <v>10477.666666666666</v>
      </c>
      <c r="F44" s="25">
        <f t="shared" si="2"/>
        <v>10385</v>
      </c>
      <c r="G44" s="25">
        <f t="shared" si="3"/>
        <v>117.62794452566676</v>
      </c>
    </row>
    <row r="45" spans="1:7" ht="15" thickBot="1" x14ac:dyDescent="0.35">
      <c r="B45" s="33">
        <v>11.65</v>
      </c>
      <c r="C45" s="32">
        <v>18234.666666666668</v>
      </c>
      <c r="D45" s="32">
        <v>18419.666666666668</v>
      </c>
      <c r="E45" s="37">
        <v>18087.666666666668</v>
      </c>
      <c r="F45" s="25">
        <f t="shared" si="2"/>
        <v>18247.333333333332</v>
      </c>
      <c r="G45" s="25">
        <f t="shared" si="3"/>
        <v>166.3620549684733</v>
      </c>
    </row>
    <row r="46" spans="1:7" x14ac:dyDescent="0.3">
      <c r="B46" t="s">
        <v>71</v>
      </c>
      <c r="F46" s="38" t="s">
        <v>69</v>
      </c>
      <c r="G46" s="38" t="s">
        <v>70</v>
      </c>
    </row>
    <row r="47" spans="1:7" x14ac:dyDescent="0.3">
      <c r="B47">
        <f t="shared" ref="B47:B52" si="4">((B40/1000000)*200)*1000</f>
        <v>7.2812500000000002E-2</v>
      </c>
      <c r="F47" s="25">
        <v>172</v>
      </c>
      <c r="G47" s="25">
        <v>32.593455375785844</v>
      </c>
    </row>
    <row r="48" spans="1:7" x14ac:dyDescent="0.3">
      <c r="B48">
        <f t="shared" si="4"/>
        <v>0.145625</v>
      </c>
      <c r="F48" s="25">
        <v>1102.3333333333333</v>
      </c>
      <c r="G48" s="25">
        <v>82.081260549124934</v>
      </c>
    </row>
    <row r="49" spans="2:7" x14ac:dyDescent="0.3">
      <c r="B49">
        <f t="shared" si="4"/>
        <v>0.29125000000000001</v>
      </c>
      <c r="F49" s="25">
        <v>2175</v>
      </c>
      <c r="G49" s="25">
        <v>206.01051753086122</v>
      </c>
    </row>
    <row r="50" spans="2:7" x14ac:dyDescent="0.3">
      <c r="B50">
        <f t="shared" si="4"/>
        <v>0.58250000000000002</v>
      </c>
      <c r="F50" s="25">
        <v>5522.666666666667</v>
      </c>
      <c r="G50" s="25">
        <v>66.83561924602779</v>
      </c>
    </row>
    <row r="51" spans="2:7" x14ac:dyDescent="0.3">
      <c r="B51">
        <f t="shared" si="4"/>
        <v>1.165</v>
      </c>
      <c r="F51" s="25">
        <v>10385</v>
      </c>
      <c r="G51" s="25">
        <v>117.62794452566676</v>
      </c>
    </row>
    <row r="52" spans="2:7" x14ac:dyDescent="0.3">
      <c r="B52">
        <f t="shared" si="4"/>
        <v>2.33</v>
      </c>
      <c r="F52" s="25">
        <v>18247.333333333332</v>
      </c>
      <c r="G52" s="25">
        <v>166.3620549684733</v>
      </c>
    </row>
  </sheetData>
  <conditionalFormatting sqref="A1:B1">
    <cfRule type="duplicateValues" dxfId="6" priority="7"/>
  </conditionalFormatting>
  <conditionalFormatting sqref="U1">
    <cfRule type="duplicateValues" dxfId="5" priority="6"/>
  </conditionalFormatting>
  <conditionalFormatting sqref="V1">
    <cfRule type="duplicateValues" dxfId="4" priority="5"/>
  </conditionalFormatting>
  <conditionalFormatting sqref="B30">
    <cfRule type="duplicateValues" dxfId="3" priority="4"/>
  </conditionalFormatting>
  <conditionalFormatting sqref="B39">
    <cfRule type="duplicateValues" dxfId="2" priority="3"/>
  </conditionalFormatting>
  <conditionalFormatting sqref="A30">
    <cfRule type="duplicateValues" dxfId="1" priority="2"/>
  </conditionalFormatting>
  <conditionalFormatting sqref="A3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H2O2 production from films</vt:lpstr>
      <vt:lpstr>H2O2 Disk Curve (paper)</vt:lpstr>
      <vt:lpstr>CDH activity and reusability</vt:lpstr>
      <vt:lpstr>CBH activity_free_immob</vt:lpstr>
      <vt:lpstr>Isotherm binding</vt:lpstr>
      <vt:lpstr>Kinetics-results</vt:lpstr>
      <vt:lpstr>Bradford curve</vt:lpstr>
      <vt:lpstr>Uniaxial compression</vt:lpstr>
      <vt:lpstr>H2O2 curves</vt:lpstr>
      <vt:lpstr>H2O2 iodide cal-curve</vt:lpstr>
      <vt:lpstr>CBH_CDH 24H act</vt:lpstr>
      <vt:lpstr>CDH activity - DCPIP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Califano</dc:creator>
  <cp:lastModifiedBy>Davide Califano</cp:lastModifiedBy>
  <dcterms:created xsi:type="dcterms:W3CDTF">2020-10-23T14:20:21Z</dcterms:created>
  <dcterms:modified xsi:type="dcterms:W3CDTF">2020-10-23T14:36:34Z</dcterms:modified>
</cp:coreProperties>
</file>